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ONARDO PRECIADO\Downloads\"/>
    </mc:Choice>
  </mc:AlternateContent>
  <bookViews>
    <workbookView xWindow="0" yWindow="0" windowWidth="23040" windowHeight="9060"/>
  </bookViews>
  <sheets>
    <sheet name="Presupuesto" sheetId="1" r:id="rId1"/>
    <sheet name="APUS" sheetId="2" r:id="rId2"/>
    <sheet name="Memorias" sheetId="3" r:id="rId3"/>
  </sheets>
  <externalReferences>
    <externalReference r:id="rId4"/>
    <externalReference r:id="rId5"/>
    <externalReference r:id="rId6"/>
    <externalReference r:id="rId7"/>
  </externalReferences>
  <definedNames>
    <definedName name="EQUIPO_LISTA">#REF!</definedName>
    <definedName name="klko">#REF!</definedName>
    <definedName name="MDO_LISTA">#REF!</definedName>
    <definedName name="TRANSPORTE_LISTA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2">
      <go:sheetsCustomData xmlns:go="http://customooxmlschemas.google.com/" r:id="rId10" roundtripDataChecksum="LGshaCSnbP8Cu9EF3QetbDabFx7txs6wKxqLLNr0vGc="/>
    </ext>
  </extLst>
</workbook>
</file>

<file path=xl/calcChain.xml><?xml version="1.0" encoding="utf-8"?>
<calcChain xmlns="http://schemas.openxmlformats.org/spreadsheetml/2006/main">
  <c r="H138" i="1" l="1"/>
  <c r="H100" i="1"/>
  <c r="H85" i="1"/>
  <c r="H70" i="1"/>
  <c r="H50" i="1"/>
  <c r="H15" i="1"/>
  <c r="G119" i="1" l="1"/>
  <c r="F1975" i="3"/>
  <c r="F1956" i="3"/>
  <c r="F1936" i="3"/>
  <c r="F1974" i="3"/>
  <c r="F1973" i="3"/>
  <c r="F1957" i="3"/>
  <c r="F1955" i="3"/>
  <c r="F1938" i="3"/>
  <c r="F1937" i="3"/>
  <c r="F1918" i="3"/>
  <c r="F1917" i="3"/>
  <c r="F1916" i="3"/>
  <c r="F1894" i="3"/>
  <c r="F1893" i="3"/>
  <c r="F1892" i="3"/>
  <c r="F1870" i="3"/>
  <c r="F1869" i="3"/>
  <c r="F1868" i="3"/>
  <c r="F1851" i="3"/>
  <c r="F1852" i="3"/>
  <c r="F1850" i="3"/>
  <c r="F1834" i="3"/>
  <c r="A1832" i="3"/>
  <c r="A1828" i="3"/>
  <c r="A1816" i="3"/>
  <c r="A1812" i="3"/>
  <c r="A1796" i="3"/>
  <c r="A1780" i="3"/>
  <c r="A1764" i="3"/>
  <c r="A1748" i="3"/>
  <c r="A1732" i="3"/>
  <c r="A1695" i="3"/>
  <c r="A1513" i="3"/>
  <c r="A1534" i="3" s="1"/>
  <c r="A1550" i="3" s="1"/>
  <c r="A1566" i="3" s="1"/>
  <c r="A1583" i="3" s="1"/>
  <c r="A1602" i="3" s="1"/>
  <c r="A1714" i="3"/>
  <c r="G114" i="1"/>
  <c r="F1681" i="3"/>
  <c r="A110" i="1"/>
  <c r="A111" i="1"/>
  <c r="A112" i="1"/>
  <c r="A113" i="1"/>
  <c r="A114" i="1" s="1"/>
  <c r="A115" i="1" s="1"/>
  <c r="A116" i="1" s="1"/>
  <c r="A117" i="1" s="1"/>
  <c r="A118" i="1" s="1"/>
  <c r="A119" i="1" s="1"/>
  <c r="A120" i="1" s="1"/>
  <c r="A121" i="1" s="1"/>
  <c r="A122" i="1" s="1"/>
  <c r="H112" i="1"/>
  <c r="H123" i="1" s="1"/>
  <c r="H140" i="1" s="1"/>
  <c r="H111" i="1"/>
  <c r="F1627" i="3"/>
  <c r="F1626" i="3"/>
  <c r="F1634" i="3" s="1"/>
  <c r="A1624" i="3"/>
  <c r="F1609" i="3"/>
  <c r="F1608" i="3"/>
  <c r="F1590" i="3"/>
  <c r="F1589" i="3"/>
  <c r="F1573" i="3"/>
  <c r="F1572" i="3"/>
  <c r="F1557" i="3"/>
  <c r="F1556" i="3"/>
  <c r="F1541" i="3"/>
  <c r="F1540" i="3"/>
  <c r="F1520" i="3"/>
  <c r="F1519" i="3"/>
  <c r="G2372" i="2"/>
  <c r="G2368" i="2"/>
  <c r="F1462" i="3"/>
  <c r="F1447" i="3"/>
  <c r="F1432" i="3"/>
  <c r="F1417" i="3"/>
  <c r="F1297" i="3"/>
  <c r="F108" i="1" s="1"/>
  <c r="F1281" i="3"/>
  <c r="F1265" i="3"/>
  <c r="F1233" i="3"/>
  <c r="F1218" i="3"/>
  <c r="F1217" i="3"/>
  <c r="F1202" i="3"/>
  <c r="F1203" i="3"/>
  <c r="F1201" i="3"/>
  <c r="F1184" i="3"/>
  <c r="F1185" i="3"/>
  <c r="F1186" i="3"/>
  <c r="F1183" i="3"/>
  <c r="F1167" i="3"/>
  <c r="F1166" i="3"/>
  <c r="F1165" i="3"/>
  <c r="F1164" i="3"/>
  <c r="F1147" i="3"/>
  <c r="F1146" i="3"/>
  <c r="F1145" i="3"/>
  <c r="F1144" i="3"/>
  <c r="F1123" i="3"/>
  <c r="F1122" i="3"/>
  <c r="F1121" i="3"/>
  <c r="F1120" i="3"/>
  <c r="F1096" i="3"/>
  <c r="F1078" i="3"/>
  <c r="F583" i="3"/>
  <c r="F564" i="3"/>
  <c r="F547" i="3"/>
  <c r="F548" i="3"/>
  <c r="F549" i="3"/>
  <c r="F546" i="3"/>
  <c r="F522" i="3"/>
  <c r="F521" i="3"/>
  <c r="G880" i="2"/>
  <c r="F484" i="3"/>
  <c r="F483" i="3"/>
  <c r="F473" i="3"/>
  <c r="F448" i="3"/>
  <c r="F428" i="3"/>
  <c r="F408" i="3"/>
  <c r="F388" i="3"/>
  <c r="F387" i="3"/>
  <c r="F367" i="3"/>
  <c r="F366" i="3"/>
  <c r="F346" i="3"/>
  <c r="F345" i="3"/>
  <c r="F330" i="3"/>
  <c r="F329" i="3"/>
  <c r="C303" i="3"/>
  <c r="F303" i="3" s="1"/>
  <c r="F318" i="3"/>
  <c r="F315" i="3"/>
  <c r="F314" i="3"/>
  <c r="F299" i="3"/>
  <c r="F300" i="3"/>
  <c r="F301" i="3"/>
  <c r="F302" i="3"/>
  <c r="F286" i="3"/>
  <c r="F285" i="3"/>
  <c r="F284" i="3"/>
  <c r="F271" i="3"/>
  <c r="F270" i="3"/>
  <c r="F269" i="3"/>
  <c r="F255" i="3"/>
  <c r="F256" i="3"/>
  <c r="F257" i="3"/>
  <c r="F254" i="3"/>
  <c r="G10" i="1"/>
  <c r="F243" i="3"/>
  <c r="F242" i="3"/>
  <c r="F241" i="3"/>
  <c r="F240" i="3"/>
  <c r="F239" i="3"/>
  <c r="C228" i="3"/>
  <c r="F228" i="3" s="1"/>
  <c r="F227" i="3"/>
  <c r="F226" i="3"/>
  <c r="F225" i="3"/>
  <c r="F224" i="3"/>
  <c r="C213" i="3"/>
  <c r="F213" i="3" s="1"/>
  <c r="C198" i="3"/>
  <c r="F198" i="3" s="1"/>
  <c r="F212" i="3"/>
  <c r="F211" i="3"/>
  <c r="F210" i="3"/>
  <c r="F209" i="3"/>
  <c r="F197" i="3"/>
  <c r="F196" i="3"/>
  <c r="F195" i="3"/>
  <c r="F194" i="3"/>
  <c r="F180" i="3"/>
  <c r="F181" i="3"/>
  <c r="F182" i="3"/>
  <c r="F179" i="3"/>
  <c r="F164" i="3"/>
  <c r="F149" i="3"/>
  <c r="F50" i="3"/>
  <c r="F31" i="3"/>
  <c r="F30" i="3"/>
  <c r="H143" i="1" l="1"/>
  <c r="H146" i="1"/>
  <c r="H142" i="1"/>
  <c r="H141" i="1"/>
  <c r="H144" i="1" s="1"/>
  <c r="F1906" i="3"/>
  <c r="A1638" i="3"/>
  <c r="A1656" i="3" s="1"/>
  <c r="A1675" i="3" s="1"/>
  <c r="A1620" i="3"/>
  <c r="F304" i="3"/>
  <c r="F25" i="1" s="1"/>
  <c r="H25" i="1" s="1"/>
  <c r="F184" i="3"/>
  <c r="F72" i="1" s="1"/>
  <c r="F1347" i="3"/>
  <c r="F89" i="1" s="1"/>
  <c r="F45" i="1"/>
  <c r="F2075" i="3"/>
  <c r="F137" i="1" s="1"/>
  <c r="F2059" i="3"/>
  <c r="F136" i="1" s="1"/>
  <c r="H136" i="1" s="1"/>
  <c r="F2043" i="3"/>
  <c r="F135" i="1" s="1"/>
  <c r="H135" i="1" s="1"/>
  <c r="F2027" i="3"/>
  <c r="F134" i="1" s="1"/>
  <c r="H134" i="1" s="1"/>
  <c r="F2011" i="3"/>
  <c r="F133" i="1" s="1"/>
  <c r="H133" i="1" s="1"/>
  <c r="F1995" i="3"/>
  <c r="F132" i="1" s="1"/>
  <c r="H132" i="1" s="1"/>
  <c r="F1979" i="3"/>
  <c r="F131" i="1" s="1"/>
  <c r="H131" i="1" s="1"/>
  <c r="F1963" i="3"/>
  <c r="F130" i="1" s="1"/>
  <c r="H130" i="1" s="1"/>
  <c r="F1858" i="3"/>
  <c r="F125" i="1" s="1"/>
  <c r="H125" i="1" s="1"/>
  <c r="F1840" i="3"/>
  <c r="F1824" i="3"/>
  <c r="F121" i="1" s="1"/>
  <c r="F1808" i="3"/>
  <c r="F120" i="1" s="1"/>
  <c r="F1792" i="3"/>
  <c r="F119" i="1" s="1"/>
  <c r="F1770" i="3"/>
  <c r="F1776" i="3" s="1"/>
  <c r="F118" i="1" s="1"/>
  <c r="F1760" i="3"/>
  <c r="F117" i="1" s="1"/>
  <c r="F1738" i="3"/>
  <c r="F1744" i="3" s="1"/>
  <c r="F116" i="1" s="1"/>
  <c r="F1728" i="3"/>
  <c r="F115" i="1" s="1"/>
  <c r="F1616" i="3"/>
  <c r="F1598" i="3"/>
  <c r="F106" i="1" s="1"/>
  <c r="F1578" i="3"/>
  <c r="F1577" i="3"/>
  <c r="F1576" i="3"/>
  <c r="F1575" i="3"/>
  <c r="F1574" i="3"/>
  <c r="F1562" i="3"/>
  <c r="F104" i="1" s="1"/>
  <c r="H104" i="1" s="1"/>
  <c r="F1546" i="3"/>
  <c r="F103" i="1" s="1"/>
  <c r="H103" i="1" s="1"/>
  <c r="F1530" i="3"/>
  <c r="F102" i="1" s="1"/>
  <c r="F1509" i="3"/>
  <c r="F99" i="1" s="1"/>
  <c r="F1488" i="3"/>
  <c r="F98" i="1" s="1"/>
  <c r="F1467" i="3"/>
  <c r="F97" i="1" s="1"/>
  <c r="H97" i="1" s="1"/>
  <c r="F1452" i="3"/>
  <c r="F96" i="1" s="1"/>
  <c r="F1437" i="3"/>
  <c r="F95" i="1" s="1"/>
  <c r="F1422" i="3"/>
  <c r="F94" i="1" s="1"/>
  <c r="F1407" i="3"/>
  <c r="F93" i="1" s="1"/>
  <c r="F1392" i="3"/>
  <c r="F92" i="1" s="1"/>
  <c r="H92" i="1" s="1"/>
  <c r="F1377" i="3"/>
  <c r="F91" i="1" s="1"/>
  <c r="H91" i="1" s="1"/>
  <c r="F1362" i="3"/>
  <c r="F90" i="1" s="1"/>
  <c r="F1332" i="3"/>
  <c r="F88" i="1" s="1"/>
  <c r="F1317" i="3"/>
  <c r="F87" i="1" s="1"/>
  <c r="F1302" i="3"/>
  <c r="F84" i="1" s="1"/>
  <c r="F70" i="3"/>
  <c r="G137" i="1"/>
  <c r="G2948" i="2"/>
  <c r="G2947" i="2"/>
  <c r="G2936" i="2"/>
  <c r="G2935" i="2"/>
  <c r="G2934" i="2"/>
  <c r="G2933" i="2"/>
  <c r="G2932" i="2"/>
  <c r="G2931" i="2"/>
  <c r="E2931" i="2"/>
  <c r="G2930" i="2"/>
  <c r="G2929" i="2"/>
  <c r="G2928" i="2"/>
  <c r="G2927" i="2"/>
  <c r="G2918" i="2"/>
  <c r="G2881" i="2"/>
  <c r="G2800" i="2"/>
  <c r="G2799" i="2"/>
  <c r="G2798" i="2"/>
  <c r="G2802" i="2" s="1"/>
  <c r="G2792" i="2"/>
  <c r="G2791" i="2"/>
  <c r="G2786" i="2"/>
  <c r="G2785" i="2"/>
  <c r="G2784" i="2"/>
  <c r="G121" i="1"/>
  <c r="G2768" i="2"/>
  <c r="G2765" i="2"/>
  <c r="G2760" i="2"/>
  <c r="G2759" i="2"/>
  <c r="G2752" i="2"/>
  <c r="G2751" i="2"/>
  <c r="G2750" i="2"/>
  <c r="G2734" i="2"/>
  <c r="G2733" i="2"/>
  <c r="G2728" i="2"/>
  <c r="G2727" i="2"/>
  <c r="G2721" i="2"/>
  <c r="G2720" i="2"/>
  <c r="G2719" i="2"/>
  <c r="G2703" i="2"/>
  <c r="G2702" i="2"/>
  <c r="G2697" i="2"/>
  <c r="G2696" i="2"/>
  <c r="G2690" i="2"/>
  <c r="G2689" i="2"/>
  <c r="G2688" i="2"/>
  <c r="G115" i="1"/>
  <c r="F89" i="2"/>
  <c r="G83" i="2"/>
  <c r="G82" i="2"/>
  <c r="G81" i="2"/>
  <c r="G76" i="2"/>
  <c r="G75" i="2"/>
  <c r="G74" i="2"/>
  <c r="G69" i="2"/>
  <c r="G68" i="2"/>
  <c r="G67" i="2"/>
  <c r="G66" i="2"/>
  <c r="G65" i="2"/>
  <c r="G64" i="2"/>
  <c r="G63" i="2"/>
  <c r="F2647" i="2"/>
  <c r="G2641" i="2"/>
  <c r="G2643" i="2" s="1"/>
  <c r="G2635" i="2"/>
  <c r="G2634" i="2"/>
  <c r="G2629" i="2"/>
  <c r="G2623" i="2"/>
  <c r="E2622" i="2"/>
  <c r="G2622" i="2" s="1"/>
  <c r="G2624" i="2" s="1"/>
  <c r="G107" i="1"/>
  <c r="F2575" i="2"/>
  <c r="G2569" i="2"/>
  <c r="G2568" i="2"/>
  <c r="G2562" i="2"/>
  <c r="G2561" i="2"/>
  <c r="G2560" i="2"/>
  <c r="G2555" i="2"/>
  <c r="G2554" i="2"/>
  <c r="G2553" i="2"/>
  <c r="G2552" i="2"/>
  <c r="G2547" i="2"/>
  <c r="G2546" i="2"/>
  <c r="G2545" i="2"/>
  <c r="G2544" i="2"/>
  <c r="G2543" i="2"/>
  <c r="G2542" i="2"/>
  <c r="G2527" i="2"/>
  <c r="G2525" i="2"/>
  <c r="G2520" i="2"/>
  <c r="G2519" i="2"/>
  <c r="G2517" i="2"/>
  <c r="G2512" i="2"/>
  <c r="G2510" i="2"/>
  <c r="G2513" i="2" s="1"/>
  <c r="F2500" i="2"/>
  <c r="G2494" i="2"/>
  <c r="G2493" i="2"/>
  <c r="G2492" i="2"/>
  <c r="G2486" i="2"/>
  <c r="G2485" i="2"/>
  <c r="G2484" i="2"/>
  <c r="G2479" i="2"/>
  <c r="G2478" i="2"/>
  <c r="G2477" i="2"/>
  <c r="G2472" i="2"/>
  <c r="F2467" i="2"/>
  <c r="G2461" i="2"/>
  <c r="G2460" i="2"/>
  <c r="G2459" i="2"/>
  <c r="G2454" i="2"/>
  <c r="G2453" i="2"/>
  <c r="G2455" i="2" s="1"/>
  <c r="G2448" i="2"/>
  <c r="G2447" i="2"/>
  <c r="G2446" i="2"/>
  <c r="G2445" i="2"/>
  <c r="G2444" i="2"/>
  <c r="G2443" i="2"/>
  <c r="G2442" i="2"/>
  <c r="G2441" i="2"/>
  <c r="G2440" i="2"/>
  <c r="G2439" i="2"/>
  <c r="G2401" i="2"/>
  <c r="G2402" i="2"/>
  <c r="G2403" i="2"/>
  <c r="G2404" i="2"/>
  <c r="G2405" i="2"/>
  <c r="G2406" i="2"/>
  <c r="G2407" i="2"/>
  <c r="G2408" i="2"/>
  <c r="G2409" i="2"/>
  <c r="G2410" i="2"/>
  <c r="G2415" i="2"/>
  <c r="G2416" i="2"/>
  <c r="G2421" i="2"/>
  <c r="G2422" i="2"/>
  <c r="G2423" i="2"/>
  <c r="F2429" i="2"/>
  <c r="F2391" i="2"/>
  <c r="G2385" i="2"/>
  <c r="G2384" i="2"/>
  <c r="G2383" i="2"/>
  <c r="G2378" i="2"/>
  <c r="G2377" i="2"/>
  <c r="G2376" i="2"/>
  <c r="G2371" i="2"/>
  <c r="G2370" i="2"/>
  <c r="G2369" i="2"/>
  <c r="F2358" i="2"/>
  <c r="G2352" i="2"/>
  <c r="G2351" i="2"/>
  <c r="G2350" i="2"/>
  <c r="G2345" i="2"/>
  <c r="G2344" i="2"/>
  <c r="G2343" i="2"/>
  <c r="G2338" i="2"/>
  <c r="G2337" i="2"/>
  <c r="G2336" i="2"/>
  <c r="G2335" i="2"/>
  <c r="G2334" i="2"/>
  <c r="G2333" i="2"/>
  <c r="G2332" i="2"/>
  <c r="G2323" i="2"/>
  <c r="G90" i="1"/>
  <c r="G89" i="1"/>
  <c r="F2208" i="2"/>
  <c r="G2202" i="2"/>
  <c r="G2201" i="2"/>
  <c r="G2200" i="2"/>
  <c r="G2195" i="2"/>
  <c r="G2194" i="2"/>
  <c r="G2193" i="2"/>
  <c r="G2192" i="2"/>
  <c r="G2187" i="2"/>
  <c r="G2186" i="2"/>
  <c r="G2185" i="2"/>
  <c r="G2184" i="2"/>
  <c r="G2183" i="2"/>
  <c r="G2182" i="2"/>
  <c r="G2181" i="2"/>
  <c r="G2180" i="2"/>
  <c r="G2164" i="2"/>
  <c r="G2166" i="2" s="1"/>
  <c r="E2158" i="2" s="1"/>
  <c r="G2158" i="2" s="1"/>
  <c r="G2159" i="2"/>
  <c r="G2153" i="2"/>
  <c r="G2152" i="2"/>
  <c r="C84" i="1"/>
  <c r="F2143" i="2"/>
  <c r="G2137" i="2"/>
  <c r="G2136" i="2"/>
  <c r="G2135" i="2"/>
  <c r="G2130" i="2"/>
  <c r="G2129" i="2"/>
  <c r="G2128" i="2"/>
  <c r="G2123" i="2"/>
  <c r="G2122" i="2"/>
  <c r="G2121" i="2"/>
  <c r="G2120" i="2"/>
  <c r="G2119" i="2"/>
  <c r="G2118" i="2"/>
  <c r="G2117" i="2"/>
  <c r="C82" i="1"/>
  <c r="C108" i="1" s="1"/>
  <c r="C83" i="1"/>
  <c r="F2107" i="2"/>
  <c r="G2101" i="2"/>
  <c r="G2100" i="2"/>
  <c r="G2099" i="2"/>
  <c r="G2094" i="2"/>
  <c r="G2093" i="2"/>
  <c r="G2092" i="2"/>
  <c r="G2087" i="2"/>
  <c r="G2086" i="2"/>
  <c r="G2085" i="2"/>
  <c r="G2084" i="2"/>
  <c r="G2083" i="2"/>
  <c r="G2081" i="2"/>
  <c r="G2034" i="2"/>
  <c r="F2071" i="2"/>
  <c r="G2065" i="2"/>
  <c r="G2064" i="2"/>
  <c r="G2063" i="2"/>
  <c r="G2058" i="2"/>
  <c r="G2057" i="2"/>
  <c r="G2056" i="2"/>
  <c r="G2051" i="2"/>
  <c r="G2050" i="2"/>
  <c r="G2049" i="2"/>
  <c r="G2048" i="2"/>
  <c r="G2047" i="2"/>
  <c r="G2046" i="2"/>
  <c r="G2045" i="2"/>
  <c r="G2044" i="2"/>
  <c r="G2043" i="2"/>
  <c r="F1996" i="2"/>
  <c r="G1990" i="2"/>
  <c r="G1989" i="2"/>
  <c r="G1988" i="2"/>
  <c r="G1983" i="2"/>
  <c r="G1982" i="2"/>
  <c r="G1981" i="2"/>
  <c r="G1976" i="2"/>
  <c r="G1975" i="2"/>
  <c r="G1974" i="2"/>
  <c r="G1973" i="2"/>
  <c r="G1972" i="2"/>
  <c r="G1971" i="2"/>
  <c r="G1970" i="2"/>
  <c r="G1965" i="2"/>
  <c r="F1960" i="2"/>
  <c r="G1954" i="2"/>
  <c r="G1953" i="2"/>
  <c r="G1952" i="2"/>
  <c r="G1947" i="2"/>
  <c r="G1946" i="2"/>
  <c r="G1945" i="2"/>
  <c r="G1944" i="2"/>
  <c r="G1939" i="2"/>
  <c r="G1938" i="2"/>
  <c r="G1937" i="2"/>
  <c r="G1936" i="2"/>
  <c r="G1935" i="2"/>
  <c r="G1934" i="2"/>
  <c r="G1962" i="2"/>
  <c r="G2006" i="2"/>
  <c r="G2007" i="2"/>
  <c r="G2008" i="2"/>
  <c r="G2009" i="2"/>
  <c r="E2010" i="2"/>
  <c r="G2010" i="2" s="1"/>
  <c r="F1924" i="2"/>
  <c r="G1918" i="2"/>
  <c r="G1917" i="2"/>
  <c r="G1916" i="2"/>
  <c r="G1911" i="2"/>
  <c r="G1910" i="2"/>
  <c r="G1909" i="2"/>
  <c r="G1908" i="2"/>
  <c r="G1903" i="2"/>
  <c r="G1902" i="2"/>
  <c r="G1901" i="2"/>
  <c r="G1900" i="2"/>
  <c r="G1899" i="2"/>
  <c r="G1898" i="2"/>
  <c r="F124" i="2"/>
  <c r="G118" i="2"/>
  <c r="G117" i="2"/>
  <c r="G116" i="2"/>
  <c r="G111" i="2"/>
  <c r="G110" i="2"/>
  <c r="G109" i="2"/>
  <c r="G108" i="2"/>
  <c r="G103" i="2"/>
  <c r="G102" i="2"/>
  <c r="G101" i="2"/>
  <c r="G100" i="2"/>
  <c r="G99" i="2"/>
  <c r="G98" i="2"/>
  <c r="C95" i="1"/>
  <c r="G1889" i="2"/>
  <c r="G1858" i="2"/>
  <c r="G1828" i="2"/>
  <c r="G1797" i="2"/>
  <c r="G1769" i="2"/>
  <c r="A1746" i="2"/>
  <c r="G1741" i="2"/>
  <c r="G1710" i="2"/>
  <c r="G1681" i="2"/>
  <c r="G1651" i="2"/>
  <c r="G1614" i="2"/>
  <c r="G1582" i="2"/>
  <c r="G1546" i="2"/>
  <c r="G1518" i="2"/>
  <c r="G1490" i="2"/>
  <c r="G1461" i="2"/>
  <c r="G1432" i="2"/>
  <c r="G1403" i="2"/>
  <c r="G1372" i="2"/>
  <c r="A1341" i="2"/>
  <c r="G1883" i="2"/>
  <c r="G1882" i="2"/>
  <c r="G1876" i="2"/>
  <c r="G1875" i="2"/>
  <c r="G1870" i="2"/>
  <c r="G1868" i="2"/>
  <c r="G1852" i="2"/>
  <c r="G1851" i="2"/>
  <c r="G1845" i="2"/>
  <c r="G1844" i="2"/>
  <c r="G1839" i="2"/>
  <c r="G1837" i="2"/>
  <c r="G1822" i="2"/>
  <c r="G1821" i="2"/>
  <c r="G1816" i="2"/>
  <c r="G1815" i="2"/>
  <c r="G1810" i="2"/>
  <c r="G1809" i="2"/>
  <c r="G1791" i="2"/>
  <c r="G1790" i="2"/>
  <c r="G1785" i="2"/>
  <c r="G1784" i="2"/>
  <c r="G1779" i="2"/>
  <c r="G1778" i="2"/>
  <c r="G1763" i="2"/>
  <c r="G1762" i="2"/>
  <c r="G1757" i="2"/>
  <c r="G1756" i="2"/>
  <c r="G1751" i="2"/>
  <c r="G1750" i="2"/>
  <c r="G1735" i="2"/>
  <c r="G1734" i="2"/>
  <c r="G1733" i="2"/>
  <c r="G1728" i="2"/>
  <c r="G1722" i="2"/>
  <c r="G1723" i="2" s="1"/>
  <c r="G1704" i="2"/>
  <c r="G1703" i="2"/>
  <c r="G1698" i="2"/>
  <c r="G1691" i="2"/>
  <c r="G1693" i="2" s="1"/>
  <c r="G1675" i="2"/>
  <c r="G1674" i="2"/>
  <c r="G1673" i="2"/>
  <c r="G1668" i="2"/>
  <c r="G1662" i="2"/>
  <c r="G1660" i="2"/>
  <c r="G1644" i="2"/>
  <c r="G1643" i="2"/>
  <c r="G1642" i="2"/>
  <c r="G1637" i="2"/>
  <c r="G1636" i="2"/>
  <c r="G1634" i="2"/>
  <c r="G1633" i="2"/>
  <c r="G1628" i="2"/>
  <c r="G1627" i="2"/>
  <c r="G1626" i="2"/>
  <c r="G1625" i="2"/>
  <c r="G1624" i="2"/>
  <c r="G1623" i="2"/>
  <c r="G1607" i="2"/>
  <c r="G1609" i="2" s="1"/>
  <c r="G1602" i="2"/>
  <c r="G1601" i="2"/>
  <c r="G1600" i="2"/>
  <c r="G1595" i="2"/>
  <c r="G1594" i="2"/>
  <c r="G1593" i="2"/>
  <c r="G1592" i="2"/>
  <c r="G1591" i="2"/>
  <c r="G1575" i="2"/>
  <c r="G1577" i="2" s="1"/>
  <c r="G1570" i="2"/>
  <c r="G1569" i="2"/>
  <c r="G1568" i="2"/>
  <c r="G1567" i="2"/>
  <c r="G1562" i="2"/>
  <c r="G1561" i="2"/>
  <c r="G1560" i="2"/>
  <c r="G1559" i="2"/>
  <c r="G1558" i="2"/>
  <c r="G1557" i="2"/>
  <c r="G1556" i="2"/>
  <c r="G1555" i="2"/>
  <c r="G1539" i="2"/>
  <c r="G1541" i="2" s="1"/>
  <c r="E1533" i="2" s="1"/>
  <c r="G1533" i="2" s="1"/>
  <c r="G1534" i="2"/>
  <c r="G1528" i="2"/>
  <c r="G1527" i="2"/>
  <c r="G1511" i="2"/>
  <c r="G1513" i="2" s="1"/>
  <c r="E1505" i="2" s="1"/>
  <c r="G1505" i="2" s="1"/>
  <c r="G1506" i="2"/>
  <c r="G1500" i="2"/>
  <c r="G1499" i="2"/>
  <c r="G1483" i="2"/>
  <c r="G1482" i="2"/>
  <c r="G1477" i="2"/>
  <c r="G1471" i="2"/>
  <c r="G1470" i="2"/>
  <c r="G1454" i="2"/>
  <c r="G1453" i="2"/>
  <c r="G1448" i="2"/>
  <c r="G1442" i="2"/>
  <c r="G1441" i="2"/>
  <c r="G1425" i="2"/>
  <c r="G1424" i="2"/>
  <c r="G1419" i="2"/>
  <c r="G1413" i="2"/>
  <c r="G1412" i="2"/>
  <c r="G1396" i="2"/>
  <c r="G1395" i="2"/>
  <c r="G1390" i="2"/>
  <c r="G1384" i="2"/>
  <c r="G1383" i="2"/>
  <c r="G1382" i="2"/>
  <c r="F1371" i="2"/>
  <c r="G1365" i="2"/>
  <c r="G1364" i="2"/>
  <c r="G1363" i="2"/>
  <c r="G1358" i="2"/>
  <c r="G1357" i="2"/>
  <c r="G1356" i="2"/>
  <c r="G1351" i="2"/>
  <c r="G1349" i="2"/>
  <c r="G1348" i="2"/>
  <c r="G1347" i="2"/>
  <c r="G1346" i="2"/>
  <c r="G1345" i="2"/>
  <c r="C30" i="1"/>
  <c r="C27" i="1"/>
  <c r="C26" i="1"/>
  <c r="G9" i="1"/>
  <c r="G8" i="1"/>
  <c r="G22" i="1"/>
  <c r="B1104" i="2"/>
  <c r="G1122" i="2"/>
  <c r="G1121" i="2"/>
  <c r="G1116" i="2"/>
  <c r="G1109" i="2"/>
  <c r="G1111" i="2" s="1"/>
  <c r="C41" i="1"/>
  <c r="F1098" i="2"/>
  <c r="G1092" i="2"/>
  <c r="G1091" i="2"/>
  <c r="G1090" i="2"/>
  <c r="G1085" i="2"/>
  <c r="G1084" i="2"/>
  <c r="G1083" i="2"/>
  <c r="G1078" i="2"/>
  <c r="G1077" i="2"/>
  <c r="G1076" i="2"/>
  <c r="G1075" i="2"/>
  <c r="G1074" i="2"/>
  <c r="G1073" i="2"/>
  <c r="G1072" i="2"/>
  <c r="G1071" i="2"/>
  <c r="G1070" i="2"/>
  <c r="C39" i="1"/>
  <c r="G720" i="2"/>
  <c r="F751" i="2"/>
  <c r="G745" i="2"/>
  <c r="G744" i="2"/>
  <c r="G743" i="2"/>
  <c r="G738" i="2"/>
  <c r="G737" i="2"/>
  <c r="G736" i="2"/>
  <c r="G731" i="2"/>
  <c r="G729" i="2"/>
  <c r="G728" i="2"/>
  <c r="G727" i="2"/>
  <c r="G726" i="2"/>
  <c r="G725" i="2"/>
  <c r="C29" i="1"/>
  <c r="F715" i="2"/>
  <c r="G709" i="2"/>
  <c r="G708" i="2"/>
  <c r="G707" i="2"/>
  <c r="G702" i="2"/>
  <c r="G701" i="2"/>
  <c r="G700" i="2"/>
  <c r="G695" i="2"/>
  <c r="G694" i="2"/>
  <c r="G693" i="2"/>
  <c r="G692" i="2"/>
  <c r="G691" i="2"/>
  <c r="G690" i="2"/>
  <c r="G689" i="2"/>
  <c r="G684" i="2"/>
  <c r="C28" i="1"/>
  <c r="F679" i="2"/>
  <c r="G673" i="2"/>
  <c r="G672" i="2"/>
  <c r="G671" i="2"/>
  <c r="G666" i="2"/>
  <c r="G665" i="2"/>
  <c r="G664" i="2"/>
  <c r="G659" i="2"/>
  <c r="G658" i="2"/>
  <c r="G657" i="2"/>
  <c r="G656" i="2"/>
  <c r="G655" i="2"/>
  <c r="G654" i="2"/>
  <c r="G649" i="2"/>
  <c r="F608" i="2"/>
  <c r="G602" i="2"/>
  <c r="G601" i="2"/>
  <c r="G600" i="2"/>
  <c r="G595" i="2"/>
  <c r="G594" i="2"/>
  <c r="G593" i="2"/>
  <c r="G588" i="2"/>
  <c r="G587" i="2"/>
  <c r="G586" i="2"/>
  <c r="G585" i="2"/>
  <c r="G584" i="2"/>
  <c r="G583" i="2"/>
  <c r="G582" i="2"/>
  <c r="G581" i="2"/>
  <c r="G580" i="2"/>
  <c r="G575" i="2"/>
  <c r="F533" i="2"/>
  <c r="G527" i="2"/>
  <c r="G526" i="2"/>
  <c r="G525" i="2"/>
  <c r="G520" i="2"/>
  <c r="G519" i="2"/>
  <c r="G518" i="2"/>
  <c r="G517" i="2"/>
  <c r="G516" i="2"/>
  <c r="G511" i="2"/>
  <c r="G510" i="2"/>
  <c r="G509" i="2"/>
  <c r="G508" i="2"/>
  <c r="G507" i="2"/>
  <c r="G506" i="2"/>
  <c r="G505" i="2"/>
  <c r="G500" i="2"/>
  <c r="F1287" i="3"/>
  <c r="F83" i="1" s="1"/>
  <c r="H83" i="1" s="1"/>
  <c r="F1271" i="3"/>
  <c r="F82" i="1" s="1"/>
  <c r="F1239" i="3"/>
  <c r="F80" i="1" s="1"/>
  <c r="H80" i="1" s="1"/>
  <c r="F1223" i="3"/>
  <c r="F79" i="1" s="1"/>
  <c r="H79" i="1" s="1"/>
  <c r="F1207" i="3"/>
  <c r="F78" i="1" s="1"/>
  <c r="H78" i="1" s="1"/>
  <c r="F1191" i="3"/>
  <c r="F77" i="1" s="1"/>
  <c r="H77" i="1" s="1"/>
  <c r="F1048" i="3"/>
  <c r="F1047" i="3"/>
  <c r="F1046" i="3"/>
  <c r="F1045" i="3"/>
  <c r="F1044" i="3"/>
  <c r="F1043" i="3"/>
  <c r="F1026" i="3"/>
  <c r="F1032" i="3" s="1"/>
  <c r="F67" i="1" s="1"/>
  <c r="H67" i="1" s="1"/>
  <c r="F1016" i="3"/>
  <c r="F66" i="1" s="1"/>
  <c r="H66" i="1" s="1"/>
  <c r="F1000" i="3"/>
  <c r="F65" i="1" s="1"/>
  <c r="H65" i="1" s="1"/>
  <c r="F979" i="3"/>
  <c r="F64" i="1" s="1"/>
  <c r="H64" i="1" s="1"/>
  <c r="F958" i="3"/>
  <c r="F63" i="1" s="1"/>
  <c r="H63" i="1" s="1"/>
  <c r="F937" i="3"/>
  <c r="F62" i="1" s="1"/>
  <c r="H62" i="1" s="1"/>
  <c r="F922" i="3"/>
  <c r="F61" i="1" s="1"/>
  <c r="H61" i="1" s="1"/>
  <c r="F907" i="3"/>
  <c r="F60" i="1" s="1"/>
  <c r="H60" i="1" s="1"/>
  <c r="F892" i="3"/>
  <c r="F59" i="1" s="1"/>
  <c r="H59" i="1" s="1"/>
  <c r="F877" i="3"/>
  <c r="F58" i="1" s="1"/>
  <c r="H58" i="1" s="1"/>
  <c r="F862" i="3"/>
  <c r="F57" i="1" s="1"/>
  <c r="H57" i="1" s="1"/>
  <c r="F842" i="3"/>
  <c r="F847" i="3" s="1"/>
  <c r="F56" i="1" s="1"/>
  <c r="H56" i="1" s="1"/>
  <c r="F832" i="3"/>
  <c r="F55" i="1" s="1"/>
  <c r="H55" i="1" s="1"/>
  <c r="F812" i="3"/>
  <c r="F817" i="3" s="1"/>
  <c r="F54" i="1" s="1"/>
  <c r="H54" i="1" s="1"/>
  <c r="F802" i="3"/>
  <c r="F53" i="1" s="1"/>
  <c r="H53" i="1" s="1"/>
  <c r="F782" i="3"/>
  <c r="F787" i="3" s="1"/>
  <c r="F52" i="1" s="1"/>
  <c r="H52" i="1" s="1"/>
  <c r="F772" i="3"/>
  <c r="F49" i="1" s="1"/>
  <c r="F757" i="3"/>
  <c r="F38" i="1" s="1"/>
  <c r="F742" i="3"/>
  <c r="F47" i="1" s="1"/>
  <c r="F718" i="3"/>
  <c r="F46" i="1" s="1"/>
  <c r="F684" i="3"/>
  <c r="F44" i="1" s="1"/>
  <c r="F665" i="3"/>
  <c r="F43" i="1" s="1"/>
  <c r="F646" i="3"/>
  <c r="F42" i="1" s="1"/>
  <c r="F627" i="3"/>
  <c r="F41" i="1" s="1"/>
  <c r="F612" i="3"/>
  <c r="F40" i="1" s="1"/>
  <c r="F584" i="3"/>
  <c r="F572" i="3"/>
  <c r="F511" i="3"/>
  <c r="F35" i="1" s="1"/>
  <c r="F488" i="3"/>
  <c r="F459" i="3"/>
  <c r="F458" i="3"/>
  <c r="F398" i="3"/>
  <c r="F30" i="1" s="1"/>
  <c r="F377" i="3"/>
  <c r="F29" i="1" s="1"/>
  <c r="F356" i="3"/>
  <c r="F28" i="1" s="1"/>
  <c r="F334" i="3"/>
  <c r="F27" i="1" s="1"/>
  <c r="F319" i="3"/>
  <c r="F26" i="1" s="1"/>
  <c r="F289" i="3"/>
  <c r="F24" i="1" s="1"/>
  <c r="H24" i="1" s="1"/>
  <c r="F274" i="3"/>
  <c r="F23" i="1" s="1"/>
  <c r="H23" i="1" s="1"/>
  <c r="F259" i="3"/>
  <c r="F22" i="1" s="1"/>
  <c r="F244" i="3"/>
  <c r="F21" i="1" s="1"/>
  <c r="H21" i="1" s="1"/>
  <c r="F229" i="3"/>
  <c r="F20" i="1" s="1"/>
  <c r="H20" i="1" s="1"/>
  <c r="F214" i="3"/>
  <c r="F19" i="1" s="1"/>
  <c r="F199" i="3"/>
  <c r="F18" i="1" s="1"/>
  <c r="H18" i="1" s="1"/>
  <c r="F169" i="3"/>
  <c r="F14" i="1" s="1"/>
  <c r="F154" i="3"/>
  <c r="F13" i="1" s="1"/>
  <c r="H13" i="1" s="1"/>
  <c r="F139" i="3"/>
  <c r="F12" i="1" s="1"/>
  <c r="H12" i="1" s="1"/>
  <c r="F121" i="3"/>
  <c r="F11" i="1" s="1"/>
  <c r="H11" i="1" s="1"/>
  <c r="F98" i="3"/>
  <c r="F97" i="3"/>
  <c r="F96" i="3"/>
  <c r="F82" i="3"/>
  <c r="F81" i="3"/>
  <c r="F52" i="3"/>
  <c r="F51" i="3"/>
  <c r="F40" i="3"/>
  <c r="F6" i="1" s="1"/>
  <c r="H6" i="1" s="1"/>
  <c r="F10" i="3"/>
  <c r="F9" i="3"/>
  <c r="F20" i="3" s="1"/>
  <c r="G2027" i="2"/>
  <c r="G2026" i="2"/>
  <c r="G2015" i="2"/>
  <c r="G2014" i="2"/>
  <c r="G2013" i="2"/>
  <c r="G2012" i="2"/>
  <c r="G2011" i="2"/>
  <c r="G1926" i="2"/>
  <c r="G1331" i="2"/>
  <c r="G1330" i="2"/>
  <c r="G1324" i="2"/>
  <c r="G1323" i="2"/>
  <c r="G1318" i="2"/>
  <c r="G1316" i="2"/>
  <c r="G1311" i="2"/>
  <c r="B1311" i="2"/>
  <c r="G1301" i="2"/>
  <c r="G1300" i="2"/>
  <c r="G1294" i="2"/>
  <c r="G1293" i="2"/>
  <c r="G1288" i="2"/>
  <c r="G1286" i="2"/>
  <c r="G1281" i="2"/>
  <c r="B1281" i="2"/>
  <c r="G1270" i="2"/>
  <c r="G1269" i="2"/>
  <c r="G1263" i="2"/>
  <c r="G1262" i="2"/>
  <c r="G1257" i="2"/>
  <c r="G1255" i="2"/>
  <c r="G1250" i="2"/>
  <c r="B1250" i="2"/>
  <c r="G1240" i="2"/>
  <c r="G1239" i="2"/>
  <c r="G1234" i="2"/>
  <c r="G1233" i="2"/>
  <c r="G1228" i="2"/>
  <c r="G1227" i="2"/>
  <c r="G1222" i="2"/>
  <c r="B1222" i="2"/>
  <c r="G1209" i="2"/>
  <c r="G1208" i="2"/>
  <c r="G1203" i="2"/>
  <c r="G1202" i="2"/>
  <c r="G1197" i="2"/>
  <c r="G1196" i="2"/>
  <c r="G1191" i="2"/>
  <c r="B1191" i="2"/>
  <c r="G1181" i="2"/>
  <c r="G1180" i="2"/>
  <c r="G1175" i="2"/>
  <c r="G1174" i="2"/>
  <c r="G1169" i="2"/>
  <c r="G1168" i="2"/>
  <c r="G1163" i="2"/>
  <c r="B1163" i="2"/>
  <c r="G1153" i="2"/>
  <c r="G1152" i="2"/>
  <c r="G1151" i="2"/>
  <c r="G1146" i="2"/>
  <c r="G1140" i="2"/>
  <c r="G1141" i="2" s="1"/>
  <c r="G1134" i="2"/>
  <c r="B1134" i="2"/>
  <c r="G1055" i="2"/>
  <c r="G1054" i="2"/>
  <c r="G1053" i="2"/>
  <c r="G1048" i="2"/>
  <c r="G1042" i="2"/>
  <c r="G1040" i="2"/>
  <c r="G1035" i="2"/>
  <c r="B1035" i="2"/>
  <c r="G1024" i="2"/>
  <c r="G1023" i="2"/>
  <c r="G1022" i="2"/>
  <c r="G1017" i="2"/>
  <c r="G1016" i="2"/>
  <c r="G1014" i="2"/>
  <c r="G1013" i="2"/>
  <c r="G1008" i="2"/>
  <c r="G1007" i="2"/>
  <c r="G1006" i="2"/>
  <c r="G1005" i="2"/>
  <c r="G1004" i="2"/>
  <c r="G1003" i="2"/>
  <c r="G998" i="2"/>
  <c r="G987" i="2"/>
  <c r="G989" i="2" s="1"/>
  <c r="G982" i="2"/>
  <c r="G981" i="2"/>
  <c r="G980" i="2"/>
  <c r="G975" i="2"/>
  <c r="G974" i="2"/>
  <c r="G973" i="2"/>
  <c r="G972" i="2"/>
  <c r="G971" i="2"/>
  <c r="G966" i="2"/>
  <c r="G955" i="2"/>
  <c r="G957" i="2" s="1"/>
  <c r="G950" i="2"/>
  <c r="G949" i="2"/>
  <c r="G948" i="2"/>
  <c r="G947" i="2"/>
  <c r="G942" i="2"/>
  <c r="G941" i="2"/>
  <c r="G940" i="2"/>
  <c r="G939" i="2"/>
  <c r="G938" i="2"/>
  <c r="G937" i="2"/>
  <c r="G936" i="2"/>
  <c r="G935" i="2"/>
  <c r="G930" i="2"/>
  <c r="G919" i="2"/>
  <c r="G921" i="2" s="1"/>
  <c r="E913" i="2" s="1"/>
  <c r="G913" i="2" s="1"/>
  <c r="G914" i="2"/>
  <c r="G908" i="2"/>
  <c r="G907" i="2"/>
  <c r="G902" i="2"/>
  <c r="B902" i="2"/>
  <c r="G891" i="2"/>
  <c r="G893" i="2" s="1"/>
  <c r="E885" i="2" s="1"/>
  <c r="G885" i="2" s="1"/>
  <c r="G886" i="2"/>
  <c r="G879" i="2"/>
  <c r="G874" i="2"/>
  <c r="B874" i="2"/>
  <c r="G863" i="2"/>
  <c r="G862" i="2"/>
  <c r="G857" i="2"/>
  <c r="G851" i="2"/>
  <c r="G850" i="2"/>
  <c r="G845" i="2"/>
  <c r="B845" i="2"/>
  <c r="G834" i="2"/>
  <c r="G833" i="2"/>
  <c r="G828" i="2"/>
  <c r="G822" i="2"/>
  <c r="G821" i="2"/>
  <c r="G816" i="2"/>
  <c r="B816" i="2"/>
  <c r="G805" i="2"/>
  <c r="G804" i="2"/>
  <c r="G799" i="2"/>
  <c r="G793" i="2"/>
  <c r="G792" i="2"/>
  <c r="G787" i="2"/>
  <c r="B787" i="2"/>
  <c r="G776" i="2"/>
  <c r="G775" i="2"/>
  <c r="G770" i="2"/>
  <c r="G764" i="2"/>
  <c r="G763" i="2"/>
  <c r="G762" i="2"/>
  <c r="G757" i="2"/>
  <c r="B757" i="2"/>
  <c r="F643" i="2"/>
  <c r="G637" i="2"/>
  <c r="G639" i="2" s="1"/>
  <c r="G631" i="2"/>
  <c r="G633" i="2" s="1"/>
  <c r="G626" i="2"/>
  <c r="G625" i="2"/>
  <c r="G620" i="2"/>
  <c r="G619" i="2"/>
  <c r="G618" i="2"/>
  <c r="G344" i="2"/>
  <c r="G343" i="2"/>
  <c r="G342" i="2"/>
  <c r="G337" i="2"/>
  <c r="G336" i="2"/>
  <c r="G335" i="2"/>
  <c r="G334" i="2"/>
  <c r="G329" i="2"/>
  <c r="G328" i="2"/>
  <c r="G327" i="2"/>
  <c r="G326" i="2"/>
  <c r="G325" i="2"/>
  <c r="G324" i="2"/>
  <c r="F53" i="2"/>
  <c r="G47" i="2"/>
  <c r="G46" i="2"/>
  <c r="G45" i="2"/>
  <c r="G40" i="2"/>
  <c r="G39" i="2"/>
  <c r="G38" i="2"/>
  <c r="G37" i="2"/>
  <c r="G32" i="2"/>
  <c r="F26" i="2"/>
  <c r="G20" i="2"/>
  <c r="G17" i="2"/>
  <c r="G12" i="2"/>
  <c r="G11" i="2"/>
  <c r="G10" i="2"/>
  <c r="D128" i="1"/>
  <c r="A126" i="1"/>
  <c r="A127" i="1" s="1"/>
  <c r="G120" i="1"/>
  <c r="H120" i="1" s="1"/>
  <c r="A103" i="1"/>
  <c r="A104" i="1" s="1"/>
  <c r="A105" i="1" s="1"/>
  <c r="A106" i="1" s="1"/>
  <c r="A107" i="1" s="1"/>
  <c r="A108" i="1" s="1"/>
  <c r="A109" i="1" s="1"/>
  <c r="G95" i="1"/>
  <c r="C94" i="1"/>
  <c r="A88" i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73" i="1"/>
  <c r="A74" i="1" s="1"/>
  <c r="A53" i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1864" i="2" s="1"/>
  <c r="G41" i="1"/>
  <c r="C38" i="1"/>
  <c r="C37" i="1"/>
  <c r="C21" i="1"/>
  <c r="C20" i="1"/>
  <c r="C18" i="1"/>
  <c r="A18" i="1"/>
  <c r="A19" i="1" s="1"/>
  <c r="C14" i="1"/>
  <c r="C128" i="1" s="1"/>
  <c r="C13" i="1"/>
  <c r="C131" i="1" s="1"/>
  <c r="C6" i="1"/>
  <c r="A6" i="1"/>
  <c r="A7" i="1" s="1"/>
  <c r="A8" i="1" s="1"/>
  <c r="A9" i="1" s="1"/>
  <c r="A10" i="1" s="1"/>
  <c r="H90" i="1" l="1"/>
  <c r="A1551" i="2"/>
  <c r="A1378" i="2"/>
  <c r="H121" i="1"/>
  <c r="F107" i="1"/>
  <c r="H107" i="1" s="1"/>
  <c r="C1644" i="3"/>
  <c r="F1644" i="3" s="1"/>
  <c r="H22" i="1"/>
  <c r="H119" i="1"/>
  <c r="H137" i="1"/>
  <c r="A1894" i="2"/>
  <c r="A94" i="2"/>
  <c r="A75" i="1"/>
  <c r="A76" i="1" s="1"/>
  <c r="A77" i="1" s="1"/>
  <c r="A78" i="1" s="1"/>
  <c r="A79" i="1" s="1"/>
  <c r="A80" i="1" s="1"/>
  <c r="A1408" i="2"/>
  <c r="A1587" i="2"/>
  <c r="A1774" i="2"/>
  <c r="H41" i="1"/>
  <c r="A1437" i="2"/>
  <c r="A1619" i="2"/>
  <c r="A1805" i="2"/>
  <c r="A1466" i="2"/>
  <c r="A1656" i="2"/>
  <c r="A1833" i="2"/>
  <c r="H95" i="1"/>
  <c r="H114" i="1"/>
  <c r="A1495" i="2"/>
  <c r="A1687" i="2"/>
  <c r="A1523" i="2"/>
  <c r="A1717" i="2"/>
  <c r="G2529" i="2"/>
  <c r="G2770" i="2"/>
  <c r="E2757" i="2" s="1"/>
  <c r="G2757" i="2" s="1"/>
  <c r="G2705" i="2"/>
  <c r="E2695" i="2" s="1"/>
  <c r="G2695" i="2" s="1"/>
  <c r="G2698" i="2" s="1"/>
  <c r="G2722" i="2"/>
  <c r="G2488" i="2"/>
  <c r="G2548" i="2"/>
  <c r="G2736" i="2"/>
  <c r="E2726" i="2" s="1"/>
  <c r="G2726" i="2" s="1"/>
  <c r="G2729" i="2" s="1"/>
  <c r="G2738" i="2" s="1"/>
  <c r="G2740" i="2" s="1"/>
  <c r="G2741" i="2" s="1"/>
  <c r="G77" i="2"/>
  <c r="G85" i="2"/>
  <c r="G2564" i="2"/>
  <c r="G2761" i="2"/>
  <c r="G2571" i="2"/>
  <c r="G70" i="2"/>
  <c r="H344" i="2"/>
  <c r="H115" i="1"/>
  <c r="G2950" i="2"/>
  <c r="E2941" i="2" s="1"/>
  <c r="G2941" i="2" s="1"/>
  <c r="G2943" i="2" s="1"/>
  <c r="G2480" i="2"/>
  <c r="G2787" i="2"/>
  <c r="G2937" i="2"/>
  <c r="G2521" i="2"/>
  <c r="G2531" i="2" s="1"/>
  <c r="G2533" i="2" s="1"/>
  <c r="G105" i="1" s="1"/>
  <c r="G2556" i="2"/>
  <c r="G2691" i="2"/>
  <c r="G2707" i="2" s="1"/>
  <c r="G2709" i="2" s="1"/>
  <c r="G2710" i="2" s="1"/>
  <c r="H89" i="1"/>
  <c r="H375" i="2"/>
  <c r="H116" i="1"/>
  <c r="G2637" i="2"/>
  <c r="E2628" i="2" s="1"/>
  <c r="G2628" i="2" s="1"/>
  <c r="G2630" i="2" s="1"/>
  <c r="G2645" i="2" s="1"/>
  <c r="G2647" i="2" s="1"/>
  <c r="G2648" i="2" s="1"/>
  <c r="G2753" i="2"/>
  <c r="G2794" i="2"/>
  <c r="F17" i="1"/>
  <c r="H17" i="1" s="1"/>
  <c r="F127" i="1"/>
  <c r="F48" i="1"/>
  <c r="F5" i="1"/>
  <c r="H5" i="1" s="1"/>
  <c r="F8" i="1"/>
  <c r="H8" i="1" s="1"/>
  <c r="F34" i="1"/>
  <c r="F1926" i="3"/>
  <c r="F128" i="1" s="1"/>
  <c r="F1579" i="3"/>
  <c r="F105" i="1" s="1"/>
  <c r="F1671" i="3"/>
  <c r="F110" i="1" s="1"/>
  <c r="F1945" i="3"/>
  <c r="F129" i="1" s="1"/>
  <c r="H129" i="1" s="1"/>
  <c r="F1882" i="3"/>
  <c r="F126" i="1" s="1"/>
  <c r="H126" i="1" s="1"/>
  <c r="F1710" i="3"/>
  <c r="F114" i="1" s="1"/>
  <c r="F1691" i="3"/>
  <c r="F113" i="1" s="1"/>
  <c r="F1652" i="3"/>
  <c r="F109" i="1" s="1"/>
  <c r="H109" i="1" s="1"/>
  <c r="F1173" i="3"/>
  <c r="F1154" i="3"/>
  <c r="F75" i="1" s="1"/>
  <c r="H75" i="1" s="1"/>
  <c r="F593" i="3"/>
  <c r="F39" i="1" s="1"/>
  <c r="F554" i="3"/>
  <c r="F37" i="1" s="1"/>
  <c r="F85" i="3"/>
  <c r="F536" i="3"/>
  <c r="F36" i="1" s="1"/>
  <c r="F1134" i="3"/>
  <c r="F74" i="1" s="1"/>
  <c r="F1086" i="3"/>
  <c r="F1110" i="3"/>
  <c r="F418" i="3"/>
  <c r="F55" i="3"/>
  <c r="F463" i="3"/>
  <c r="F33" i="1" s="1"/>
  <c r="F438" i="3"/>
  <c r="G2952" i="2"/>
  <c r="G2954" i="2" s="1"/>
  <c r="G2955" i="2" s="1"/>
  <c r="G2449" i="2"/>
  <c r="G2425" i="2"/>
  <c r="G2496" i="2"/>
  <c r="G2417" i="2"/>
  <c r="G2463" i="2"/>
  <c r="G2411" i="2"/>
  <c r="G2154" i="2"/>
  <c r="G2379" i="2"/>
  <c r="G2346" i="2"/>
  <c r="G2339" i="2"/>
  <c r="G2387" i="2"/>
  <c r="G2354" i="2"/>
  <c r="G2204" i="2"/>
  <c r="G2188" i="2"/>
  <c r="G2196" i="2"/>
  <c r="G2160" i="2"/>
  <c r="G2139" i="2"/>
  <c r="G2095" i="2"/>
  <c r="G2124" i="2"/>
  <c r="G2131" i="2"/>
  <c r="G2088" i="2"/>
  <c r="G2103" i="2"/>
  <c r="G2052" i="2"/>
  <c r="G2059" i="2"/>
  <c r="G2067" i="2"/>
  <c r="G1956" i="2"/>
  <c r="G1984" i="2"/>
  <c r="G1948" i="2"/>
  <c r="G1977" i="2"/>
  <c r="G1992" i="2"/>
  <c r="G1940" i="2"/>
  <c r="G1920" i="2"/>
  <c r="G1912" i="2"/>
  <c r="G1904" i="2"/>
  <c r="G112" i="2"/>
  <c r="G104" i="2"/>
  <c r="G120" i="2"/>
  <c r="G1676" i="2"/>
  <c r="E1667" i="2" s="1"/>
  <c r="G1667" i="2" s="1"/>
  <c r="G1669" i="2" s="1"/>
  <c r="G1817" i="2"/>
  <c r="G1472" i="2"/>
  <c r="G1752" i="2"/>
  <c r="G1638" i="2"/>
  <c r="G1846" i="2"/>
  <c r="G1884" i="2"/>
  <c r="G1501" i="2"/>
  <c r="G1764" i="2"/>
  <c r="G1359" i="2"/>
  <c r="G1663" i="2"/>
  <c r="G1443" i="2"/>
  <c r="G1811" i="2"/>
  <c r="G1529" i="2"/>
  <c r="G1603" i="2"/>
  <c r="G1780" i="2"/>
  <c r="G1758" i="2"/>
  <c r="G1786" i="2"/>
  <c r="G1414" i="2"/>
  <c r="G1385" i="2"/>
  <c r="G1456" i="2"/>
  <c r="E1447" i="2" s="1"/>
  <c r="G1447" i="2" s="1"/>
  <c r="G1449" i="2" s="1"/>
  <c r="G1596" i="2"/>
  <c r="G1535" i="2"/>
  <c r="G1629" i="2"/>
  <c r="G1705" i="2"/>
  <c r="E1697" i="2" s="1"/>
  <c r="G1697" i="2" s="1"/>
  <c r="G1699" i="2" s="1"/>
  <c r="G1707" i="2" s="1"/>
  <c r="G1709" i="2" s="1"/>
  <c r="G1427" i="2"/>
  <c r="E1418" i="2" s="1"/>
  <c r="G1418" i="2" s="1"/>
  <c r="G1420" i="2" s="1"/>
  <c r="G1563" i="2"/>
  <c r="G1853" i="2"/>
  <c r="G1571" i="2"/>
  <c r="G1646" i="2"/>
  <c r="G1352" i="2"/>
  <c r="G1367" i="2"/>
  <c r="G1398" i="2"/>
  <c r="E1389" i="2" s="1"/>
  <c r="G1389" i="2" s="1"/>
  <c r="G1391" i="2" s="1"/>
  <c r="G1507" i="2"/>
  <c r="G1792" i="2"/>
  <c r="G1823" i="2"/>
  <c r="G1871" i="2"/>
  <c r="G1736" i="2"/>
  <c r="E1727" i="2" s="1"/>
  <c r="G1727" i="2" s="1"/>
  <c r="G1729" i="2" s="1"/>
  <c r="G1738" i="2" s="1"/>
  <c r="G1740" i="2" s="1"/>
  <c r="G1485" i="2"/>
  <c r="E1476" i="2" s="1"/>
  <c r="G1476" i="2" s="1"/>
  <c r="G1478" i="2" s="1"/>
  <c r="G1840" i="2"/>
  <c r="G1877" i="2"/>
  <c r="G1123" i="2"/>
  <c r="G1094" i="2"/>
  <c r="G1079" i="2"/>
  <c r="G1086" i="2"/>
  <c r="G739" i="2"/>
  <c r="G747" i="2"/>
  <c r="G732" i="2"/>
  <c r="G703" i="2"/>
  <c r="G696" i="2"/>
  <c r="G711" i="2"/>
  <c r="G596" i="2"/>
  <c r="G660" i="2"/>
  <c r="G667" i="2"/>
  <c r="G675" i="2"/>
  <c r="G1182" i="2"/>
  <c r="G604" i="2"/>
  <c r="G589" i="2"/>
  <c r="G1198" i="2"/>
  <c r="G1229" i="2"/>
  <c r="G346" i="2"/>
  <c r="G1176" i="2"/>
  <c r="G1295" i="2"/>
  <c r="G1210" i="2"/>
  <c r="G1271" i="2"/>
  <c r="G1302" i="2"/>
  <c r="G1332" i="2"/>
  <c r="G627" i="2"/>
  <c r="G881" i="2"/>
  <c r="G1170" i="2"/>
  <c r="G1319" i="2"/>
  <c r="G512" i="2"/>
  <c r="G915" i="2"/>
  <c r="G951" i="2"/>
  <c r="G1043" i="2"/>
  <c r="G521" i="2"/>
  <c r="G22" i="2"/>
  <c r="G49" i="2"/>
  <c r="G621" i="2"/>
  <c r="G836" i="2"/>
  <c r="E827" i="2" s="1"/>
  <c r="G827" i="2" s="1"/>
  <c r="G829" i="2" s="1"/>
  <c r="G1204" i="2"/>
  <c r="G330" i="2"/>
  <c r="G909" i="2"/>
  <c r="G1154" i="2"/>
  <c r="E1145" i="2" s="1"/>
  <c r="G1145" i="2" s="1"/>
  <c r="G1147" i="2" s="1"/>
  <c r="G1156" i="2" s="1"/>
  <c r="G529" i="2"/>
  <c r="G794" i="2"/>
  <c r="G1009" i="2"/>
  <c r="G1258" i="2"/>
  <c r="G41" i="2"/>
  <c r="G1056" i="2"/>
  <c r="E1047" i="2" s="1"/>
  <c r="G1047" i="2" s="1"/>
  <c r="G1049" i="2" s="1"/>
  <c r="G13" i="2"/>
  <c r="G865" i="2"/>
  <c r="E856" i="2" s="1"/>
  <c r="G856" i="2" s="1"/>
  <c r="G858" i="2" s="1"/>
  <c r="G1235" i="2"/>
  <c r="G2029" i="2"/>
  <c r="E2020" i="2" s="1"/>
  <c r="G2020" i="2" s="1"/>
  <c r="G2022" i="2" s="1"/>
  <c r="G807" i="2"/>
  <c r="E798" i="2" s="1"/>
  <c r="G798" i="2" s="1"/>
  <c r="G800" i="2" s="1"/>
  <c r="G943" i="2"/>
  <c r="G852" i="2"/>
  <c r="G976" i="2"/>
  <c r="G1325" i="2"/>
  <c r="G778" i="2"/>
  <c r="E769" i="2" s="1"/>
  <c r="G769" i="2" s="1"/>
  <c r="G771" i="2" s="1"/>
  <c r="G338" i="2"/>
  <c r="G117" i="1" s="1"/>
  <c r="H117" i="1" s="1"/>
  <c r="G823" i="2"/>
  <c r="A11" i="1"/>
  <c r="A320" i="2"/>
  <c r="A20" i="1"/>
  <c r="G983" i="2"/>
  <c r="G1018" i="2"/>
  <c r="G1026" i="2"/>
  <c r="G887" i="2"/>
  <c r="A128" i="1"/>
  <c r="A129" i="1" s="1"/>
  <c r="A130" i="1" s="1"/>
  <c r="A131" i="1" s="1"/>
  <c r="A132" i="1" s="1"/>
  <c r="A133" i="1" s="1"/>
  <c r="A134" i="1" s="1"/>
  <c r="A135" i="1" s="1"/>
  <c r="A136" i="1" s="1"/>
  <c r="A137" i="1" s="1"/>
  <c r="G1241" i="2"/>
  <c r="G1264" i="2"/>
  <c r="G1289" i="2"/>
  <c r="F1068" i="3"/>
  <c r="F69" i="1" s="1"/>
  <c r="H69" i="1" s="1"/>
  <c r="F1049" i="3"/>
  <c r="F68" i="1" s="1"/>
  <c r="H68" i="1" s="1"/>
  <c r="G765" i="2"/>
  <c r="E1115" i="2" l="1"/>
  <c r="G1115" i="2" s="1"/>
  <c r="G1117" i="2" s="1"/>
  <c r="G1125" i="2" s="1"/>
  <c r="G1127" i="2" s="1"/>
  <c r="G1128" i="2" s="1"/>
  <c r="G42" i="1" s="1"/>
  <c r="H42" i="1" s="1"/>
  <c r="F76" i="1"/>
  <c r="H76" i="1" s="1"/>
  <c r="C1249" i="3"/>
  <c r="F1249" i="3" s="1"/>
  <c r="F1255" i="3" s="1"/>
  <c r="F81" i="1" s="1"/>
  <c r="H81" i="1" s="1"/>
  <c r="A81" i="1"/>
  <c r="A82" i="1" s="1"/>
  <c r="A2002" i="2"/>
  <c r="H110" i="1"/>
  <c r="H105" i="1"/>
  <c r="G2427" i="2"/>
  <c r="G2429" i="2" s="1"/>
  <c r="G2430" i="2" s="1"/>
  <c r="G98" i="1" s="1"/>
  <c r="H98" i="1" s="1"/>
  <c r="G2498" i="2"/>
  <c r="G2500" i="2" s="1"/>
  <c r="G2501" i="2" s="1"/>
  <c r="G102" i="1" s="1"/>
  <c r="G72" i="1" s="1"/>
  <c r="G87" i="2"/>
  <c r="G89" i="2" s="1"/>
  <c r="G90" i="2" s="1"/>
  <c r="G113" i="1" s="1"/>
  <c r="H113" i="1" s="1"/>
  <c r="G2573" i="2"/>
  <c r="G2575" i="2" s="1"/>
  <c r="G2576" i="2" s="1"/>
  <c r="G106" i="1" s="1"/>
  <c r="H106" i="1" s="1"/>
  <c r="G2804" i="2"/>
  <c r="G2806" i="2" s="1"/>
  <c r="G2807" i="2" s="1"/>
  <c r="G127" i="1" s="1"/>
  <c r="H127" i="1" s="1"/>
  <c r="G2772" i="2"/>
  <c r="G2774" i="2" s="1"/>
  <c r="G2775" i="2" s="1"/>
  <c r="H122" i="1" s="1"/>
  <c r="H118" i="1"/>
  <c r="H437" i="2"/>
  <c r="F31" i="1"/>
  <c r="F7" i="1"/>
  <c r="H7" i="1" s="1"/>
  <c r="F73" i="1"/>
  <c r="H73" i="1" s="1"/>
  <c r="F32" i="1"/>
  <c r="F99" i="3"/>
  <c r="F103" i="3" s="1"/>
  <c r="F10" i="1" s="1"/>
  <c r="H10" i="1" s="1"/>
  <c r="F9" i="1"/>
  <c r="H9" i="1" s="1"/>
  <c r="G2465" i="2"/>
  <c r="G2467" i="2" s="1"/>
  <c r="G2468" i="2" s="1"/>
  <c r="G99" i="1" s="1"/>
  <c r="H99" i="1" s="1"/>
  <c r="G2356" i="2"/>
  <c r="G2358" i="2" s="1"/>
  <c r="G2359" i="2" s="1"/>
  <c r="G93" i="1" s="1"/>
  <c r="H93" i="1" s="1"/>
  <c r="G2168" i="2"/>
  <c r="G2170" i="2" s="1"/>
  <c r="G2171" i="2" s="1"/>
  <c r="G87" i="1" s="1"/>
  <c r="H87" i="1" s="1"/>
  <c r="G2389" i="2"/>
  <c r="G2391" i="2" s="1"/>
  <c r="G2392" i="2" s="1"/>
  <c r="G96" i="1" s="1"/>
  <c r="H96" i="1" s="1"/>
  <c r="G2206" i="2"/>
  <c r="G2208" i="2" s="1"/>
  <c r="G2209" i="2" s="1"/>
  <c r="G88" i="1" s="1"/>
  <c r="H88" i="1" s="1"/>
  <c r="G2105" i="2"/>
  <c r="G2107" i="2" s="1"/>
  <c r="G2108" i="2" s="1"/>
  <c r="G2141" i="2"/>
  <c r="G2143" i="2" s="1"/>
  <c r="G2144" i="2" s="1"/>
  <c r="G84" i="1" s="1"/>
  <c r="H84" i="1" s="1"/>
  <c r="G2069" i="2"/>
  <c r="G2071" i="2" s="1"/>
  <c r="G2072" i="2" s="1"/>
  <c r="G82" i="1" s="1"/>
  <c r="G1994" i="2"/>
  <c r="G1996" i="2" s="1"/>
  <c r="G1997" i="2" s="1"/>
  <c r="G1958" i="2"/>
  <c r="G1960" i="2" s="1"/>
  <c r="G1961" i="2" s="1"/>
  <c r="G1922" i="2"/>
  <c r="G1924" i="2" s="1"/>
  <c r="G1925" i="2" s="1"/>
  <c r="G122" i="2"/>
  <c r="G124" i="2" s="1"/>
  <c r="G125" i="2" s="1"/>
  <c r="G74" i="1" s="1"/>
  <c r="H74" i="1" s="1"/>
  <c r="G2016" i="2"/>
  <c r="G2031" i="2" s="1"/>
  <c r="G2033" i="2" s="1"/>
  <c r="G1429" i="2"/>
  <c r="G1431" i="2" s="1"/>
  <c r="G1678" i="2"/>
  <c r="G1680" i="2" s="1"/>
  <c r="G1487" i="2"/>
  <c r="G1489" i="2" s="1"/>
  <c r="G1766" i="2"/>
  <c r="G1768" i="2" s="1"/>
  <c r="G1543" i="2"/>
  <c r="G1545" i="2" s="1"/>
  <c r="G1515" i="2"/>
  <c r="G1517" i="2" s="1"/>
  <c r="G1458" i="2"/>
  <c r="G1460" i="2" s="1"/>
  <c r="G1886" i="2"/>
  <c r="G1888" i="2" s="1"/>
  <c r="G1825" i="2"/>
  <c r="G1827" i="2" s="1"/>
  <c r="G1794" i="2"/>
  <c r="G1796" i="2" s="1"/>
  <c r="G1855" i="2"/>
  <c r="G1857" i="2" s="1"/>
  <c r="G1611" i="2"/>
  <c r="G1613" i="2" s="1"/>
  <c r="G1369" i="2"/>
  <c r="G1371" i="2" s="1"/>
  <c r="G1648" i="2"/>
  <c r="G1650" i="2" s="1"/>
  <c r="G1579" i="2"/>
  <c r="G1581" i="2" s="1"/>
  <c r="G1400" i="2"/>
  <c r="G1402" i="2" s="1"/>
  <c r="G1096" i="2"/>
  <c r="G1098" i="2" s="1"/>
  <c r="G1099" i="2" s="1"/>
  <c r="G749" i="2"/>
  <c r="G751" i="2" s="1"/>
  <c r="G752" i="2" s="1"/>
  <c r="G30" i="1" s="1"/>
  <c r="H30" i="1" s="1"/>
  <c r="G606" i="2"/>
  <c r="G608" i="2" s="1"/>
  <c r="G609" i="2" s="1"/>
  <c r="G26" i="1" s="1"/>
  <c r="H26" i="1" s="1"/>
  <c r="G713" i="2"/>
  <c r="G715" i="2" s="1"/>
  <c r="G716" i="2" s="1"/>
  <c r="G29" i="1" s="1"/>
  <c r="H29" i="1" s="1"/>
  <c r="G677" i="2"/>
  <c r="G679" i="2" s="1"/>
  <c r="G680" i="2" s="1"/>
  <c r="G28" i="1" s="1"/>
  <c r="H28" i="1" s="1"/>
  <c r="G1184" i="2"/>
  <c r="G1186" i="2" s="1"/>
  <c r="G1187" i="2" s="1"/>
  <c r="G44" i="1" s="1"/>
  <c r="H44" i="1" s="1"/>
  <c r="G838" i="2"/>
  <c r="G840" i="2" s="1"/>
  <c r="G841" i="2" s="1"/>
  <c r="G33" i="1" s="1"/>
  <c r="H33" i="1" s="1"/>
  <c r="G923" i="2"/>
  <c r="G925" i="2" s="1"/>
  <c r="G926" i="2" s="1"/>
  <c r="G36" i="1" s="1"/>
  <c r="H36" i="1" s="1"/>
  <c r="G809" i="2"/>
  <c r="G811" i="2" s="1"/>
  <c r="G812" i="2" s="1"/>
  <c r="G32" i="1" s="1"/>
  <c r="H32" i="1" s="1"/>
  <c r="G641" i="2"/>
  <c r="G643" i="2" s="1"/>
  <c r="G644" i="2" s="1"/>
  <c r="G27" i="1" s="1"/>
  <c r="H27" i="1" s="1"/>
  <c r="G1334" i="2"/>
  <c r="G895" i="2"/>
  <c r="G897" i="2" s="1"/>
  <c r="G898" i="2" s="1"/>
  <c r="G35" i="1" s="1"/>
  <c r="H35" i="1" s="1"/>
  <c r="G867" i="2"/>
  <c r="G869" i="2" s="1"/>
  <c r="G870" i="2" s="1"/>
  <c r="G34" i="1" s="1"/>
  <c r="H34" i="1" s="1"/>
  <c r="G1212" i="2"/>
  <c r="G1304" i="2"/>
  <c r="G1306" i="2" s="1"/>
  <c r="G1307" i="2" s="1"/>
  <c r="G48" i="1" s="1"/>
  <c r="H48" i="1" s="1"/>
  <c r="G959" i="2"/>
  <c r="G961" i="2" s="1"/>
  <c r="G962" i="2" s="1"/>
  <c r="G37" i="1" s="1"/>
  <c r="H37" i="1" s="1"/>
  <c r="G531" i="2"/>
  <c r="G533" i="2" s="1"/>
  <c r="G534" i="2" s="1"/>
  <c r="G991" i="2"/>
  <c r="G993" i="2" s="1"/>
  <c r="G994" i="2" s="1"/>
  <c r="G38" i="1" s="1"/>
  <c r="H38" i="1" s="1"/>
  <c r="G1058" i="2"/>
  <c r="G1060" i="2" s="1"/>
  <c r="G1061" i="2" s="1"/>
  <c r="G40" i="1" s="1"/>
  <c r="H40" i="1" s="1"/>
  <c r="G51" i="2"/>
  <c r="G53" i="2" s="1"/>
  <c r="G54" i="2" s="1"/>
  <c r="G780" i="2"/>
  <c r="G782" i="2" s="1"/>
  <c r="G783" i="2" s="1"/>
  <c r="G31" i="1" s="1"/>
  <c r="H31" i="1" s="1"/>
  <c r="G1273" i="2"/>
  <c r="G1275" i="2" s="1"/>
  <c r="G1276" i="2" s="1"/>
  <c r="G47" i="1" s="1"/>
  <c r="H47" i="1" s="1"/>
  <c r="G1243" i="2"/>
  <c r="G348" i="2"/>
  <c r="G350" i="2" s="1"/>
  <c r="G351" i="2" s="1"/>
  <c r="G19" i="1" s="1"/>
  <c r="H19" i="1" s="1"/>
  <c r="H406" i="2"/>
  <c r="G24" i="2"/>
  <c r="G26" i="2" s="1"/>
  <c r="G27" i="2" s="1"/>
  <c r="G28" i="2" s="1"/>
  <c r="G1028" i="2"/>
  <c r="G1030" i="2" s="1"/>
  <c r="G1031" i="2" s="1"/>
  <c r="G1158" i="2"/>
  <c r="G1159" i="2" s="1"/>
  <c r="G43" i="1" s="1"/>
  <c r="H43" i="1" s="1"/>
  <c r="A21" i="1"/>
  <c r="A12" i="1"/>
  <c r="A13" i="1" s="1"/>
  <c r="H82" i="1" l="1"/>
  <c r="G108" i="1"/>
  <c r="H108" i="1" s="1"/>
  <c r="H102" i="1"/>
  <c r="A83" i="1"/>
  <c r="A2039" i="2"/>
  <c r="G2038" i="2" s="1"/>
  <c r="H72" i="1"/>
  <c r="G94" i="1"/>
  <c r="H94" i="1" s="1"/>
  <c r="G39" i="1"/>
  <c r="H39" i="1" s="1"/>
  <c r="G14" i="1"/>
  <c r="G1214" i="2"/>
  <c r="G1215" i="2" s="1"/>
  <c r="G45" i="1" s="1"/>
  <c r="H45" i="1" s="1"/>
  <c r="G1336" i="2"/>
  <c r="G1337" i="2" s="1"/>
  <c r="G49" i="1" s="1"/>
  <c r="H49" i="1" s="1"/>
  <c r="G1245" i="2"/>
  <c r="G1246" i="2" s="1"/>
  <c r="G46" i="1" s="1"/>
  <c r="H46" i="1" s="1"/>
  <c r="A392" i="2"/>
  <c r="A22" i="1"/>
  <c r="A14" i="1"/>
  <c r="A256" i="2"/>
  <c r="A84" i="1" l="1"/>
  <c r="A2113" i="2" s="1"/>
  <c r="A2077" i="2"/>
  <c r="G2076" i="2" s="1"/>
  <c r="H14" i="1"/>
  <c r="G128" i="1"/>
  <c r="A23" i="1"/>
  <c r="H128" i="1" l="1"/>
  <c r="A24" i="1"/>
  <c r="A25" i="1" l="1"/>
  <c r="A26" i="1" l="1"/>
  <c r="A27" i="1" l="1"/>
  <c r="A28" i="1" s="1"/>
  <c r="A29" i="1" s="1"/>
  <c r="A30" i="1" s="1"/>
  <c r="A721" i="2" s="1"/>
  <c r="A31" i="1" l="1"/>
  <c r="A758" i="2" s="1"/>
  <c r="A32" i="1" l="1"/>
  <c r="A788" i="2" l="1"/>
  <c r="A33" i="1"/>
  <c r="A817" i="2" l="1"/>
  <c r="A34" i="1"/>
  <c r="A846" i="2" l="1"/>
  <c r="A35" i="1"/>
  <c r="A875" i="2" l="1"/>
  <c r="A36" i="1"/>
  <c r="A903" i="2" l="1"/>
  <c r="A37" i="1"/>
  <c r="A931" i="2" l="1"/>
  <c r="A38" i="1"/>
  <c r="A39" i="1" l="1"/>
  <c r="A967" i="2"/>
  <c r="A999" i="2" l="1"/>
  <c r="A40" i="1"/>
  <c r="A41" i="1" l="1"/>
  <c r="A1066" i="2" s="1"/>
  <c r="A1036" i="2"/>
  <c r="A42" i="1" l="1"/>
  <c r="A43" i="1" l="1"/>
  <c r="A1135" i="2" s="1"/>
  <c r="A1105" i="2"/>
  <c r="A44" i="1" l="1"/>
  <c r="A1164" i="2"/>
  <c r="A45" i="1"/>
  <c r="A1192" i="2" l="1"/>
  <c r="A46" i="1"/>
  <c r="A1223" i="2" l="1"/>
  <c r="A47" i="1"/>
  <c r="A1251" i="2" l="1"/>
  <c r="A48" i="1"/>
  <c r="A1282" i="2" l="1"/>
  <c r="A49" i="1"/>
  <c r="A1312" i="2" s="1"/>
</calcChain>
</file>

<file path=xl/sharedStrings.xml><?xml version="1.0" encoding="utf-8"?>
<sst xmlns="http://schemas.openxmlformats.org/spreadsheetml/2006/main" count="7005" uniqueCount="657">
  <si>
    <t>PRESUPUESTO FINAL ACUEDUCTO MORTIÑAL SECTOR LA ESCUELA</t>
  </si>
  <si>
    <t>Ítem</t>
  </si>
  <si>
    <t>Referencia</t>
  </si>
  <si>
    <t>codigo</t>
  </si>
  <si>
    <t>DESCRIPCIÓN</t>
  </si>
  <si>
    <t>UND.</t>
  </si>
  <si>
    <t>CANTIDAD</t>
  </si>
  <si>
    <t>VALOR UNITARIO</t>
  </si>
  <si>
    <t xml:space="preserve">VALOR TOTAL </t>
  </si>
  <si>
    <t>1. CAPTACIÓN NACIMIENTO - ADUCCIÓN - CONDUCCIÓN A PTAP</t>
  </si>
  <si>
    <t>Gob.</t>
  </si>
  <si>
    <t>2.01.70</t>
  </si>
  <si>
    <t>EXCAVACION MANUAL EN MATERIAL COMUN</t>
  </si>
  <si>
    <t>m3</t>
  </si>
  <si>
    <t xml:space="preserve">EXCAVACION MANUAL EN MATERIAL CONGLOMERADO </t>
  </si>
  <si>
    <t>4.01.18</t>
  </si>
  <si>
    <t>SUMINISTRO E INSTALACIÓN TUBERÍA  PVC.  D = 2"  RDE 21 UNIÓN MECANICA</t>
  </si>
  <si>
    <t>ml</t>
  </si>
  <si>
    <t>Macromedidor de 2" agua limpia clase b magnético 230psi</t>
  </si>
  <si>
    <t>und</t>
  </si>
  <si>
    <t>Unión de desmontaje autoportante en HD de 2"</t>
  </si>
  <si>
    <t>Pasamuro en a.c extremo brida en ac de 2"</t>
  </si>
  <si>
    <t>SUMINISTRO E INSTALACIÓN VÁLVULA COMPUERTA  H.D. D = 2" EXTREMO BRIDA SELLO ELASTICO, 250 PSI.</t>
  </si>
  <si>
    <t>No Gob.</t>
  </si>
  <si>
    <t>Filtro en yee 2" en HD e.b con registro de lavado</t>
  </si>
  <si>
    <t>SUMINISTRO E INSTALACIÓN TUBERÍA PN 10 DIAMETRO 63 mm</t>
  </si>
  <si>
    <t>ML</t>
  </si>
  <si>
    <t xml:space="preserve">RELLENO CON MATERIAL SELECCIONADO PROVENIENTE DE EXCAVACION COMPACTADO </t>
  </si>
  <si>
    <t>M3</t>
  </si>
  <si>
    <t>Subtotal</t>
  </si>
  <si>
    <t xml:space="preserve">2. PTAP, OBRAS CIVILES Y CASETA DE OPERACIÓN </t>
  </si>
  <si>
    <t>SUMINISTRO E INSTALACION DE CONCRETO CICLOPEO DE 17.5 MPA (2500) , 40% RAJON PARA BASES</t>
  </si>
  <si>
    <t xml:space="preserve">VIGA AMARRE SOBRE MURO  21 MPa - (3000 PSI) </t>
  </si>
  <si>
    <t>CONCRETO SIMPLE DE 21 Mpa. (3000 PSI)</t>
  </si>
  <si>
    <t>2.04.14</t>
  </si>
  <si>
    <t>MURO EN BLOQUE DE ARCILLA No.4. E = 0.10 M.</t>
  </si>
  <si>
    <t>m2</t>
  </si>
  <si>
    <t>2.15.07</t>
  </si>
  <si>
    <t>SUMINSITRO E INSTALACIÓN VENTANA LAMINA CAL. 18 CON VIDRIO INC. ANTICORR.</t>
  </si>
  <si>
    <t>2.15.06</t>
  </si>
  <si>
    <t>SUMINISTRO E INSTALACIÓN PUERTA EN LAMINA CAL 18  INC. ANTICORROSIVO</t>
  </si>
  <si>
    <t>Und</t>
  </si>
  <si>
    <t>pdf</t>
  </si>
  <si>
    <t>3.10.12</t>
  </si>
  <si>
    <t>SUMINISTRO FIGURADO Y ARMADO DE ACERO DE REFUERZO  60000 PSI 420 MPA</t>
  </si>
  <si>
    <t>kg</t>
  </si>
  <si>
    <t>COLUMNAS Y PEDESTALES EN CONCRETO DE 21 MPa - (3000 PSI), H &lt; = A 3.0 M. (FORMALETA METALICA).</t>
  </si>
  <si>
    <t>CONCRETO E/PISO 21 Mpa - (3000 PSI)</t>
  </si>
  <si>
    <t>SUMINISTRO E INSTALACIÓN DE MALLA ELECTROSOLDADA</t>
  </si>
  <si>
    <t xml:space="preserve">KG </t>
  </si>
  <si>
    <t>ALISTADO DE PISO 1:3 E = 4.0 CM (ENDURECIDO).</t>
  </si>
  <si>
    <t>PISO EN CERÁMICA</t>
  </si>
  <si>
    <t>Tapa en prfv para tanque</t>
  </si>
  <si>
    <t>Soporte superior en acero inox sobre tapa para moto reductor</t>
  </si>
  <si>
    <t>Motorreductor agitador mecánico con eje y aspas en acero inoxidable</t>
  </si>
  <si>
    <t>Bomba dosificadora de 3 l/h</t>
  </si>
  <si>
    <t>Tablero eléctrico para agitador y bomba dosificadora en cloro</t>
  </si>
  <si>
    <t>SUMINISTRO E INSTALACION DE TUBERÍA ACERO GALVANIZADA 1/2</t>
  </si>
  <si>
    <t xml:space="preserve">CERRAMIENTO MALLA ESLABONADA C. 10 INC. ANGULO </t>
  </si>
  <si>
    <t>CONSTRUCCION DE ANDENES E=0.10 M., EN CONCRETO DE 17.5 MPa - (2500 PSI)</t>
  </si>
  <si>
    <t>SARDINEL FUNDIDO IN-SITU H=0.40 MTS - A=0.20 MTS, CONCRETO DE 2500 PSI</t>
  </si>
  <si>
    <t>Suministro e Instalación de PTAP mediante sistemas de filtración Q=1,0LPS</t>
  </si>
  <si>
    <t>SUMINISTRO E INSTALACIÓN VÁLVULA COMPUERTA  H.F. D = 2" EXTREMO BRIDA SELLO ELASTICO, 250 PSI.</t>
  </si>
  <si>
    <t>SUMINISTRO E INSTALACIÓN VÁLVULA MARIPOSA  D=2"</t>
  </si>
  <si>
    <t>Capacitación, Arranque y puesta en marcha, analisis de agua, insumos quimicos por 1 mes</t>
  </si>
  <si>
    <t>Equipo de test de jarras 4 puestos 300rpm 120v 50/60hz (incluye 4 vasos de 1000 ml)</t>
  </si>
  <si>
    <t>TEST KIT, CO-1 COLOR 0-500 TEST KIT, CO-1 COLOR 0-500</t>
  </si>
  <si>
    <t>Kit para Cloro libre y total y pH, modelo CN-67</t>
  </si>
  <si>
    <t>Kit cristaleria para laboratorio, 2 vasos precipitado de 250ml, erlenmeyer de 250ml, 2 pipetas de 10ml, caja de jeringas de 5ml por 10und</t>
  </si>
  <si>
    <t>Bascula digital de 0 a 10 kg</t>
  </si>
  <si>
    <t xml:space="preserve">Turbidimetro digital portatil rango entre 0 - 1100 NTU, con reactivos de calibración </t>
  </si>
  <si>
    <t>3. SISTEMA RED ELÉCTRICA PARA BOMBEO</t>
  </si>
  <si>
    <t xml:space="preserve">Trasformador </t>
  </si>
  <si>
    <t xml:space="preserve">Postes ferroconcreto 7-50 kg x12 mts </t>
  </si>
  <si>
    <t xml:space="preserve">Metros de cable cu 1/0 aislado </t>
  </si>
  <si>
    <t>m</t>
  </si>
  <si>
    <t xml:space="preserve">Cable 1/0 cu desnudo  </t>
  </si>
  <si>
    <t xml:space="preserve">Varillas de cobre 5/8 cu </t>
  </si>
  <si>
    <t>Soldadura kadwel</t>
  </si>
  <si>
    <t xml:space="preserve">Tubos de media IMC </t>
  </si>
  <si>
    <t>Unión de media IMC</t>
  </si>
  <si>
    <t xml:space="preserve">Gabinete de medida  </t>
  </si>
  <si>
    <t xml:space="preserve">Tablero de distribución 1 x 1 </t>
  </si>
  <si>
    <t>Cajas de inspección 30 x 30</t>
  </si>
  <si>
    <t>Mufa industrial 3 x 125</t>
  </si>
  <si>
    <t xml:space="preserve">und </t>
  </si>
  <si>
    <t xml:space="preserve">Totalizadores de 75 AMP </t>
  </si>
  <si>
    <t xml:space="preserve">Transformadores de corriente 100A </t>
  </si>
  <si>
    <t xml:space="preserve">Borneras de pruebas  </t>
  </si>
  <si>
    <t xml:space="preserve">Medidor electrónico clase 0.5 </t>
  </si>
  <si>
    <t xml:space="preserve">Cable 1/0 cu aislado </t>
  </si>
  <si>
    <t xml:space="preserve">Dos campanas de 3” </t>
  </si>
  <si>
    <t>4. CUARTO ELÉCTRICO SISTEMA DE BOMBEO</t>
  </si>
  <si>
    <t>3.03.19</t>
  </si>
  <si>
    <t>CONCRETO VIGA DE AMARRE 21,1 MPa, SECCION RECTANGULAR</t>
  </si>
  <si>
    <t>1.04.14</t>
  </si>
  <si>
    <t>MURO EN BLOQUE No.4 E=0.25 MTS</t>
  </si>
  <si>
    <t xml:space="preserve">SUMINISTRO E INSTALACION DE CUBIERTA TEJA CALIFORNIA DINALSA O SIMILAR </t>
  </si>
  <si>
    <t>COLUMNAS EN CONCRETO 21 MPa - (3000 PSI), ALTURA MENOR A TRES METROS-FORMALETA MADERA</t>
  </si>
  <si>
    <t xml:space="preserve">ALISTADO PISO E= 4 CM  - 1:5 </t>
  </si>
  <si>
    <t xml:space="preserve">PISO TABLÓN DE GRES 30*30 CM </t>
  </si>
  <si>
    <t>5. SISTEMA HIDRÁULICO DE LA RED DE IMPULSIÓN</t>
  </si>
  <si>
    <t>Suministro e Instalación de Bomba sumergible tipo lapicero en acero inoxidable de 2,5HP</t>
  </si>
  <si>
    <t>CHEQUE RESORTE EB HD DE 2" PRESION 250 PSI BRIDA ANSI</t>
  </si>
  <si>
    <t>UND</t>
  </si>
  <si>
    <t>CODO 90 DE 2" EB EN HD ASTM A 536 REVESTIDA EPOXICA</t>
  </si>
  <si>
    <t>MANOMETRO 250 PSI CON LLAVE DE REGISTRO 250 PSI</t>
  </si>
  <si>
    <t>PRESOSTATO DIGITAL 250 A 300 PSI CON REGISTRO Y DERIVACION DE TUBO 2"</t>
  </si>
  <si>
    <t>SUMINISTRO E INSTALACIÓN VENTOSA DE DOBLE ACCIÓN  D = ½"  EN HIERRO DÚCTIL</t>
  </si>
  <si>
    <t xml:space="preserve">SUMINISTRO E INSTALACIÓN TUBERÍA PN25 DIAMETRO 63 mm </t>
  </si>
  <si>
    <t>3.03.16</t>
  </si>
  <si>
    <t>RELLENO CON MATERIAL SELECCIONADO PROVENIENTE DE EXCAVACIÓN COMPACTADO CON PLANCHA VIBRADORA</t>
  </si>
  <si>
    <t>1.02.02</t>
  </si>
  <si>
    <t xml:space="preserve">CAJAS DE INSPECCION DE 1.00 X 1.00 X 1.00 MTS LADRILLO </t>
  </si>
  <si>
    <t>TAPA EN LAMINA AL FAJOR CON REFUERZO Y SEGURIDAD PARA CAJA DE INSPECCION</t>
  </si>
  <si>
    <t>2,02,15</t>
  </si>
  <si>
    <t>EXCAVACIÓNES MECANICAS Y CORTES EN MATERIAL COMÚN (INCLUYE ACARREO LIBRE HASTA 5 KM.)</t>
  </si>
  <si>
    <t>2,01,70</t>
  </si>
  <si>
    <t>2,01,71</t>
  </si>
  <si>
    <t>2.02.26</t>
  </si>
  <si>
    <t xml:space="preserve">SOLADO CONCRETO ESPESOR E=0.07MTS 14MPa (2000PSI) </t>
  </si>
  <si>
    <t>M2</t>
  </si>
  <si>
    <t>3.03.15</t>
  </si>
  <si>
    <t>RELLENO CON MATERIAL DE AFIRMADO COMPACTADO RANA Y/O VIBROCOMPACTADOR. (INCLUYE ACARREO LIBRE HASTA 5 KM.)</t>
  </si>
  <si>
    <t>2.03.28</t>
  </si>
  <si>
    <t>PLACA MACIZA EN CONCRETO DE 21 MPa - (3000 PSI) E = 0.15 M.</t>
  </si>
  <si>
    <t>SUMINISTRO E INSTALACIÓN Tanque de almacenamiento de 20.000 litros fabricado en Polietileno 100% virgen con aditivo U.V.</t>
  </si>
  <si>
    <t>SUMINISTRO E INSTALACIÓN TUBERÍA PVC. D = 2" RDE 21 / 200 PSI. (UNIÓN MECÁNICA).</t>
  </si>
  <si>
    <t>Filtro en yee 2" en HD e.d con registro de lavado</t>
  </si>
  <si>
    <t>S.I. de Válvula control de nivel con Flotador Modulante de 2"</t>
  </si>
  <si>
    <t>Registro y válvula ventosa en HD de 3/4 para ventosa</t>
  </si>
  <si>
    <t>Salida 1" con registro y codo galvanizado para mira de nivel</t>
  </si>
  <si>
    <t>Pasamuro en a.c extremo brida extremo liso 2"</t>
  </si>
  <si>
    <t>4.04.06</t>
  </si>
  <si>
    <t>SUMINISTRO E INSTALACIÓN VÁLVULA COMPUERTA H.D. D = 2" EXTREMO BRIDA SELLO ELASTICO, 250 PSI.</t>
  </si>
  <si>
    <t>Unión dreser en HD de 2"</t>
  </si>
  <si>
    <t>4.01.04</t>
  </si>
  <si>
    <t xml:space="preserve">RELLENO PARA REDES EN ARENA DE PEÑA (SUMINISTRO, EXTENDIDO, UMEDECIMIENTO Y COMPACTACION) (Base) </t>
  </si>
  <si>
    <t>Cotz</t>
  </si>
  <si>
    <t>SUMINISTRO E INSTALACIÓN TUBERÍA PN 16 DIAMETRO 63 mm</t>
  </si>
  <si>
    <t>SUMINISTRO E INSTALACIÓN TUBERÍA PN 16 DIAMETRO 32 mm</t>
  </si>
  <si>
    <t>SUMINISTRO E INSTALACIÓN TUBERÍA PN 16 DIAMETRO 20 mm</t>
  </si>
  <si>
    <t>S.I. DE ESTACIÓN REDUCTORA DE PRESIÓN de 2"</t>
  </si>
  <si>
    <t>SUMINISTRO E INSTALACIÓN VÁLVULA COMPUERTA  H.F. D = 2"  EXTREMO BRIDA SELLO ELASTICO, 250 PSI.</t>
  </si>
  <si>
    <t>SUMINISTRO E INSTALACIÓN DE PORTABRIDA 63mm PE100 PN16</t>
  </si>
  <si>
    <t>SUMINISTRO E INSTALACIÓN DE TEE 63mm PE100 PN16</t>
  </si>
  <si>
    <t>SUMINISTRO E INSTALACIÓN DE COLLAR DE DERIVACIÓN 63mm X 1/2 - 3/4 - 1" PE100 PN16</t>
  </si>
  <si>
    <t>4.01.33</t>
  </si>
  <si>
    <t xml:space="preserve">CONEXIONES DOMICILIARIAS PVC 1/2", INCLUYE CAJA Y MEDIDOR </t>
  </si>
  <si>
    <t xml:space="preserve">SUBTOTAL OBRAS </t>
  </si>
  <si>
    <t>Administración</t>
  </si>
  <si>
    <t>Imprevistos</t>
  </si>
  <si>
    <t>Utilidad</t>
  </si>
  <si>
    <t>TOTAL</t>
  </si>
  <si>
    <t>INTERVENTORIA</t>
  </si>
  <si>
    <t>ELABBORÓ: ING. EDGAR LEONARDO PRECIADO MORALES</t>
  </si>
  <si>
    <t>ING. CIVIL ESPECIALISTA EN AGUA Y SANEAMIENTO AMBIENTAL</t>
  </si>
  <si>
    <t>M.P. 15202-221700BYC</t>
  </si>
  <si>
    <t>ANALISIS DE PRECIOS UNITARIOS</t>
  </si>
  <si>
    <t>REF. PRECIO GOB. BOYACÁ</t>
  </si>
  <si>
    <t>DESCRIPCIÓN DE LA ACTIVIDAD</t>
  </si>
  <si>
    <t>Unidad</t>
  </si>
  <si>
    <t>No. ÍTEM PRESUPUESTO</t>
  </si>
  <si>
    <t>EXCAVACIÓN MANUAL EN MATERIAL COMÚN</t>
  </si>
  <si>
    <t>2. EQUIPO</t>
  </si>
  <si>
    <t>Descripción</t>
  </si>
  <si>
    <t>Vr. Unitario</t>
  </si>
  <si>
    <t>Cantidad</t>
  </si>
  <si>
    <t>Valor parcial</t>
  </si>
  <si>
    <t>HERRAMIENTA Y EQUIPO MENOR (%M.O.)</t>
  </si>
  <si>
    <t>%</t>
  </si>
  <si>
    <t/>
  </si>
  <si>
    <t>SUBTOTAL EQUIPO</t>
  </si>
  <si>
    <t>3. MANO DE OBRA</t>
  </si>
  <si>
    <t>CUADRILLA DE ALBAÑILERIA (AA)</t>
  </si>
  <si>
    <t>HC</t>
  </si>
  <si>
    <t>SUBTOTAL MANO DE OBRA</t>
  </si>
  <si>
    <t>COSTO DIRECTO</t>
  </si>
  <si>
    <t>INCREMENTO POR DISTANCIA (F.I.D.)</t>
  </si>
  <si>
    <t>TOTAL COSTO DIRECTO + INCREMENTO POR DISTANCIA</t>
  </si>
  <si>
    <t>SUBTOTAL TRANSPORTE</t>
  </si>
  <si>
    <t>2.01.71</t>
  </si>
  <si>
    <t>EXCAVACIÓN MANUAL EN MATERIAL CONGLOMERADO</t>
  </si>
  <si>
    <t>1. MATERIAL</t>
  </si>
  <si>
    <t>Valor Unitario</t>
  </si>
  <si>
    <t>TUBERÍA PVC PRESIÓN DE 2" RDE 21 - 200 PSI. (UNIÓN MECÁNICA).</t>
  </si>
  <si>
    <t>1,05</t>
  </si>
  <si>
    <t>LUBRICANTE TUB PVC/500GR</t>
  </si>
  <si>
    <t>SUBTOTAL MATERIALES</t>
  </si>
  <si>
    <t>5,00%</t>
  </si>
  <si>
    <t>CUADRILLA DE INSTALACIÓNES (BB)</t>
  </si>
  <si>
    <t>$ 35.069,63</t>
  </si>
  <si>
    <t>0,30</t>
  </si>
  <si>
    <t>$ 0,00</t>
  </si>
  <si>
    <t>NO GOB</t>
  </si>
  <si>
    <t>$ 2.263.107,42</t>
  </si>
  <si>
    <t>1,00</t>
  </si>
  <si>
    <t>$ 14.027,85</t>
  </si>
  <si>
    <t>8,00</t>
  </si>
  <si>
    <t>$ 280.557,04</t>
  </si>
  <si>
    <t>$ 2.557.692,31</t>
  </si>
  <si>
    <t>$ 102.307,69</t>
  </si>
  <si>
    <t>$ 2.660.000,00</t>
  </si>
  <si>
    <t>VOLQUETA</t>
  </si>
  <si>
    <t>M3-5KM</t>
  </si>
  <si>
    <t>$ 485.000,00</t>
  </si>
  <si>
    <t>1,00%</t>
  </si>
  <si>
    <t>$ 1.402,79</t>
  </si>
  <si>
    <t>4,00</t>
  </si>
  <si>
    <t>$ 140.278,52</t>
  </si>
  <si>
    <t>$ 626.681,30</t>
  </si>
  <si>
    <t>$ 25.067,25</t>
  </si>
  <si>
    <t>$ 651.748,55</t>
  </si>
  <si>
    <t>Filtro en yee 3" en HD e.d con registro de lavado</t>
  </si>
  <si>
    <t>CAPITULO</t>
  </si>
  <si>
    <t>1. SISTEMA DE ALMACENAMIENTO DE 30 M3</t>
  </si>
  <si>
    <t xml:space="preserve">Tanque de 20000 litros fabricado en polietileno </t>
  </si>
  <si>
    <t>CUADRILLA DE ALBAÑILERIA (AA1)</t>
  </si>
  <si>
    <t>4. TRANSPORTE</t>
  </si>
  <si>
    <t>TRANSPORTE</t>
  </si>
  <si>
    <t>GLB</t>
  </si>
  <si>
    <t>4.04.04</t>
  </si>
  <si>
    <t>EMPAQUE PARA UNIÓN BRIDADA HD DE 2"</t>
  </si>
  <si>
    <t>2,00</t>
  </si>
  <si>
    <t>TORNILLO + T.A.,ZINCADO DE 5/8" X 2-1/2"</t>
  </si>
  <si>
    <t>$ 9.998,00</t>
  </si>
  <si>
    <t>$ 79.984,00</t>
  </si>
  <si>
    <t>$122.743,70</t>
  </si>
  <si>
    <t>5,0%</t>
  </si>
  <si>
    <t>$ 6.137,19</t>
  </si>
  <si>
    <t>3,50</t>
  </si>
  <si>
    <t>$ 122.743,70</t>
  </si>
  <si>
    <t>1,8 - 6,10</t>
  </si>
  <si>
    <t>$ 924.530,67</t>
  </si>
  <si>
    <t>$ 5.260,44</t>
  </si>
  <si>
    <t>3,00</t>
  </si>
  <si>
    <t>$ 105.208,89</t>
  </si>
  <si>
    <t>$ 1.035.000,00</t>
  </si>
  <si>
    <t>$ 41.400,00</t>
  </si>
  <si>
    <t>$ 1.076.400,00</t>
  </si>
  <si>
    <t>4.02.04</t>
  </si>
  <si>
    <t>SUMINISTRO E INSTALACIÓN TUBERÍA PN 10 DIAMETRO 63 mm (UNION CADA 100 M)</t>
  </si>
  <si>
    <t>TUBERÍA POLIETILENO PE 100 PN 10 RDE 17 DIAMETRO 63 mm (2``)</t>
  </si>
  <si>
    <t>$ 11.533,00</t>
  </si>
  <si>
    <t>$ 12.109,65</t>
  </si>
  <si>
    <t>UNIÓN POR MEDIO DE TERMOFUSIÓN PARA TUBERÍA Y ACCESORIOS PEAD DE 110 MM- 90 MM- 63 MM</t>
  </si>
  <si>
    <t>$ 124.538,90</t>
  </si>
  <si>
    <t>0,01</t>
  </si>
  <si>
    <t>$ 1.245,39</t>
  </si>
  <si>
    <t>$ 13.355,04</t>
  </si>
  <si>
    <t>$6.908,72</t>
  </si>
  <si>
    <t>$ 345,44</t>
  </si>
  <si>
    <t>0,20</t>
  </si>
  <si>
    <t>$ 6.908,72</t>
  </si>
  <si>
    <t>$ 20.609,20</t>
  </si>
  <si>
    <t>RELLENO CON MATERIAL SELECCIÓNADO PROVENIENTE DE EXCAVACIÓN COMPACTADO CON PLANCHA VIBRADORA</t>
  </si>
  <si>
    <t>$26.302,22</t>
  </si>
  <si>
    <t>$ 1.315,11</t>
  </si>
  <si>
    <t>VIBROCOMPACTADOR RANA (HR)</t>
  </si>
  <si>
    <t>HORA</t>
  </si>
  <si>
    <t>$12.500,00</t>
  </si>
  <si>
    <t>0,33</t>
  </si>
  <si>
    <t>$ 4.125,00</t>
  </si>
  <si>
    <t>$ 5.440,11</t>
  </si>
  <si>
    <t>$ 29.224,69</t>
  </si>
  <si>
    <t>0,90</t>
  </si>
  <si>
    <t>$ 26.302,22</t>
  </si>
  <si>
    <t>$ 31.742,33</t>
  </si>
  <si>
    <t>SUMINISTRO E INSTALACIÓN DE CONCRETO CICLOPEO DE 17.5 MPA (2500) , 40% RAJON PARA BASES</t>
  </si>
  <si>
    <t>CONCRETO SIMPLE DE 17.5 Mpa. (2500 PSI)</t>
  </si>
  <si>
    <t>REPISA ORDINARIO 3m.</t>
  </si>
  <si>
    <t>TABLA BURRA ORDINARIO X 3m.</t>
  </si>
  <si>
    <t>MADERA VARA DE CLAVO</t>
  </si>
  <si>
    <t>PUNTILLA CON Y SIN CABEZA 2</t>
  </si>
  <si>
    <t>LB</t>
  </si>
  <si>
    <t>PIEDRA RAJÓN</t>
  </si>
  <si>
    <t>2.03.31</t>
  </si>
  <si>
    <t>VIGA DE AMARRE SOBRE MURO DE 21 MPa - (3000 PSI).</t>
  </si>
  <si>
    <t>ALAMBRE NEGRO NO.18 (RECOCIDO)</t>
  </si>
  <si>
    <t>KG</t>
  </si>
  <si>
    <t>$ 6.328,00</t>
  </si>
  <si>
    <t>$ 12.656,00</t>
  </si>
  <si>
    <t>$ 556.652,91</t>
  </si>
  <si>
    <t>1,03</t>
  </si>
  <si>
    <t>$ 573.352,50</t>
  </si>
  <si>
    <t>$ 5.950,00</t>
  </si>
  <si>
    <t>3,11</t>
  </si>
  <si>
    <t>$ 18.504,50</t>
  </si>
  <si>
    <t>$ 11.503,33</t>
  </si>
  <si>
    <t>3,52</t>
  </si>
  <si>
    <t>$ 40.491,72</t>
  </si>
  <si>
    <t>PUNTILLA CON Y SIN CABEZA 1</t>
  </si>
  <si>
    <t>$ 5.094,67</t>
  </si>
  <si>
    <t>1,57</t>
  </si>
  <si>
    <t>$ 7.998,63</t>
  </si>
  <si>
    <t>$ 653.003,35</t>
  </si>
  <si>
    <t>$ 20.457,28</t>
  </si>
  <si>
    <t>VIBRADOR PORTÁTIL PARA CONCRETO</t>
  </si>
  <si>
    <t>DIA</t>
  </si>
  <si>
    <t>0,04</t>
  </si>
  <si>
    <t>$ 3.563,00</t>
  </si>
  <si>
    <t>ANDAMIO TUBULAR NORMALIZADO, TIPO MULTIDIRECCIONAL, DE ACERO GALVANIZADO EN CALIENTE, SEGÚN ISO 9001</t>
  </si>
  <si>
    <t>0,05</t>
  </si>
  <si>
    <t>$ 1.385,00</t>
  </si>
  <si>
    <t>$ 25.405,28</t>
  </si>
  <si>
    <t>$ 40.914,57</t>
  </si>
  <si>
    <t>10,00</t>
  </si>
  <si>
    <t>$ 409.145,69</t>
  </si>
  <si>
    <t>$ 1.087.554,32</t>
  </si>
  <si>
    <t>5.03.01</t>
  </si>
  <si>
    <t>CONCRETO SIMPLE DE 21 MPa - (3000 PSI) IMPERMEABILIZADO PARA MUROS</t>
  </si>
  <si>
    <t>CONCRETO IMPERMEABILIZADO DE 21 Mpa. (3000 PSI)</t>
  </si>
  <si>
    <t>$ 617.573,90</t>
  </si>
  <si>
    <t>$ 648.452,60</t>
  </si>
  <si>
    <t>2,93</t>
  </si>
  <si>
    <t>$ 17.433,50</t>
  </si>
  <si>
    <t>$ 10.189,34</t>
  </si>
  <si>
    <t>$ 676.075,44</t>
  </si>
  <si>
    <t>$327.316,55</t>
  </si>
  <si>
    <t>$ 16.365,83</t>
  </si>
  <si>
    <t>FORMALETA PARA CONSTRUCCIÓN</t>
  </si>
  <si>
    <t>M2-DÍA</t>
  </si>
  <si>
    <t>14,00</t>
  </si>
  <si>
    <t>$ 224.098,00</t>
  </si>
  <si>
    <t>0,27</t>
  </si>
  <si>
    <t>$ 24.050,25</t>
  </si>
  <si>
    <t>$ 264.514,08</t>
  </si>
  <si>
    <t>$ 327.316,55</t>
  </si>
  <si>
    <t>$ 1.267.906,07</t>
  </si>
  <si>
    <t>BLOQUE NO. 4</t>
  </si>
  <si>
    <t>$ 1.776,67</t>
  </si>
  <si>
    <t>17,00</t>
  </si>
  <si>
    <t>$ 30.203,39</t>
  </si>
  <si>
    <t>MORTERO 1:4</t>
  </si>
  <si>
    <t>$ 484.893,26</t>
  </si>
  <si>
    <t>0,03</t>
  </si>
  <si>
    <t>$ 14.546,80</t>
  </si>
  <si>
    <t>$ 44.750,19</t>
  </si>
  <si>
    <t>$20.457,28</t>
  </si>
  <si>
    <t>$ 1.022,86</t>
  </si>
  <si>
    <t>0,07</t>
  </si>
  <si>
    <t>$ 1.939,00</t>
  </si>
  <si>
    <t>$ 2.961,86</t>
  </si>
  <si>
    <t>0,70</t>
  </si>
  <si>
    <t>$ 68.169,33</t>
  </si>
  <si>
    <t>SUMINISTRO E INSTALACIÓN DE PUERTA VENTANA EN LÁMINA CAL 18 INC. ANTICORR. (INCLUYE MARCO Y VIDRIO)</t>
  </si>
  <si>
    <t>ANGULO 3/4" X 1/8"</t>
  </si>
  <si>
    <t>$ 3.237,99</t>
  </si>
  <si>
    <t>VIDRIO INCOLORO DE 5 MM.</t>
  </si>
  <si>
    <t>$ 80.000,00</t>
  </si>
  <si>
    <t>0,50</t>
  </si>
  <si>
    <t>$ 40.000,00</t>
  </si>
  <si>
    <t>BISAGRA COMUN 3``</t>
  </si>
  <si>
    <t>$ 3.483,00</t>
  </si>
  <si>
    <t>$ 6.966,00</t>
  </si>
  <si>
    <t>LÁMINA COLD ROLLED CAL 18. DE 2 X 1</t>
  </si>
  <si>
    <t>$ 108.441,33</t>
  </si>
  <si>
    <t>0,60</t>
  </si>
  <si>
    <t>$ 65.064,80</t>
  </si>
  <si>
    <t>MANIJA PARA VENTANA</t>
  </si>
  <si>
    <t>$ 2.260,50</t>
  </si>
  <si>
    <t>ANTICORROSIVO PRIMER</t>
  </si>
  <si>
    <t>GL</t>
  </si>
  <si>
    <t>$ 137.419,50</t>
  </si>
  <si>
    <t>0,23</t>
  </si>
  <si>
    <t>$ 31.606,49</t>
  </si>
  <si>
    <t>SOLDADURA ELECTRICA.</t>
  </si>
  <si>
    <t>$ 22.149,33</t>
  </si>
  <si>
    <t>0,75</t>
  </si>
  <si>
    <t>$ 16.612,00</t>
  </si>
  <si>
    <t>DISCO CORTE DE METAL 7"</t>
  </si>
  <si>
    <t>$ 7.445,00</t>
  </si>
  <si>
    <t>$ 2.233,50</t>
  </si>
  <si>
    <t>$ 167.981,27</t>
  </si>
  <si>
    <t>$128.588,64</t>
  </si>
  <si>
    <t>$ 6.429,43</t>
  </si>
  <si>
    <t>EQUIPO DE SOLDADURA</t>
  </si>
  <si>
    <t>$ 14.981,00</t>
  </si>
  <si>
    <t>PULIDORA</t>
  </si>
  <si>
    <t>$ 3.015,81</t>
  </si>
  <si>
    <t>TALADRO</t>
  </si>
  <si>
    <t>$ 924,20</t>
  </si>
  <si>
    <t>COMPRESOR DE AIRE PORTÁTIL CON ACCESORIOS</t>
  </si>
  <si>
    <t>$ 25.350,44</t>
  </si>
  <si>
    <t>CUADRILLA CARPINTERÍA METÁLICA (HH1)</t>
  </si>
  <si>
    <t>$ 64.294,32</t>
  </si>
  <si>
    <t>$ 128.588,64</t>
  </si>
  <si>
    <t>$ 321.920,35</t>
  </si>
  <si>
    <t>GRAVILLA ¾, ½</t>
  </si>
  <si>
    <t>MATERIAL SELLANTE PARA FILTROS.</t>
  </si>
  <si>
    <t>AGUA</t>
  </si>
  <si>
    <t>L</t>
  </si>
  <si>
    <t>LÁMINA COLD ROLLED CAL 18. DE  2 X 1</t>
  </si>
  <si>
    <t>MASILLA PLASTICA TEC PANEL</t>
  </si>
  <si>
    <t>CUÑ</t>
  </si>
  <si>
    <t>SUMINISTRO FIGURADO Y ARMADO DE ACERO DE REFUERZO 60000 PSI 420 MPA</t>
  </si>
  <si>
    <t>$ 189,84</t>
  </si>
  <si>
    <t>ACERO DE REFUERZO F`y = 60000 PSI</t>
  </si>
  <si>
    <t>$ 4.558,67</t>
  </si>
  <si>
    <t>$ 4.786,60</t>
  </si>
  <si>
    <t>SEGUETA</t>
  </si>
  <si>
    <t>$ 4.033,33</t>
  </si>
  <si>
    <t>$ 121,00</t>
  </si>
  <si>
    <t>$ 5.097,44</t>
  </si>
  <si>
    <t>$2.454,87</t>
  </si>
  <si>
    <t>$ 122,74</t>
  </si>
  <si>
    <t>0,06</t>
  </si>
  <si>
    <t>$ 2.454,87</t>
  </si>
  <si>
    <t>$ 7.675,05</t>
  </si>
  <si>
    <t>2.03.01</t>
  </si>
  <si>
    <t>COLUMNAS Y PEDESTALES EN CONCRETO DE 21 MPa - (3000 PSI), H &lt; 3.00 M. (FORMALETA MADERA)</t>
  </si>
  <si>
    <t>6,00</t>
  </si>
  <si>
    <t>ALAMBRE GALVANIZADO # 18</t>
  </si>
  <si>
    <t>0,10</t>
  </si>
  <si>
    <t>$ 8.907,50</t>
  </si>
  <si>
    <t>ALLANADORA DE PISO TIPO HELICÓPTERO</t>
  </si>
  <si>
    <t>DÍA</t>
  </si>
  <si>
    <t>2.05.19</t>
  </si>
  <si>
    <t>PEGANTE CERÁMICO (PEGACOR O SIMILAR)</t>
  </si>
  <si>
    <t>BOQUILLA PARA JUNTAS</t>
  </si>
  <si>
    <t>PISO CERÁMICO DE 50 X 50</t>
  </si>
  <si>
    <t>NIVELADOR PLASTICO REUTILIZABLE</t>
  </si>
  <si>
    <t>JUNTA PLASTICA PARA ENCAPE 3 MM</t>
  </si>
  <si>
    <t>2.19.06</t>
  </si>
  <si>
    <t>CERRAMIENTO EN MALLA ESLABONADA CAL 10 (INCLUYE TUBO AGUA NEGRA DE 2" Y ANGULO 1" X 1" X 1/8")</t>
  </si>
  <si>
    <t>TUBERÍA GALVANIZADA PARA CERRAMIENTO DE 2`` X 6 M</t>
  </si>
  <si>
    <t>MALLA ESLABONADA CAL. 10 DE 2" X 2"</t>
  </si>
  <si>
    <t>PINTURA ANTICORROSIVO</t>
  </si>
  <si>
    <t>PINTURA ESMALTE SINTETICO TIPO I</t>
  </si>
  <si>
    <t>ALAMBRE DE PUAS CAL. 12 X 1/2"</t>
  </si>
  <si>
    <t>ANGULO 1-1/2" X 1/8"</t>
  </si>
  <si>
    <t>SOLDADURA 6011 x 1/8``</t>
  </si>
  <si>
    <t>3.08.24</t>
  </si>
  <si>
    <t>TABLA 1X05X300 OTOBO</t>
  </si>
  <si>
    <t>LISTON ORDINARIO</t>
  </si>
  <si>
    <t>3.08.11</t>
  </si>
  <si>
    <t>CONSTRUCCION DE SARDINELES EN CONCRETO DE 17.5 MPa - (2500 PSI) H:40CM, E:20 CM</t>
  </si>
  <si>
    <t>FORMALETA PARA SARDINELES</t>
  </si>
  <si>
    <t>PTAP 2,5LPS Incluye 1 Tanque Flouclador - sedimentador 2 tanques de filtración, conexiones hidraulicas - dosificador de cloro</t>
  </si>
  <si>
    <t>EMPAQUE PARA UNIÓN BRIDADA HD DE 3"</t>
  </si>
  <si>
    <t>Suministro e Instalacion de SFV (Sistema 
Solar Fotovoltaico), según diseño y Suministro e Instalacion de Sistema Puesta a tierra para Estructura de Transcision</t>
  </si>
  <si>
    <t>LABORATORISTA AUXILIAR (INCLUYE SALARIO BASE + FACTOR PRESTACIONAL DEL 72.85%)</t>
  </si>
  <si>
    <t>MES</t>
  </si>
  <si>
    <t>MUESTRA DE AGUA</t>
  </si>
  <si>
    <t>ESPECIALISTA AMBIENTAL (INCLUYE SALARIO BASE + FACTOR PRESTACIONAL DEL 72.85%)</t>
  </si>
  <si>
    <t>2,30</t>
  </si>
  <si>
    <t>RELLENO EN ARENA DE PEÑA COMPACTADO CON PLANCHA VIBRADORA.</t>
  </si>
  <si>
    <t>ARENA DE PEÑA</t>
  </si>
  <si>
    <t>VIBROCOMPACTADOR RANA (DÍA)</t>
  </si>
  <si>
    <t>Niple de 3" pamuro bridado en A.C.</t>
  </si>
  <si>
    <t>Tee en A.C. de 3" x 3" salida superior de 1/2" para ventosa</t>
  </si>
  <si>
    <t>Valvual de Compuerta E.B. de 3" vastago no ascendente</t>
  </si>
  <si>
    <t>Filtro en Yee en A.C. de 3"</t>
  </si>
  <si>
    <t>Válvula reductora de presión de 3" piloto metálico (IR420)</t>
  </si>
  <si>
    <t>Union de desmontaje autoportante de 3"</t>
  </si>
  <si>
    <t>Niples By Pass Extremo Brida</t>
  </si>
  <si>
    <t>Válvula ventosa de 1/2"</t>
  </si>
  <si>
    <t>Registro de corte de 1/2"</t>
  </si>
  <si>
    <t>Tornilleria y empaques</t>
  </si>
  <si>
    <t xml:space="preserve">ESPECIALISTA HIDRAULICO </t>
  </si>
  <si>
    <t>JR</t>
  </si>
  <si>
    <t>SUMINISTRO E INSTALACIÓN DE ACOMETIDA 2" X 1/2" INCLUYE TUBERÍA PF + UAD 1/2", REGISTRO DE CORTE, COLLAR DERIVACIÓN Y ACCESORIOS COMPLEMENTARIOS PARA SU CONEXIÓN. INCLUYE CAJA DE INSPECCIÓN Y MEDIDOR VOLUMÉTRICO.</t>
  </si>
  <si>
    <t>ADAPTADOR PF+UAD MACHO DE 1/2"</t>
  </si>
  <si>
    <t>MANGUERA PF+UAD 1/2``</t>
  </si>
  <si>
    <t>REGISTRO DE CORTE EN BRONCE DE 1/2"</t>
  </si>
  <si>
    <t>VALVULA ELASTICO 1/2``</t>
  </si>
  <si>
    <t>MEDIDOR TIPO VOLUMÉTRICO</t>
  </si>
  <si>
    <t>VÁLVULA H.D. 3". EXTREMO BRIDA. 250 PSI.</t>
  </si>
  <si>
    <t>$ 1.033.515,00</t>
  </si>
  <si>
    <t>$ 11.314,00</t>
  </si>
  <si>
    <t>$ 22.628,00</t>
  </si>
  <si>
    <t>$ 1.136.127,00</t>
  </si>
  <si>
    <t>$ 1.265.007,89</t>
  </si>
  <si>
    <t>ITEM No. :</t>
  </si>
  <si>
    <t xml:space="preserve">UNIDAD ITEM: </t>
  </si>
  <si>
    <t>CAPITULO No. :</t>
  </si>
  <si>
    <t>FECHA:</t>
  </si>
  <si>
    <t xml:space="preserve">DESCRIPCION   ITEM: </t>
  </si>
  <si>
    <t>ESQUEMA</t>
  </si>
  <si>
    <t>LONGITUD</t>
  </si>
  <si>
    <t xml:space="preserve">ANCHO </t>
  </si>
  <si>
    <t>ALTURA</t>
  </si>
  <si>
    <t>OBSERVACIONES</t>
  </si>
  <si>
    <t>Macromedidor</t>
  </si>
  <si>
    <t>Filtro Yee</t>
  </si>
  <si>
    <t>salida a red</t>
  </si>
  <si>
    <t>Conexiones PTAP</t>
  </si>
  <si>
    <t>Caseta y PTAP</t>
  </si>
  <si>
    <t>Equipos Lab.</t>
  </si>
  <si>
    <t>inicio</t>
  </si>
  <si>
    <t>SUMINISTRO E INSTALACIÓN DE PUERTA EN LÁMINA CAL. 18. (INCLUYE ANTICORROSIVO). (NO INCLUYE CERRADURA).</t>
  </si>
  <si>
    <t>2.10</t>
  </si>
  <si>
    <t>2.03.35</t>
  </si>
  <si>
    <t>MALLA ELECTROSOLDADA (Kg)</t>
  </si>
  <si>
    <t>2.05.01</t>
  </si>
  <si>
    <t>MORTERO 1:3</t>
  </si>
  <si>
    <t>ENDURECEDOR PARA PISOS (TIPO ROCKTOP, SIKAFLOOR O SIMILAR).</t>
  </si>
  <si>
    <t>VÁLVULA DE CHEQUE H.D.  2``, EXTREMO BRIDA</t>
  </si>
  <si>
    <t>NO GOB.</t>
  </si>
  <si>
    <t>1,02 - 2,01 - 3,01 - 4,01</t>
  </si>
  <si>
    <t>1,03 - 2,02 - 3,02 - 4,02</t>
  </si>
  <si>
    <t>2,04 - 4,04</t>
  </si>
  <si>
    <t>2.04.15</t>
  </si>
  <si>
    <t>MURO EN BLOQUE DE ARCILLA No.4. E = 0.20 M.</t>
  </si>
  <si>
    <t>2,07 - 4,07</t>
  </si>
  <si>
    <t>2,08 - 4,08</t>
  </si>
  <si>
    <t>2.05.04</t>
  </si>
  <si>
    <t>ALISTADO PISO 1:5 E= 4.0 CM.</t>
  </si>
  <si>
    <t>MORTERO 1:5</t>
  </si>
  <si>
    <t>2.05.20</t>
  </si>
  <si>
    <t>PISO EN TABLÓN DE GRES 30 X 30 CM.</t>
  </si>
  <si>
    <t>PISO EN TABLÓN DE GRES DE 30 X 30 CM.</t>
  </si>
  <si>
    <t>DISCO DIAMANTADO 7"</t>
  </si>
  <si>
    <t>4.04.14</t>
  </si>
  <si>
    <t>SUMINISTRO E INSTALACIÓN VÁLVULA DE CHEQUE H.D. D = 2" EXTREMO BRIDA</t>
  </si>
  <si>
    <t>4.04.31</t>
  </si>
  <si>
    <t>SUMINISTRO E INSTALACIÓN VENTOSA DE DOBLE ACCIÓN DE 3/4" EN HIERRO DÚCTIL.</t>
  </si>
  <si>
    <t>VENTOSA DE CÁMARA SENCILLA DE 3/4". 250 PSI. (HIERRO DÚCTIL).</t>
  </si>
  <si>
    <t>CINTA TEFLON 10 m 1/2``</t>
  </si>
  <si>
    <t>RLL</t>
  </si>
  <si>
    <t>RECEBO COMUN</t>
  </si>
  <si>
    <t>BASE EN CONCRETO POBRE E=0.05 mts. 14 MPa - (2000 PSI)</t>
  </si>
  <si>
    <t>LADRILLO TOLETE COMUN</t>
  </si>
  <si>
    <t>MORTERO 1:3 IMPERMEABILIZADO</t>
  </si>
  <si>
    <t>PLACA BASE EN CONCRETO E= 10 CM 2500 PSI</t>
  </si>
  <si>
    <t>2.02.04</t>
  </si>
  <si>
    <t>CAJAS DE INSPECCIÓN EN LADRILLO DE 1.00 X 1.00 X 1.00 M. (NO INCLUYE TAPA).</t>
  </si>
  <si>
    <t>3.02.07</t>
  </si>
  <si>
    <t>EXCAVACIÓNES MECANICAS VARIAS EN MATERIAL COMUN SECO. (INCLUYE ACARREO LIBRE HASTA 5 KM.)</t>
  </si>
  <si>
    <t>RETROEXCAVADORA (CAPACIDAD 100 HP)</t>
  </si>
  <si>
    <t>AYUDANTE (AA)</t>
  </si>
  <si>
    <t>HH</t>
  </si>
  <si>
    <t>7. RED DE DISTRIBUCIÓN</t>
  </si>
  <si>
    <t>SOLADO EN CONCRETO DE ESPESOR E = 0.07 M. 14 MPa (2000 PSI)</t>
  </si>
  <si>
    <t>CONCRETO SIMPLE DE 14 Mpa. (2000 PSI)</t>
  </si>
  <si>
    <t>MATERIAL DE AFIRMADO NORMA INVIAS</t>
  </si>
  <si>
    <t>CARGADOR FRONTAL O SIMILAR (CAPACIDAD MÍNIMA 3.5 TON)</t>
  </si>
  <si>
    <t>0,16</t>
  </si>
  <si>
    <t>$ 89.064,47</t>
  </si>
  <si>
    <t>$ 4.705,18</t>
  </si>
  <si>
    <t>FORMALETA PARA ENTREPISOS</t>
  </si>
  <si>
    <t>M2-MES</t>
  </si>
  <si>
    <t>$ 9.600,00</t>
  </si>
  <si>
    <t>$ 24.597,68</t>
  </si>
  <si>
    <t>$ 94.103,51</t>
  </si>
  <si>
    <t>$ 207.765,66</t>
  </si>
  <si>
    <t>2,09 - 4,10 - 6,07</t>
  </si>
  <si>
    <t>10,0%</t>
  </si>
  <si>
    <t>1,03 - 6,08</t>
  </si>
  <si>
    <t>$ 3.094.838,19</t>
  </si>
  <si>
    <t>$ 3.389.423,08</t>
  </si>
  <si>
    <t>$ 135.576,92</t>
  </si>
  <si>
    <t>$ 3.525.000,00</t>
  </si>
  <si>
    <t>1,04 - 6,13</t>
  </si>
  <si>
    <t>1,06 - 6,15</t>
  </si>
  <si>
    <t>4,18 - 6,17</t>
  </si>
  <si>
    <t>Unión dreser en HD de 3"</t>
  </si>
  <si>
    <t>1,10 - 5,11 - 7,04</t>
  </si>
  <si>
    <t>4.02.09</t>
  </si>
  <si>
    <t>SUMINISTRO E INSTALACIÓN TUBERÍA PN 16 DIAMETRO 63 mm (UNION CADA 100 M)</t>
  </si>
  <si>
    <t>TUBERÍA POLIETILENO PE 100 PN 16 RDE 11 DIAMETRO 63 mm (2``)</t>
  </si>
  <si>
    <t>$ 17.011,00</t>
  </si>
  <si>
    <t>$ 17.861,55</t>
  </si>
  <si>
    <t>$ 19.106,94</t>
  </si>
  <si>
    <t>$8.767,41</t>
  </si>
  <si>
    <t>$ 438,37</t>
  </si>
  <si>
    <t>0,25</t>
  </si>
  <si>
    <t>$ 8.767,41</t>
  </si>
  <si>
    <t>$ 28.312,72</t>
  </si>
  <si>
    <t>SUMINISTRO E INSTALACIÓN TUBERÍA PN 16 DIAMETRO 32 mm (UNION CADA 100 M)</t>
  </si>
  <si>
    <t>$ 350.000,00</t>
  </si>
  <si>
    <t>$ 700.000,00</t>
  </si>
  <si>
    <t>$ 680.000,00</t>
  </si>
  <si>
    <t>$ 1.360.000,00</t>
  </si>
  <si>
    <t>$ 3.100.545,00</t>
  </si>
  <si>
    <t>$ 4.864.800,00</t>
  </si>
  <si>
    <t>$ 564.000,00</t>
  </si>
  <si>
    <t>$ 1.128.000,00</t>
  </si>
  <si>
    <t>$ 540.000,00</t>
  </si>
  <si>
    <t>$ 2.160.000,00</t>
  </si>
  <si>
    <t>$ 385.000,00</t>
  </si>
  <si>
    <t>$ 770.000,00</t>
  </si>
  <si>
    <t>$ 95.000,00</t>
  </si>
  <si>
    <t>$ 190.000,00</t>
  </si>
  <si>
    <t>$ 595.000,00</t>
  </si>
  <si>
    <t>$ 15.792.875,67</t>
  </si>
  <si>
    <t>$2.405.296,59</t>
  </si>
  <si>
    <t>$ 240.529,66</t>
  </si>
  <si>
    <t>48,00</t>
  </si>
  <si>
    <t>$ 1.683.342,21</t>
  </si>
  <si>
    <t>ESPECIALISTA HIDRAULICO</t>
  </si>
  <si>
    <t>$ 288.781,75</t>
  </si>
  <si>
    <t>2,50</t>
  </si>
  <si>
    <t>$ 721.954,38</t>
  </si>
  <si>
    <t>$ 2.405.296,59</t>
  </si>
  <si>
    <t>$ 18.438.701,92</t>
  </si>
  <si>
    <t>$ 737.548,08</t>
  </si>
  <si>
    <t>$ 19.176.250</t>
  </si>
  <si>
    <t>SUMINISTRO E INSTALACIÓN DE TEE 90mm PE100 PN10</t>
  </si>
  <si>
    <t>COLLAR DE DERIVACION DE 2 X 1/2``</t>
  </si>
  <si>
    <t>$ 11.540,00</t>
  </si>
  <si>
    <t>$ 3.485,00</t>
  </si>
  <si>
    <t>$ 6.970,00</t>
  </si>
  <si>
    <t>$ 2.677,00</t>
  </si>
  <si>
    <t>$ 16.062,00</t>
  </si>
  <si>
    <t>$ 29.430,38</t>
  </si>
  <si>
    <t>$ 39.001,05</t>
  </si>
  <si>
    <t>CAJA Y TAPA EN H.F. MARCADA</t>
  </si>
  <si>
    <t>$ 43.000,00</t>
  </si>
  <si>
    <t>$ 172.669,00</t>
  </si>
  <si>
    <t>$ 318.672,43</t>
  </si>
  <si>
    <t>$ 2.279,53</t>
  </si>
  <si>
    <t>1,30</t>
  </si>
  <si>
    <t>$ 45.590,52</t>
  </si>
  <si>
    <t>$ 366.542,48</t>
  </si>
  <si>
    <t>$ 14.661,70</t>
  </si>
  <si>
    <t>$ 381.204,18</t>
  </si>
  <si>
    <t>CONCRETO SIMPLE DE 21 Mpa. (3000 PSI) (para vigas)</t>
  </si>
  <si>
    <t>Totalizadores de 75 AMP</t>
  </si>
  <si>
    <t>39..</t>
  </si>
  <si>
    <t>MEMORIA DE CALCULO ACUEDUCTO MORTIÑAL SECTOR LA ESCUELA</t>
  </si>
  <si>
    <t>Noviembre 2025</t>
  </si>
  <si>
    <t>Localización</t>
  </si>
  <si>
    <t>Tanque agua cruda</t>
  </si>
  <si>
    <t>Cuarto Eléctrico</t>
  </si>
  <si>
    <t>Caseta de Op</t>
  </si>
  <si>
    <t>Placa PTAP</t>
  </si>
  <si>
    <t>2. PTAP, OBRAS CIVILES, CERRAMIENTO, CASETA DE OPERACIÓN Y CUARTO ELÉCTRICO</t>
  </si>
  <si>
    <t>Cerramiento</t>
  </si>
  <si>
    <t>Suministro e Instalación de PTAP mediante sistemas de filtración Q=2,5 LPS</t>
  </si>
  <si>
    <t>Placa TQ agua cruda</t>
  </si>
  <si>
    <t>Internos caseta</t>
  </si>
  <si>
    <t>Caseta de OP</t>
  </si>
  <si>
    <t>Cuarto eléctrico</t>
  </si>
  <si>
    <t>Dosificadores</t>
  </si>
  <si>
    <t xml:space="preserve">cantidad </t>
  </si>
  <si>
    <t>unidad</t>
  </si>
  <si>
    <t>Tablero eléctrico para agitador y bomba dosificadora en cloro y tablero para bombas de 1hp y lapicero de 8hp</t>
  </si>
  <si>
    <t>Tablero eléctrico para bomba centrifuga de 1HP y bomba lapicero de 8HP</t>
  </si>
  <si>
    <t>Tablero bombas dosificadoras</t>
  </si>
  <si>
    <t>Tablero cuarto eléctrico</t>
  </si>
  <si>
    <t>Eléctrico</t>
  </si>
  <si>
    <t>Suministro e Instalación de Bomba sumergible tipo lapicero en acero inoxidable de 8HP (Altura 160m Q30gpm)</t>
  </si>
  <si>
    <t>TUBERÍA PN25 DE 63mm</t>
  </si>
  <si>
    <t>Tanque de 25m3</t>
  </si>
  <si>
    <t>Tanque de 10m3</t>
  </si>
  <si>
    <t>6. EXCAVACIÓNES MECANICAS Y CORTES EN MATERIAL COMÚN (INCLUYE ACARREO LIBRE HASTA 5 KM.)</t>
  </si>
  <si>
    <t xml:space="preserve">Columnas </t>
  </si>
  <si>
    <t>SUMINISTRO E INSTALACIÓN Tanque de almacenamiento Horizontal de 25.000 litros fabricado en Polietileno 100% virgen con aditivo U.V.</t>
  </si>
  <si>
    <t>6. SISTEMA DE ALMACENAMIENTO DE 12,5 m3 agua cruda 25 M3 agua potable y 12,5 M3 elevado agua potable</t>
  </si>
  <si>
    <t>SUMINISTRO E INSTALACIÓN Tanque de almacenamiento Horizontal de 12.500 litros fabricado en Polietileno 100% virgen con aditivo U.V.</t>
  </si>
  <si>
    <t>Cable para control de nivel 3x12</t>
  </si>
  <si>
    <t>PN16 63mm</t>
  </si>
  <si>
    <t>PN16 32mm</t>
  </si>
  <si>
    <t>PN16 20mm</t>
  </si>
  <si>
    <t>VALVULA MARIPOSA D=2"</t>
  </si>
  <si>
    <t>SUMINISTRO E INSTALACIÓN Tanque de almacenamiento vertical de 15.000 litros fabricado en Polietileno 100% virgen con aditivo U.V.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</si>
</sst>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4" formatCode="_-&quot;$&quot;\ * #,##0.00_-;\-&quot;$&quot;\ * #,##0.00_-;_-&quot;$&quot;\ * &quot;-&quot;??_-;_-@_-"/>
    <numFmt numFmtId="164" formatCode="_-[$$-240A]\ * #,##0.00_-;\-[$$-240A]\ * #,##0.00_-;_-[$$-240A]\ * &quot;-&quot;??_-;_-@"/>
    <numFmt numFmtId="165" formatCode="_ * #,##0.00_ ;_ * \-#,##0.00_ ;_ * &quot;-&quot;??_ ;_ @_ "/>
    <numFmt numFmtId="166" formatCode="0.0"/>
    <numFmt numFmtId="167" formatCode="&quot;$&quot;\ #,##0.00"/>
    <numFmt numFmtId="168" formatCode="&quot;$&quot;#,##0.00"/>
    <numFmt numFmtId="169" formatCode="0.0%"/>
    <numFmt numFmtId="170" formatCode="&quot;$&quot;#,##0"/>
    <numFmt numFmtId="171" formatCode="_(* #,##0.00_);_(* \(#,##0.00\);_(* &quot;-&quot;??_);_(@_)"/>
    <numFmt numFmtId="172" formatCode="_-&quot;$&quot;\ * #,##0.00_-;\-&quot;$&quot;\ * #,##0.00_-;_-&quot;$&quot;\ * &quot;-&quot;??_-;_-@"/>
    <numFmt numFmtId="173" formatCode="&quot;$&quot;\ #,##0"/>
    <numFmt numFmtId="174" formatCode="_(&quot;$&quot;\ * #,##0.00_);_(&quot;$&quot;\ * \(#,##0.00\);_(&quot;$&quot;\ * &quot;-&quot;??_);_(@_)"/>
    <numFmt numFmtId="175" formatCode="0.000"/>
    <numFmt numFmtId="176" formatCode="_(&quot;$&quot;\ * #,##0_);_(&quot;$&quot;\ * \(#,##0\);_(&quot;$&quot;\ * &quot;-&quot;_);_(@_)"/>
  </numFmts>
  <fonts count="52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1"/>
      <name val="Aptos Narrow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ptos Narrow"/>
      <family val="2"/>
    </font>
    <font>
      <b/>
      <sz val="11"/>
      <color theme="1"/>
      <name val="&quot;Arial Narrow&quot;"/>
    </font>
    <font>
      <sz val="11"/>
      <color theme="1"/>
      <name val="&quot;Arial Narrow&quot;"/>
    </font>
    <font>
      <b/>
      <sz val="12"/>
      <color theme="1"/>
      <name val="&quot;Arial Narrow&quot;"/>
    </font>
    <font>
      <b/>
      <sz val="11"/>
      <color theme="1"/>
      <name val="&quot;Arial Narrow&quot;"/>
    </font>
    <font>
      <sz val="11"/>
      <color theme="1"/>
      <name val="&quot;Arial Narrow&quot;"/>
    </font>
    <font>
      <sz val="11"/>
      <color rgb="FF000000"/>
      <name val="&quot;Arial Narrow&quot;"/>
    </font>
    <font>
      <sz val="12"/>
      <color theme="1"/>
      <name val="&quot;Arial Narrow&quot;"/>
    </font>
    <font>
      <b/>
      <i/>
      <sz val="12"/>
      <color theme="1"/>
      <name val="&quot;Arial Narrow&quot;"/>
    </font>
    <font>
      <sz val="11"/>
      <color rgb="FF000000"/>
      <name val="&quot;Arial Narrow&quot;"/>
    </font>
    <font>
      <i/>
      <sz val="11"/>
      <color theme="1"/>
      <name val="&quot;Arial Narrow&quot;"/>
    </font>
    <font>
      <i/>
      <sz val="12"/>
      <color theme="1"/>
      <name val="&quot;Arial Narrow&quot;"/>
    </font>
    <font>
      <b/>
      <i/>
      <sz val="11"/>
      <color theme="1"/>
      <name val="&quot;Arial Narrow&quot;"/>
    </font>
    <font>
      <sz val="9"/>
      <color rgb="FF000000"/>
      <name val="&quot;Arial Narrow&quot;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color theme="1"/>
      <name val="Arial Narrow"/>
      <family val="2"/>
    </font>
    <font>
      <sz val="12"/>
      <name val="Arial Narrow"/>
      <family val="2"/>
    </font>
    <font>
      <b/>
      <i/>
      <sz val="12"/>
      <name val="Arial Narrow"/>
      <family val="2"/>
    </font>
    <font>
      <b/>
      <i/>
      <sz val="10"/>
      <name val="Arial Narrow"/>
      <family val="2"/>
    </font>
    <font>
      <sz val="10"/>
      <color theme="1"/>
      <name val="Arial Narrow"/>
      <family val="2"/>
    </font>
    <font>
      <i/>
      <sz val="10"/>
      <name val="Arial Narrow"/>
      <family val="2"/>
    </font>
    <font>
      <i/>
      <sz val="12"/>
      <name val="Arial Narrow"/>
      <family val="2"/>
    </font>
    <font>
      <sz val="9"/>
      <color theme="1"/>
      <name val="Arial Narrow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sz val="10"/>
      <name val="MS Sans Serif"/>
    </font>
    <font>
      <b/>
      <sz val="12"/>
      <name val="Arial"/>
      <family val="2"/>
    </font>
    <font>
      <sz val="11"/>
      <name val="Aptos Narrow"/>
      <scheme val="minor"/>
    </font>
    <font>
      <b/>
      <sz val="11"/>
      <name val="Arial"/>
      <family val="2"/>
    </font>
    <font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0000"/>
        <bgColor rgb="FFFF0000"/>
      </patternFill>
    </fill>
  </fills>
  <borders count="23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hair">
        <color rgb="FF000000"/>
      </right>
      <top style="double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double">
        <color rgb="FF000000"/>
      </top>
      <bottom style="medium">
        <color rgb="FF000000"/>
      </bottom>
      <diagonal/>
    </border>
    <border>
      <left style="hair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/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/>
      <diagonal/>
    </border>
    <border>
      <left style="double">
        <color rgb="FF000000"/>
      </left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 style="hair">
        <color rgb="FF000000"/>
      </left>
      <right/>
      <top style="hair">
        <color rgb="FF000000"/>
      </top>
      <bottom style="double">
        <color rgb="FF000000"/>
      </bottom>
      <diagonal/>
    </border>
    <border>
      <left style="double">
        <color rgb="FF000000"/>
      </left>
      <right style="hair">
        <color rgb="FF000000"/>
      </right>
      <top style="double">
        <color rgb="FF000000"/>
      </top>
      <bottom style="double">
        <color rgb="FF000000"/>
      </bottom>
      <diagonal/>
    </border>
    <border>
      <left style="hair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hair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hair">
        <color rgb="FF000000"/>
      </left>
      <right/>
      <top/>
      <bottom style="double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double">
        <color rgb="FF000000"/>
      </bottom>
      <diagonal/>
    </border>
    <border>
      <left/>
      <right style="hair">
        <color rgb="FF000000"/>
      </right>
      <top style="double">
        <color rgb="FF000000"/>
      </top>
      <bottom style="medium">
        <color rgb="FF000000"/>
      </bottom>
      <diagonal/>
    </border>
    <border>
      <left/>
      <right style="hair">
        <color rgb="FF000000"/>
      </right>
      <top/>
      <bottom style="double">
        <color rgb="FF000000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</borders>
  <cellStyleXfs count="8">
    <xf numFmtId="0" fontId="0" fillId="0" borderId="0"/>
    <xf numFmtId="44" fontId="26" fillId="0" borderId="0" applyFont="0" applyFill="0" applyBorder="0" applyAlignment="0" applyProtection="0"/>
    <xf numFmtId="0" fontId="27" fillId="0" borderId="93"/>
    <xf numFmtId="165" fontId="27" fillId="0" borderId="93" applyFont="0" applyFill="0" applyBorder="0" applyAlignment="0" applyProtection="0"/>
    <xf numFmtId="174" fontId="27" fillId="0" borderId="93" applyFont="0" applyFill="0" applyBorder="0" applyAlignment="0" applyProtection="0"/>
    <xf numFmtId="0" fontId="1" fillId="0" borderId="93"/>
    <xf numFmtId="176" fontId="1" fillId="0" borderId="93" applyFont="0" applyFill="0" applyBorder="0" applyAlignment="0" applyProtection="0"/>
    <xf numFmtId="0" fontId="47" fillId="0" borderId="93"/>
  </cellStyleXfs>
  <cellXfs count="1416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 wrapText="1"/>
    </xf>
    <xf numFmtId="166" fontId="4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top"/>
    </xf>
    <xf numFmtId="0" fontId="7" fillId="0" borderId="0" xfId="0" applyFont="1"/>
    <xf numFmtId="0" fontId="8" fillId="3" borderId="7" xfId="0" quotePrefix="1" applyFont="1" applyFill="1" applyBorder="1" applyAlignment="1">
      <alignment horizontal="center"/>
    </xf>
    <xf numFmtId="0" fontId="6" fillId="0" borderId="0" xfId="0" applyFont="1"/>
    <xf numFmtId="0" fontId="9" fillId="3" borderId="11" xfId="0" applyFont="1" applyFill="1" applyBorder="1" applyAlignment="1">
      <alignment horizontal="center"/>
    </xf>
    <xf numFmtId="2" fontId="9" fillId="3" borderId="11" xfId="0" applyNumberFormat="1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3" fontId="9" fillId="2" borderId="21" xfId="0" applyNumberFormat="1" applyFont="1" applyFill="1" applyBorder="1" applyAlignment="1">
      <alignment horizontal="center"/>
    </xf>
    <xf numFmtId="168" fontId="9" fillId="2" borderId="22" xfId="0" applyNumberFormat="1" applyFont="1" applyFill="1" applyBorder="1" applyAlignment="1">
      <alignment horizontal="right"/>
    </xf>
    <xf numFmtId="169" fontId="9" fillId="2" borderId="22" xfId="0" applyNumberFormat="1" applyFont="1" applyFill="1" applyBorder="1" applyAlignment="1">
      <alignment horizontal="center"/>
    </xf>
    <xf numFmtId="167" fontId="9" fillId="2" borderId="23" xfId="0" applyNumberFormat="1" applyFont="1" applyFill="1" applyBorder="1" applyAlignment="1">
      <alignment horizontal="right"/>
    </xf>
    <xf numFmtId="3" fontId="10" fillId="2" borderId="21" xfId="0" applyNumberFormat="1" applyFont="1" applyFill="1" applyBorder="1"/>
    <xf numFmtId="168" fontId="10" fillId="2" borderId="21" xfId="0" applyNumberFormat="1" applyFont="1" applyFill="1" applyBorder="1"/>
    <xf numFmtId="2" fontId="10" fillId="2" borderId="24" xfId="0" applyNumberFormat="1" applyFont="1" applyFill="1" applyBorder="1"/>
    <xf numFmtId="167" fontId="10" fillId="2" borderId="25" xfId="0" applyNumberFormat="1" applyFont="1" applyFill="1" applyBorder="1"/>
    <xf numFmtId="3" fontId="10" fillId="2" borderId="29" xfId="0" applyNumberFormat="1" applyFont="1" applyFill="1" applyBorder="1"/>
    <xf numFmtId="170" fontId="10" fillId="2" borderId="29" xfId="0" applyNumberFormat="1" applyFont="1" applyFill="1" applyBorder="1"/>
    <xf numFmtId="2" fontId="10" fillId="2" borderId="29" xfId="0" applyNumberFormat="1" applyFont="1" applyFill="1" applyBorder="1"/>
    <xf numFmtId="167" fontId="10" fillId="2" borderId="30" xfId="0" applyNumberFormat="1" applyFont="1" applyFill="1" applyBorder="1"/>
    <xf numFmtId="0" fontId="10" fillId="2" borderId="31" xfId="0" applyFont="1" applyFill="1" applyBorder="1"/>
    <xf numFmtId="167" fontId="8" fillId="2" borderId="35" xfId="0" applyNumberFormat="1" applyFont="1" applyFill="1" applyBorder="1" applyAlignment="1">
      <alignment horizontal="right"/>
    </xf>
    <xf numFmtId="0" fontId="8" fillId="3" borderId="38" xfId="0" applyFont="1" applyFill="1" applyBorder="1" applyAlignment="1">
      <alignment horizontal="center" wrapText="1"/>
    </xf>
    <xf numFmtId="165" fontId="8" fillId="3" borderId="38" xfId="0" quotePrefix="1" applyNumberFormat="1" applyFont="1" applyFill="1" applyBorder="1" applyAlignment="1">
      <alignment horizontal="center" wrapText="1"/>
    </xf>
    <xf numFmtId="0" fontId="8" fillId="3" borderId="39" xfId="0" applyFont="1" applyFill="1" applyBorder="1" applyAlignment="1">
      <alignment horizontal="center" wrapText="1"/>
    </xf>
    <xf numFmtId="0" fontId="9" fillId="2" borderId="43" xfId="0" applyFont="1" applyFill="1" applyBorder="1" applyAlignment="1">
      <alignment horizontal="center"/>
    </xf>
    <xf numFmtId="167" fontId="9" fillId="2" borderId="43" xfId="0" applyNumberFormat="1" applyFont="1" applyFill="1" applyBorder="1" applyAlignment="1">
      <alignment horizontal="right"/>
    </xf>
    <xf numFmtId="2" fontId="9" fillId="2" borderId="43" xfId="0" applyNumberFormat="1" applyFont="1" applyFill="1" applyBorder="1" applyAlignment="1">
      <alignment horizontal="center" wrapText="1"/>
    </xf>
    <xf numFmtId="167" fontId="9" fillId="2" borderId="44" xfId="0" applyNumberFormat="1" applyFont="1" applyFill="1" applyBorder="1" applyAlignment="1">
      <alignment horizontal="right" wrapText="1"/>
    </xf>
    <xf numFmtId="171" fontId="10" fillId="2" borderId="45" xfId="0" applyNumberFormat="1" applyFont="1" applyFill="1" applyBorder="1"/>
    <xf numFmtId="171" fontId="10" fillId="2" borderId="43" xfId="0" applyNumberFormat="1" applyFont="1" applyFill="1" applyBorder="1"/>
    <xf numFmtId="0" fontId="10" fillId="2" borderId="43" xfId="0" applyFont="1" applyFill="1" applyBorder="1"/>
    <xf numFmtId="167" fontId="10" fillId="2" borderId="43" xfId="0" applyNumberFormat="1" applyFont="1" applyFill="1" applyBorder="1"/>
    <xf numFmtId="2" fontId="10" fillId="2" borderId="43" xfId="0" applyNumberFormat="1" applyFont="1" applyFill="1" applyBorder="1"/>
    <xf numFmtId="167" fontId="10" fillId="2" borderId="44" xfId="0" applyNumberFormat="1" applyFont="1" applyFill="1" applyBorder="1"/>
    <xf numFmtId="10" fontId="10" fillId="2" borderId="43" xfId="0" applyNumberFormat="1" applyFont="1" applyFill="1" applyBorder="1"/>
    <xf numFmtId="10" fontId="10" fillId="2" borderId="29" xfId="0" applyNumberFormat="1" applyFont="1" applyFill="1" applyBorder="1"/>
    <xf numFmtId="167" fontId="10" fillId="2" borderId="29" xfId="0" applyNumberFormat="1" applyFont="1" applyFill="1" applyBorder="1"/>
    <xf numFmtId="167" fontId="10" fillId="2" borderId="46" xfId="0" applyNumberFormat="1" applyFont="1" applyFill="1" applyBorder="1"/>
    <xf numFmtId="165" fontId="10" fillId="2" borderId="31" xfId="0" applyNumberFormat="1" applyFont="1" applyFill="1" applyBorder="1"/>
    <xf numFmtId="167" fontId="8" fillId="4" borderId="2" xfId="0" applyNumberFormat="1" applyFont="1" applyFill="1" applyBorder="1" applyAlignment="1">
      <alignment horizontal="right"/>
    </xf>
    <xf numFmtId="171" fontId="10" fillId="2" borderId="31" xfId="0" applyNumberFormat="1" applyFont="1" applyFill="1" applyBorder="1"/>
    <xf numFmtId="2" fontId="10" fillId="2" borderId="31" xfId="0" applyNumberFormat="1" applyFont="1" applyFill="1" applyBorder="1"/>
    <xf numFmtId="167" fontId="10" fillId="2" borderId="31" xfId="0" applyNumberFormat="1" applyFont="1" applyFill="1" applyBorder="1"/>
    <xf numFmtId="165" fontId="10" fillId="2" borderId="31" xfId="0" applyNumberFormat="1" applyFont="1" applyFill="1" applyBorder="1" applyAlignment="1">
      <alignment vertical="top"/>
    </xf>
    <xf numFmtId="9" fontId="9" fillId="2" borderId="2" xfId="0" applyNumberFormat="1" applyFont="1" applyFill="1" applyBorder="1" applyAlignment="1">
      <alignment horizontal="center"/>
    </xf>
    <xf numFmtId="167" fontId="9" fillId="2" borderId="2" xfId="0" applyNumberFormat="1" applyFont="1" applyFill="1" applyBorder="1" applyAlignment="1">
      <alignment horizontal="center"/>
    </xf>
    <xf numFmtId="167" fontId="8" fillId="4" borderId="2" xfId="0" applyNumberFormat="1" applyFont="1" applyFill="1" applyBorder="1" applyAlignment="1">
      <alignment horizontal="center"/>
    </xf>
    <xf numFmtId="0" fontId="7" fillId="5" borderId="50" xfId="0" applyFont="1" applyFill="1" applyBorder="1" applyAlignment="1">
      <alignment vertical="center"/>
    </xf>
    <xf numFmtId="167" fontId="6" fillId="5" borderId="35" xfId="0" applyNumberFormat="1" applyFont="1" applyFill="1" applyBorder="1" applyAlignment="1">
      <alignment vertical="center"/>
    </xf>
    <xf numFmtId="0" fontId="6" fillId="3" borderId="7" xfId="0" quotePrefix="1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2" fontId="7" fillId="3" borderId="11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3" fontId="7" fillId="5" borderId="21" xfId="0" applyNumberFormat="1" applyFont="1" applyFill="1" applyBorder="1" applyAlignment="1">
      <alignment horizontal="center" vertical="center"/>
    </xf>
    <xf numFmtId="168" fontId="7" fillId="5" borderId="22" xfId="0" applyNumberFormat="1" applyFont="1" applyFill="1" applyBorder="1" applyAlignment="1">
      <alignment horizontal="right" vertical="center"/>
    </xf>
    <xf numFmtId="169" fontId="7" fillId="5" borderId="22" xfId="0" applyNumberFormat="1" applyFont="1" applyFill="1" applyBorder="1" applyAlignment="1">
      <alignment horizontal="center" vertical="center"/>
    </xf>
    <xf numFmtId="167" fontId="7" fillId="5" borderId="23" xfId="0" applyNumberFormat="1" applyFont="1" applyFill="1" applyBorder="1" applyAlignment="1">
      <alignment vertical="center"/>
    </xf>
    <xf numFmtId="168" fontId="7" fillId="5" borderId="21" xfId="0" applyNumberFormat="1" applyFont="1" applyFill="1" applyBorder="1" applyAlignment="1">
      <alignment horizontal="right" vertical="center"/>
    </xf>
    <xf numFmtId="2" fontId="7" fillId="5" borderId="24" xfId="0" applyNumberFormat="1" applyFont="1" applyFill="1" applyBorder="1" applyAlignment="1">
      <alignment horizontal="center" vertical="center"/>
    </xf>
    <xf numFmtId="167" fontId="7" fillId="5" borderId="25" xfId="0" applyNumberFormat="1" applyFont="1" applyFill="1" applyBorder="1" applyAlignment="1">
      <alignment vertical="center"/>
    </xf>
    <xf numFmtId="170" fontId="7" fillId="5" borderId="21" xfId="0" applyNumberFormat="1" applyFont="1" applyFill="1" applyBorder="1" applyAlignment="1">
      <alignment horizontal="right" vertical="center"/>
    </xf>
    <xf numFmtId="2" fontId="7" fillId="5" borderId="51" xfId="0" applyNumberFormat="1" applyFont="1" applyFill="1" applyBorder="1" applyAlignment="1">
      <alignment horizontal="center" vertical="center"/>
    </xf>
    <xf numFmtId="3" fontId="7" fillId="5" borderId="29" xfId="0" applyNumberFormat="1" applyFont="1" applyFill="1" applyBorder="1" applyAlignment="1">
      <alignment horizontal="center" vertical="center"/>
    </xf>
    <xf numFmtId="170" fontId="7" fillId="5" borderId="29" xfId="0" applyNumberFormat="1" applyFont="1" applyFill="1" applyBorder="1" applyAlignment="1">
      <alignment horizontal="right" vertical="center"/>
    </xf>
    <xf numFmtId="2" fontId="7" fillId="5" borderId="29" xfId="0" applyNumberFormat="1" applyFont="1" applyFill="1" applyBorder="1" applyAlignment="1">
      <alignment horizontal="center" vertical="center"/>
    </xf>
    <xf numFmtId="167" fontId="7" fillId="5" borderId="30" xfId="0" applyNumberFormat="1" applyFont="1" applyFill="1" applyBorder="1" applyAlignment="1">
      <alignment vertical="center"/>
    </xf>
    <xf numFmtId="0" fontId="7" fillId="5" borderId="31" xfId="0" applyFont="1" applyFill="1" applyBorder="1" applyAlignment="1">
      <alignment vertical="center"/>
    </xf>
    <xf numFmtId="167" fontId="6" fillId="5" borderId="35" xfId="0" applyNumberFormat="1" applyFont="1" applyFill="1" applyBorder="1" applyAlignment="1">
      <alignment horizontal="right" vertical="center"/>
    </xf>
    <xf numFmtId="0" fontId="6" fillId="3" borderId="38" xfId="0" applyFont="1" applyFill="1" applyBorder="1" applyAlignment="1">
      <alignment horizontal="center" vertical="center" wrapText="1"/>
    </xf>
    <xf numFmtId="165" fontId="6" fillId="3" borderId="38" xfId="0" quotePrefix="1" applyNumberFormat="1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7" fillId="5" borderId="43" xfId="0" applyFont="1" applyFill="1" applyBorder="1" applyAlignment="1">
      <alignment horizontal="center" vertical="center"/>
    </xf>
    <xf numFmtId="167" fontId="7" fillId="5" borderId="43" xfId="0" applyNumberFormat="1" applyFont="1" applyFill="1" applyBorder="1" applyAlignment="1">
      <alignment vertical="center"/>
    </xf>
    <xf numFmtId="2" fontId="7" fillId="5" borderId="43" xfId="0" applyNumberFormat="1" applyFont="1" applyFill="1" applyBorder="1" applyAlignment="1">
      <alignment horizontal="center" vertical="center" wrapText="1"/>
    </xf>
    <xf numFmtId="167" fontId="7" fillId="5" borderId="44" xfId="0" applyNumberFormat="1" applyFont="1" applyFill="1" applyBorder="1" applyAlignment="1">
      <alignment vertical="center" wrapText="1"/>
    </xf>
    <xf numFmtId="10" fontId="7" fillId="5" borderId="29" xfId="0" applyNumberFormat="1" applyFont="1" applyFill="1" applyBorder="1" applyAlignment="1">
      <alignment horizontal="center" vertical="center"/>
    </xf>
    <xf numFmtId="167" fontId="7" fillId="5" borderId="29" xfId="0" applyNumberFormat="1" applyFont="1" applyFill="1" applyBorder="1" applyAlignment="1">
      <alignment vertical="center"/>
    </xf>
    <xf numFmtId="2" fontId="7" fillId="5" borderId="29" xfId="0" applyNumberFormat="1" applyFont="1" applyFill="1" applyBorder="1" applyAlignment="1">
      <alignment horizontal="center" vertical="center" wrapText="1"/>
    </xf>
    <xf numFmtId="167" fontId="7" fillId="5" borderId="46" xfId="0" applyNumberFormat="1" applyFont="1" applyFill="1" applyBorder="1" applyAlignment="1">
      <alignment vertical="center" wrapText="1"/>
    </xf>
    <xf numFmtId="165" fontId="7" fillId="5" borderId="31" xfId="0" applyNumberFormat="1" applyFont="1" applyFill="1" applyBorder="1" applyAlignment="1">
      <alignment vertical="center"/>
    </xf>
    <xf numFmtId="167" fontId="6" fillId="4" borderId="2" xfId="0" applyNumberFormat="1" applyFont="1" applyFill="1" applyBorder="1" applyAlignment="1">
      <alignment vertical="center"/>
    </xf>
    <xf numFmtId="165" fontId="7" fillId="5" borderId="31" xfId="0" applyNumberFormat="1" applyFont="1" applyFill="1" applyBorder="1" applyAlignment="1">
      <alignment horizontal="left" vertical="top"/>
    </xf>
    <xf numFmtId="9" fontId="7" fillId="5" borderId="2" xfId="0" applyNumberFormat="1" applyFont="1" applyFill="1" applyBorder="1" applyAlignment="1">
      <alignment vertical="center"/>
    </xf>
    <xf numFmtId="167" fontId="7" fillId="5" borderId="2" xfId="0" applyNumberFormat="1" applyFont="1" applyFill="1" applyBorder="1" applyAlignment="1">
      <alignment vertical="center"/>
    </xf>
    <xf numFmtId="0" fontId="11" fillId="3" borderId="52" xfId="0" applyFont="1" applyFill="1" applyBorder="1" applyAlignment="1">
      <alignment horizontal="center"/>
    </xf>
    <xf numFmtId="0" fontId="12" fillId="3" borderId="54" xfId="0" applyFont="1" applyFill="1" applyBorder="1" applyAlignment="1">
      <alignment horizontal="center"/>
    </xf>
    <xf numFmtId="0" fontId="11" fillId="3" borderId="56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55" xfId="0" applyFont="1" applyFill="1" applyBorder="1" applyAlignment="1">
      <alignment horizontal="center"/>
    </xf>
    <xf numFmtId="0" fontId="16" fillId="2" borderId="0" xfId="0" applyFont="1" applyFill="1" applyAlignment="1">
      <alignment horizontal="center"/>
    </xf>
    <xf numFmtId="0" fontId="16" fillId="2" borderId="0" xfId="0" applyFont="1" applyFill="1" applyAlignment="1">
      <alignment horizontal="right"/>
    </xf>
    <xf numFmtId="165" fontId="15" fillId="2" borderId="0" xfId="0" applyNumberFormat="1" applyFont="1" applyFill="1" applyAlignment="1">
      <alignment horizontal="center"/>
    </xf>
    <xf numFmtId="0" fontId="15" fillId="2" borderId="57" xfId="0" applyFont="1" applyFill="1" applyBorder="1" applyAlignment="1">
      <alignment horizontal="right"/>
    </xf>
    <xf numFmtId="167" fontId="16" fillId="2" borderId="0" xfId="0" applyNumberFormat="1" applyFont="1" applyFill="1" applyAlignment="1">
      <alignment horizontal="right"/>
    </xf>
    <xf numFmtId="2" fontId="15" fillId="2" borderId="0" xfId="0" applyNumberFormat="1" applyFont="1" applyFill="1" applyAlignment="1">
      <alignment horizontal="center"/>
    </xf>
    <xf numFmtId="167" fontId="15" fillId="2" borderId="57" xfId="0" applyNumberFormat="1" applyFont="1" applyFill="1" applyBorder="1" applyAlignment="1">
      <alignment horizontal="right"/>
    </xf>
    <xf numFmtId="0" fontId="15" fillId="2" borderId="0" xfId="0" applyFont="1" applyFill="1" applyAlignment="1">
      <alignment horizontal="center"/>
    </xf>
    <xf numFmtId="167" fontId="15" fillId="2" borderId="0" xfId="0" applyNumberFormat="1" applyFont="1" applyFill="1" applyAlignment="1">
      <alignment horizontal="right"/>
    </xf>
    <xf numFmtId="167" fontId="15" fillId="2" borderId="57" xfId="0" applyNumberFormat="1" applyFont="1" applyFill="1" applyBorder="1"/>
    <xf numFmtId="0" fontId="15" fillId="2" borderId="57" xfId="0" applyFont="1" applyFill="1" applyBorder="1"/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right"/>
    </xf>
    <xf numFmtId="0" fontId="15" fillId="2" borderId="1" xfId="0" applyFont="1" applyFill="1" applyBorder="1" applyAlignment="1">
      <alignment horizontal="center"/>
    </xf>
    <xf numFmtId="0" fontId="15" fillId="2" borderId="55" xfId="0" applyFont="1" applyFill="1" applyBorder="1"/>
    <xf numFmtId="0" fontId="17" fillId="2" borderId="0" xfId="0" applyFont="1" applyFill="1"/>
    <xf numFmtId="0" fontId="13" fillId="2" borderId="55" xfId="0" applyFont="1" applyFill="1" applyBorder="1" applyAlignment="1">
      <alignment horizontal="right"/>
    </xf>
    <xf numFmtId="3" fontId="14" fillId="3" borderId="2" xfId="0" applyNumberFormat="1" applyFont="1" applyFill="1" applyBorder="1" applyAlignment="1">
      <alignment horizontal="center"/>
    </xf>
    <xf numFmtId="170" fontId="14" fillId="3" borderId="2" xfId="0" applyNumberFormat="1" applyFont="1" applyFill="1" applyBorder="1" applyAlignment="1">
      <alignment horizontal="center"/>
    </xf>
    <xf numFmtId="167" fontId="13" fillId="3" borderId="2" xfId="0" applyNumberFormat="1" applyFont="1" applyFill="1" applyBorder="1" applyAlignment="1">
      <alignment horizontal="center"/>
    </xf>
    <xf numFmtId="3" fontId="15" fillId="2" borderId="0" xfId="0" applyNumberFormat="1" applyFont="1" applyFill="1" applyAlignment="1">
      <alignment horizontal="center"/>
    </xf>
    <xf numFmtId="170" fontId="15" fillId="2" borderId="0" xfId="0" applyNumberFormat="1" applyFont="1" applyFill="1" applyAlignment="1">
      <alignment horizontal="right"/>
    </xf>
    <xf numFmtId="0" fontId="15" fillId="2" borderId="0" xfId="0" applyFont="1" applyFill="1" applyAlignment="1">
      <alignment horizontal="right"/>
    </xf>
    <xf numFmtId="167" fontId="14" fillId="3" borderId="1" xfId="0" applyNumberFormat="1" applyFont="1" applyFill="1" applyBorder="1" applyAlignment="1">
      <alignment horizontal="center"/>
    </xf>
    <xf numFmtId="2" fontId="13" fillId="3" borderId="1" xfId="0" applyNumberFormat="1" applyFont="1" applyFill="1" applyBorder="1" applyAlignment="1">
      <alignment horizontal="center"/>
    </xf>
    <xf numFmtId="167" fontId="13" fillId="3" borderId="55" xfId="0" applyNumberFormat="1" applyFont="1" applyFill="1" applyBorder="1" applyAlignment="1">
      <alignment horizontal="center"/>
    </xf>
    <xf numFmtId="2" fontId="19" fillId="2" borderId="0" xfId="0" applyNumberFormat="1" applyFont="1" applyFill="1" applyAlignment="1">
      <alignment horizontal="center"/>
    </xf>
    <xf numFmtId="167" fontId="19" fillId="2" borderId="57" xfId="0" applyNumberFormat="1" applyFont="1" applyFill="1" applyBorder="1" applyAlignment="1">
      <alignment horizontal="right"/>
    </xf>
    <xf numFmtId="10" fontId="15" fillId="2" borderId="0" xfId="0" applyNumberFormat="1" applyFont="1" applyFill="1" applyAlignment="1">
      <alignment horizontal="center"/>
    </xf>
    <xf numFmtId="167" fontId="15" fillId="2" borderId="0" xfId="0" applyNumberFormat="1" applyFont="1" applyFill="1"/>
    <xf numFmtId="167" fontId="19" fillId="2" borderId="57" xfId="0" applyNumberFormat="1" applyFont="1" applyFill="1" applyBorder="1"/>
    <xf numFmtId="0" fontId="15" fillId="2" borderId="0" xfId="0" applyFont="1" applyFill="1"/>
    <xf numFmtId="0" fontId="19" fillId="2" borderId="0" xfId="0" applyFont="1" applyFill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55" xfId="0" applyFont="1" applyFill="1" applyBorder="1"/>
    <xf numFmtId="167" fontId="13" fillId="2" borderId="55" xfId="0" applyNumberFormat="1" applyFont="1" applyFill="1" applyBorder="1" applyAlignment="1">
      <alignment horizontal="right"/>
    </xf>
    <xf numFmtId="165" fontId="15" fillId="2" borderId="0" xfId="0" applyNumberFormat="1" applyFont="1" applyFill="1"/>
    <xf numFmtId="167" fontId="13" fillId="6" borderId="2" xfId="0" applyNumberFormat="1" applyFont="1" applyFill="1" applyBorder="1" applyAlignment="1">
      <alignment horizontal="right"/>
    </xf>
    <xf numFmtId="167" fontId="17" fillId="2" borderId="0" xfId="0" applyNumberFormat="1" applyFont="1" applyFill="1"/>
    <xf numFmtId="0" fontId="20" fillId="2" borderId="0" xfId="0" applyFont="1" applyFill="1"/>
    <xf numFmtId="0" fontId="20" fillId="2" borderId="0" xfId="0" applyFont="1" applyFill="1" applyAlignment="1">
      <alignment horizontal="left" vertical="top"/>
    </xf>
    <xf numFmtId="9" fontId="21" fillId="2" borderId="2" xfId="0" applyNumberFormat="1" applyFont="1" applyFill="1" applyBorder="1" applyAlignment="1">
      <alignment horizontal="right"/>
    </xf>
    <xf numFmtId="0" fontId="21" fillId="2" borderId="2" xfId="0" applyFont="1" applyFill="1" applyBorder="1" applyAlignment="1">
      <alignment horizontal="right"/>
    </xf>
    <xf numFmtId="0" fontId="13" fillId="6" borderId="2" xfId="0" applyFont="1" applyFill="1" applyBorder="1" applyAlignment="1">
      <alignment horizontal="right"/>
    </xf>
    <xf numFmtId="0" fontId="18" fillId="6" borderId="72" xfId="0" applyFont="1" applyFill="1" applyBorder="1" applyAlignment="1">
      <alignment horizontal="right"/>
    </xf>
    <xf numFmtId="0" fontId="18" fillId="6" borderId="1" xfId="0" applyFont="1" applyFill="1" applyBorder="1" applyAlignment="1">
      <alignment horizontal="right"/>
    </xf>
    <xf numFmtId="0" fontId="18" fillId="6" borderId="13" xfId="0" applyFont="1" applyFill="1" applyBorder="1" applyAlignment="1">
      <alignment horizontal="right"/>
    </xf>
    <xf numFmtId="0" fontId="13" fillId="6" borderId="55" xfId="0" applyFont="1" applyFill="1" applyBorder="1" applyAlignment="1">
      <alignment horizontal="right"/>
    </xf>
    <xf numFmtId="0" fontId="5" fillId="3" borderId="52" xfId="0" applyFont="1" applyFill="1" applyBorder="1" applyAlignment="1">
      <alignment horizontal="center"/>
    </xf>
    <xf numFmtId="0" fontId="10" fillId="3" borderId="54" xfId="0" applyFont="1" applyFill="1" applyBorder="1"/>
    <xf numFmtId="0" fontId="5" fillId="3" borderId="56" xfId="0" applyFont="1" applyFill="1" applyBorder="1" applyAlignment="1">
      <alignment horizontal="center"/>
    </xf>
    <xf numFmtId="2" fontId="4" fillId="3" borderId="54" xfId="0" applyNumberFormat="1" applyFont="1" applyFill="1" applyBorder="1" applyAlignment="1">
      <alignment horizontal="center"/>
    </xf>
    <xf numFmtId="0" fontId="5" fillId="3" borderId="66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167" fontId="5" fillId="3" borderId="55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165" fontId="4" fillId="2" borderId="0" xfId="0" applyNumberFormat="1" applyFont="1" applyFill="1" applyAlignment="1">
      <alignment horizontal="right"/>
    </xf>
    <xf numFmtId="2" fontId="4" fillId="2" borderId="0" xfId="0" applyNumberFormat="1" applyFont="1" applyFill="1" applyAlignment="1">
      <alignment horizontal="center"/>
    </xf>
    <xf numFmtId="167" fontId="4" fillId="2" borderId="57" xfId="0" applyNumberFormat="1" applyFont="1" applyFill="1" applyBorder="1" applyAlignment="1">
      <alignment horizontal="right"/>
    </xf>
    <xf numFmtId="0" fontId="10" fillId="2" borderId="0" xfId="0" applyFont="1" applyFill="1"/>
    <xf numFmtId="167" fontId="10" fillId="2" borderId="0" xfId="0" applyNumberFormat="1" applyFont="1" applyFill="1"/>
    <xf numFmtId="2" fontId="10" fillId="2" borderId="0" xfId="0" applyNumberFormat="1" applyFont="1" applyFill="1"/>
    <xf numFmtId="167" fontId="10" fillId="2" borderId="57" xfId="0" applyNumberFormat="1" applyFont="1" applyFill="1" applyBorder="1"/>
    <xf numFmtId="0" fontId="10" fillId="2" borderId="1" xfId="0" applyFont="1" applyFill="1" applyBorder="1"/>
    <xf numFmtId="165" fontId="10" fillId="2" borderId="1" xfId="0" applyNumberFormat="1" applyFont="1" applyFill="1" applyBorder="1"/>
    <xf numFmtId="2" fontId="10" fillId="2" borderId="1" xfId="0" applyNumberFormat="1" applyFont="1" applyFill="1" applyBorder="1"/>
    <xf numFmtId="167" fontId="10" fillId="2" borderId="55" xfId="0" applyNumberFormat="1" applyFont="1" applyFill="1" applyBorder="1"/>
    <xf numFmtId="167" fontId="5" fillId="2" borderId="55" xfId="0" applyNumberFormat="1" applyFont="1" applyFill="1" applyBorder="1" applyAlignment="1">
      <alignment horizontal="right"/>
    </xf>
    <xf numFmtId="166" fontId="5" fillId="3" borderId="2" xfId="0" applyNumberFormat="1" applyFont="1" applyFill="1" applyBorder="1" applyAlignment="1">
      <alignment horizontal="center"/>
    </xf>
    <xf numFmtId="166" fontId="5" fillId="3" borderId="57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166" fontId="4" fillId="2" borderId="0" xfId="0" applyNumberFormat="1" applyFont="1" applyFill="1" applyAlignment="1">
      <alignment horizontal="center"/>
    </xf>
    <xf numFmtId="166" fontId="4" fillId="2" borderId="0" xfId="0" applyNumberFormat="1" applyFont="1" applyFill="1" applyAlignment="1">
      <alignment horizontal="right"/>
    </xf>
    <xf numFmtId="166" fontId="4" fillId="2" borderId="6" xfId="0" applyNumberFormat="1" applyFont="1" applyFill="1" applyBorder="1" applyAlignment="1">
      <alignment horizontal="center"/>
    </xf>
    <xf numFmtId="166" fontId="10" fillId="2" borderId="0" xfId="0" applyNumberFormat="1" applyFont="1" applyFill="1"/>
    <xf numFmtId="167" fontId="5" fillId="3" borderId="1" xfId="0" applyNumberFormat="1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167" fontId="4" fillId="2" borderId="0" xfId="0" applyNumberFormat="1" applyFont="1" applyFill="1" applyAlignment="1">
      <alignment horizontal="right"/>
    </xf>
    <xf numFmtId="167" fontId="10" fillId="2" borderId="1" xfId="0" applyNumberFormat="1" applyFont="1" applyFill="1" applyBorder="1"/>
    <xf numFmtId="165" fontId="10" fillId="2" borderId="0" xfId="0" applyNumberFormat="1" applyFont="1" applyFill="1"/>
    <xf numFmtId="10" fontId="10" fillId="2" borderId="0" xfId="0" applyNumberFormat="1" applyFont="1" applyFill="1"/>
    <xf numFmtId="167" fontId="5" fillId="6" borderId="2" xfId="0" applyNumberFormat="1" applyFont="1" applyFill="1" applyBorder="1" applyAlignment="1">
      <alignment horizontal="right"/>
    </xf>
    <xf numFmtId="0" fontId="10" fillId="2" borderId="0" xfId="0" applyFont="1" applyFill="1" applyAlignment="1">
      <alignment vertical="top"/>
    </xf>
    <xf numFmtId="9" fontId="4" fillId="2" borderId="2" xfId="0" applyNumberFormat="1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5" fillId="6" borderId="2" xfId="0" applyFont="1" applyFill="1" applyBorder="1" applyAlignment="1">
      <alignment horizontal="right"/>
    </xf>
    <xf numFmtId="2" fontId="10" fillId="3" borderId="54" xfId="0" applyNumberFormat="1" applyFont="1" applyFill="1" applyBorder="1"/>
    <xf numFmtId="0" fontId="4" fillId="3" borderId="54" xfId="0" applyFont="1" applyFill="1" applyBorder="1" applyAlignment="1">
      <alignment horizontal="center"/>
    </xf>
    <xf numFmtId="0" fontId="4" fillId="2" borderId="0" xfId="0" applyFont="1" applyFill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5" fillId="3" borderId="57" xfId="0" applyFont="1" applyFill="1" applyBorder="1" applyAlignment="1">
      <alignment horizontal="center"/>
    </xf>
    <xf numFmtId="167" fontId="5" fillId="3" borderId="2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168" fontId="4" fillId="2" borderId="0" xfId="0" applyNumberFormat="1" applyFont="1" applyFill="1" applyAlignment="1">
      <alignment horizontal="right"/>
    </xf>
    <xf numFmtId="10" fontId="4" fillId="2" borderId="6" xfId="0" applyNumberFormat="1" applyFont="1" applyFill="1" applyBorder="1" applyAlignment="1">
      <alignment horizontal="center"/>
    </xf>
    <xf numFmtId="3" fontId="10" fillId="2" borderId="0" xfId="0" applyNumberFormat="1" applyFont="1" applyFill="1"/>
    <xf numFmtId="170" fontId="10" fillId="2" borderId="0" xfId="0" applyNumberFormat="1" applyFont="1" applyFill="1"/>
    <xf numFmtId="171" fontId="10" fillId="2" borderId="0" xfId="0" applyNumberFormat="1" applyFont="1" applyFill="1"/>
    <xf numFmtId="0" fontId="4" fillId="2" borderId="57" xfId="0" applyFont="1" applyFill="1" applyBorder="1" applyAlignment="1">
      <alignment horizontal="right"/>
    </xf>
    <xf numFmtId="166" fontId="10" fillId="2" borderId="0" xfId="0" applyNumberFormat="1" applyFont="1" applyFill="1" applyAlignment="1">
      <alignment vertical="top"/>
    </xf>
    <xf numFmtId="167" fontId="4" fillId="2" borderId="2" xfId="0" applyNumberFormat="1" applyFont="1" applyFill="1" applyBorder="1" applyAlignment="1">
      <alignment horizontal="right"/>
    </xf>
    <xf numFmtId="0" fontId="10" fillId="3" borderId="11" xfId="0" applyFont="1" applyFill="1" applyBorder="1"/>
    <xf numFmtId="0" fontId="8" fillId="3" borderId="38" xfId="0" applyFont="1" applyFill="1" applyBorder="1" applyAlignment="1">
      <alignment horizontal="center"/>
    </xf>
    <xf numFmtId="165" fontId="8" fillId="3" borderId="38" xfId="0" quotePrefix="1" applyNumberFormat="1" applyFont="1" applyFill="1" applyBorder="1" applyAlignment="1">
      <alignment horizontal="center"/>
    </xf>
    <xf numFmtId="0" fontId="8" fillId="3" borderId="39" xfId="0" applyFont="1" applyFill="1" applyBorder="1" applyAlignment="1">
      <alignment horizontal="center"/>
    </xf>
    <xf numFmtId="0" fontId="9" fillId="2" borderId="22" xfId="0" applyFont="1" applyFill="1" applyBorder="1" applyAlignment="1">
      <alignment horizontal="center"/>
    </xf>
    <xf numFmtId="167" fontId="9" fillId="2" borderId="22" xfId="0" applyNumberFormat="1" applyFont="1" applyFill="1" applyBorder="1" applyAlignment="1">
      <alignment horizontal="right"/>
    </xf>
    <xf numFmtId="2" fontId="9" fillId="2" borderId="22" xfId="0" applyNumberFormat="1" applyFont="1" applyFill="1" applyBorder="1" applyAlignment="1">
      <alignment horizontal="center"/>
    </xf>
    <xf numFmtId="0" fontId="10" fillId="2" borderId="51" xfId="0" applyFont="1" applyFill="1" applyBorder="1"/>
    <xf numFmtId="167" fontId="10" fillId="2" borderId="51" xfId="0" applyNumberFormat="1" applyFont="1" applyFill="1" applyBorder="1"/>
    <xf numFmtId="2" fontId="10" fillId="2" borderId="51" xfId="0" applyNumberFormat="1" applyFont="1" applyFill="1" applyBorder="1"/>
    <xf numFmtId="0" fontId="10" fillId="2" borderId="83" xfId="0" applyFont="1" applyFill="1" applyBorder="1"/>
    <xf numFmtId="167" fontId="10" fillId="2" borderId="83" xfId="0" applyNumberFormat="1" applyFont="1" applyFill="1" applyBorder="1"/>
    <xf numFmtId="2" fontId="10" fillId="2" borderId="83" xfId="0" applyNumberFormat="1" applyFont="1" applyFill="1" applyBorder="1"/>
    <xf numFmtId="165" fontId="10" fillId="2" borderId="50" xfId="0" applyNumberFormat="1" applyFont="1" applyFill="1" applyBorder="1"/>
    <xf numFmtId="167" fontId="8" fillId="2" borderId="84" xfId="0" applyNumberFormat="1" applyFont="1" applyFill="1" applyBorder="1" applyAlignment="1">
      <alignment horizontal="right"/>
    </xf>
    <xf numFmtId="0" fontId="8" fillId="3" borderId="85" xfId="0" applyFont="1" applyFill="1" applyBorder="1" applyAlignment="1">
      <alignment horizontal="center"/>
    </xf>
    <xf numFmtId="167" fontId="8" fillId="3" borderId="2" xfId="0" applyNumberFormat="1" applyFont="1" applyFill="1" applyBorder="1" applyAlignment="1">
      <alignment horizontal="center"/>
    </xf>
    <xf numFmtId="170" fontId="9" fillId="2" borderId="21" xfId="0" applyNumberFormat="1" applyFont="1" applyFill="1" applyBorder="1" applyAlignment="1">
      <alignment horizontal="right"/>
    </xf>
    <xf numFmtId="10" fontId="9" fillId="2" borderId="22" xfId="0" applyNumberFormat="1" applyFont="1" applyFill="1" applyBorder="1" applyAlignment="1">
      <alignment horizontal="center"/>
    </xf>
    <xf numFmtId="167" fontId="9" fillId="2" borderId="86" xfId="0" applyNumberFormat="1" applyFont="1" applyFill="1" applyBorder="1" applyAlignment="1">
      <alignment horizontal="right"/>
    </xf>
    <xf numFmtId="3" fontId="10" fillId="2" borderId="51" xfId="0" applyNumberFormat="1" applyFont="1" applyFill="1" applyBorder="1"/>
    <xf numFmtId="170" fontId="10" fillId="2" borderId="21" xfId="0" applyNumberFormat="1" applyFont="1" applyFill="1" applyBorder="1"/>
    <xf numFmtId="3" fontId="10" fillId="2" borderId="83" xfId="0" applyNumberFormat="1" applyFont="1" applyFill="1" applyBorder="1"/>
    <xf numFmtId="170" fontId="10" fillId="2" borderId="83" xfId="0" applyNumberFormat="1" applyFont="1" applyFill="1" applyBorder="1"/>
    <xf numFmtId="0" fontId="10" fillId="2" borderId="50" xfId="0" applyFont="1" applyFill="1" applyBorder="1"/>
    <xf numFmtId="171" fontId="10" fillId="2" borderId="50" xfId="0" applyNumberFormat="1" applyFont="1" applyFill="1" applyBorder="1"/>
    <xf numFmtId="171" fontId="10" fillId="2" borderId="92" xfId="0" applyNumberFormat="1" applyFont="1" applyFill="1" applyBorder="1"/>
    <xf numFmtId="10" fontId="10" fillId="2" borderId="92" xfId="0" applyNumberFormat="1" applyFont="1" applyFill="1" applyBorder="1"/>
    <xf numFmtId="165" fontId="10" fillId="2" borderId="92" xfId="0" applyNumberFormat="1" applyFont="1" applyFill="1" applyBorder="1"/>
    <xf numFmtId="2" fontId="10" fillId="2" borderId="92" xfId="0" applyNumberFormat="1" applyFont="1" applyFill="1" applyBorder="1"/>
    <xf numFmtId="0" fontId="10" fillId="2" borderId="93" xfId="0" applyFont="1" applyFill="1" applyBorder="1"/>
    <xf numFmtId="0" fontId="10" fillId="2" borderId="89" xfId="0" applyFont="1" applyFill="1" applyBorder="1"/>
    <xf numFmtId="165" fontId="10" fillId="2" borderId="92" xfId="0" applyNumberFormat="1" applyFont="1" applyFill="1" applyBorder="1" applyAlignment="1">
      <alignment vertical="top"/>
    </xf>
    <xf numFmtId="9" fontId="9" fillId="2" borderId="2" xfId="0" applyNumberFormat="1" applyFont="1" applyFill="1" applyBorder="1" applyAlignment="1">
      <alignment horizontal="right"/>
    </xf>
    <xf numFmtId="167" fontId="9" fillId="2" borderId="2" xfId="0" applyNumberFormat="1" applyFont="1" applyFill="1" applyBorder="1" applyAlignment="1">
      <alignment horizontal="right"/>
    </xf>
    <xf numFmtId="0" fontId="6" fillId="3" borderId="38" xfId="0" applyFont="1" applyFill="1" applyBorder="1" applyAlignment="1">
      <alignment horizontal="center" vertical="center"/>
    </xf>
    <xf numFmtId="165" fontId="6" fillId="3" borderId="38" xfId="0" quotePrefix="1" applyNumberFormat="1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7" fillId="5" borderId="29" xfId="0" applyFont="1" applyFill="1" applyBorder="1" applyAlignment="1">
      <alignment horizontal="center" vertical="center"/>
    </xf>
    <xf numFmtId="167" fontId="7" fillId="5" borderId="29" xfId="0" applyNumberFormat="1" applyFont="1" applyFill="1" applyBorder="1" applyAlignment="1">
      <alignment horizontal="right" vertical="center"/>
    </xf>
    <xf numFmtId="167" fontId="7" fillId="5" borderId="46" xfId="0" applyNumberFormat="1" applyFont="1" applyFill="1" applyBorder="1" applyAlignment="1">
      <alignment vertical="center"/>
    </xf>
    <xf numFmtId="172" fontId="7" fillId="0" borderId="0" xfId="0" applyNumberFormat="1" applyFont="1"/>
    <xf numFmtId="2" fontId="12" fillId="3" borderId="54" xfId="0" applyNumberFormat="1" applyFont="1" applyFill="1" applyBorder="1" applyAlignment="1">
      <alignment horizontal="center"/>
    </xf>
    <xf numFmtId="165" fontId="13" fillId="3" borderId="1" xfId="0" applyNumberFormat="1" applyFont="1" applyFill="1" applyBorder="1" applyAlignment="1">
      <alignment horizontal="center"/>
    </xf>
    <xf numFmtId="10" fontId="15" fillId="2" borderId="1" xfId="0" applyNumberFormat="1" applyFont="1" applyFill="1" applyBorder="1" applyAlignment="1">
      <alignment horizontal="center"/>
    </xf>
    <xf numFmtId="167" fontId="15" fillId="2" borderId="55" xfId="0" applyNumberFormat="1" applyFont="1" applyFill="1" applyBorder="1"/>
    <xf numFmtId="2" fontId="18" fillId="2" borderId="0" xfId="0" applyNumberFormat="1" applyFont="1" applyFill="1" applyAlignment="1">
      <alignment horizontal="right"/>
    </xf>
    <xf numFmtId="167" fontId="13" fillId="2" borderId="55" xfId="0" applyNumberFormat="1" applyFont="1" applyFill="1" applyBorder="1"/>
    <xf numFmtId="0" fontId="14" fillId="3" borderId="2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165" fontId="15" fillId="2" borderId="0" xfId="0" applyNumberFormat="1" applyFont="1" applyFill="1" applyAlignment="1">
      <alignment horizontal="right"/>
    </xf>
    <xf numFmtId="167" fontId="15" fillId="2" borderId="1" xfId="0" applyNumberFormat="1" applyFont="1" applyFill="1" applyBorder="1" applyAlignment="1">
      <alignment horizontal="right"/>
    </xf>
    <xf numFmtId="2" fontId="15" fillId="2" borderId="1" xfId="0" applyNumberFormat="1" applyFont="1" applyFill="1" applyBorder="1" applyAlignment="1">
      <alignment horizontal="center"/>
    </xf>
    <xf numFmtId="171" fontId="17" fillId="2" borderId="0" xfId="0" applyNumberFormat="1" applyFont="1" applyFill="1"/>
    <xf numFmtId="165" fontId="14" fillId="3" borderId="1" xfId="0" applyNumberFormat="1" applyFont="1" applyFill="1" applyBorder="1" applyAlignment="1">
      <alignment horizontal="center"/>
    </xf>
    <xf numFmtId="0" fontId="19" fillId="2" borderId="57" xfId="0" applyFont="1" applyFill="1" applyBorder="1"/>
    <xf numFmtId="0" fontId="15" fillId="2" borderId="1" xfId="0" applyFont="1" applyFill="1" applyBorder="1"/>
    <xf numFmtId="167" fontId="19" fillId="2" borderId="55" xfId="0" applyNumberFormat="1" applyFont="1" applyFill="1" applyBorder="1"/>
    <xf numFmtId="166" fontId="17" fillId="2" borderId="0" xfId="0" applyNumberFormat="1" applyFont="1" applyFill="1"/>
    <xf numFmtId="166" fontId="15" fillId="2" borderId="0" xfId="0" applyNumberFormat="1" applyFont="1" applyFill="1"/>
    <xf numFmtId="165" fontId="10" fillId="3" borderId="54" xfId="0" applyNumberFormat="1" applyFont="1" applyFill="1" applyBorder="1"/>
    <xf numFmtId="165" fontId="5" fillId="3" borderId="56" xfId="0" applyNumberFormat="1" applyFont="1" applyFill="1" applyBorder="1" applyAlignment="1">
      <alignment horizontal="center"/>
    </xf>
    <xf numFmtId="165" fontId="4" fillId="3" borderId="54" xfId="0" applyNumberFormat="1" applyFont="1" applyFill="1" applyBorder="1" applyAlignment="1">
      <alignment horizontal="center"/>
    </xf>
    <xf numFmtId="0" fontId="5" fillId="3" borderId="55" xfId="0" applyFont="1" applyFill="1" applyBorder="1" applyAlignment="1">
      <alignment horizontal="center"/>
    </xf>
    <xf numFmtId="3" fontId="10" fillId="2" borderId="1" xfId="0" applyNumberFormat="1" applyFont="1" applyFill="1" applyBorder="1"/>
    <xf numFmtId="170" fontId="10" fillId="2" borderId="1" xfId="0" applyNumberFormat="1" applyFont="1" applyFill="1" applyBorder="1"/>
    <xf numFmtId="0" fontId="4" fillId="2" borderId="6" xfId="0" applyFont="1" applyFill="1" applyBorder="1" applyAlignment="1">
      <alignment horizontal="center"/>
    </xf>
    <xf numFmtId="9" fontId="10" fillId="2" borderId="0" xfId="0" applyNumberFormat="1" applyFont="1" applyFill="1"/>
    <xf numFmtId="0" fontId="5" fillId="2" borderId="55" xfId="0" applyFont="1" applyFill="1" applyBorder="1" applyAlignment="1">
      <alignment horizontal="right"/>
    </xf>
    <xf numFmtId="165" fontId="12" fillId="3" borderId="54" xfId="0" applyNumberFormat="1" applyFont="1" applyFill="1" applyBorder="1" applyAlignment="1">
      <alignment horizontal="center"/>
    </xf>
    <xf numFmtId="165" fontId="11" fillId="3" borderId="56" xfId="0" applyNumberFormat="1" applyFont="1" applyFill="1" applyBorder="1" applyAlignment="1">
      <alignment horizontal="center"/>
    </xf>
    <xf numFmtId="3" fontId="16" fillId="2" borderId="0" xfId="0" applyNumberFormat="1" applyFont="1" applyFill="1" applyAlignment="1">
      <alignment horizontal="center"/>
    </xf>
    <xf numFmtId="170" fontId="16" fillId="2" borderId="0" xfId="0" applyNumberFormat="1" applyFont="1" applyFill="1" applyAlignment="1">
      <alignment horizontal="right"/>
    </xf>
    <xf numFmtId="167" fontId="16" fillId="2" borderId="1" xfId="0" applyNumberFormat="1" applyFont="1" applyFill="1" applyBorder="1" applyAlignment="1">
      <alignment horizontal="right"/>
    </xf>
    <xf numFmtId="171" fontId="13" fillId="2" borderId="55" xfId="0" applyNumberFormat="1" applyFont="1" applyFill="1" applyBorder="1" applyAlignment="1">
      <alignment horizontal="right"/>
    </xf>
    <xf numFmtId="0" fontId="22" fillId="2" borderId="0" xfId="0" applyFont="1" applyFill="1" applyAlignment="1">
      <alignment horizontal="right"/>
    </xf>
    <xf numFmtId="167" fontId="22" fillId="2" borderId="0" xfId="0" applyNumberFormat="1" applyFont="1" applyFill="1" applyAlignment="1">
      <alignment horizontal="right"/>
    </xf>
    <xf numFmtId="165" fontId="14" fillId="3" borderId="2" xfId="0" applyNumberFormat="1" applyFont="1" applyFill="1" applyBorder="1" applyAlignment="1">
      <alignment horizontal="center"/>
    </xf>
    <xf numFmtId="0" fontId="15" fillId="2" borderId="1" xfId="0" applyFont="1" applyFill="1" applyBorder="1" applyAlignment="1">
      <alignment horizontal="right"/>
    </xf>
    <xf numFmtId="166" fontId="14" fillId="3" borderId="1" xfId="0" applyNumberFormat="1" applyFont="1" applyFill="1" applyBorder="1" applyAlignment="1">
      <alignment horizontal="center"/>
    </xf>
    <xf numFmtId="166" fontId="13" fillId="3" borderId="1" xfId="0" applyNumberFormat="1" applyFont="1" applyFill="1" applyBorder="1" applyAlignment="1">
      <alignment horizontal="center"/>
    </xf>
    <xf numFmtId="166" fontId="15" fillId="2" borderId="0" xfId="0" applyNumberFormat="1" applyFont="1" applyFill="1" applyAlignment="1">
      <alignment horizontal="center"/>
    </xf>
    <xf numFmtId="166" fontId="15" fillId="2" borderId="0" xfId="0" applyNumberFormat="1" applyFont="1" applyFill="1" applyAlignment="1">
      <alignment horizontal="right"/>
    </xf>
    <xf numFmtId="166" fontId="19" fillId="2" borderId="0" xfId="0" applyNumberFormat="1" applyFont="1" applyFill="1" applyAlignment="1">
      <alignment horizontal="center"/>
    </xf>
    <xf numFmtId="0" fontId="19" fillId="2" borderId="57" xfId="0" applyFont="1" applyFill="1" applyBorder="1" applyAlignment="1">
      <alignment horizontal="right"/>
    </xf>
    <xf numFmtId="165" fontId="17" fillId="2" borderId="0" xfId="0" applyNumberFormat="1" applyFont="1" applyFill="1"/>
    <xf numFmtId="2" fontId="17" fillId="2" borderId="0" xfId="0" applyNumberFormat="1" applyFont="1" applyFill="1"/>
    <xf numFmtId="167" fontId="21" fillId="2" borderId="2" xfId="0" applyNumberFormat="1" applyFont="1" applyFill="1" applyBorder="1" applyAlignment="1">
      <alignment horizontal="right"/>
    </xf>
    <xf numFmtId="166" fontId="15" fillId="2" borderId="1" xfId="0" applyNumberFormat="1" applyFont="1" applyFill="1" applyBorder="1" applyAlignment="1">
      <alignment horizontal="center"/>
    </xf>
    <xf numFmtId="166" fontId="15" fillId="2" borderId="1" xfId="0" applyNumberFormat="1" applyFont="1" applyFill="1" applyBorder="1"/>
    <xf numFmtId="166" fontId="19" fillId="2" borderId="1" xfId="0" applyNumberFormat="1" applyFont="1" applyFill="1" applyBorder="1" applyAlignment="1">
      <alignment horizontal="center"/>
    </xf>
    <xf numFmtId="0" fontId="7" fillId="5" borderId="22" xfId="0" applyFont="1" applyFill="1" applyBorder="1" applyAlignment="1">
      <alignment horizontal="center" vertical="center"/>
    </xf>
    <xf numFmtId="167" fontId="7" fillId="5" borderId="22" xfId="0" applyNumberFormat="1" applyFont="1" applyFill="1" applyBorder="1" applyAlignment="1">
      <alignment horizontal="right" vertical="center"/>
    </xf>
    <xf numFmtId="2" fontId="7" fillId="5" borderId="22" xfId="0" applyNumberFormat="1" applyFont="1" applyFill="1" applyBorder="1" applyAlignment="1">
      <alignment horizontal="center" vertical="center"/>
    </xf>
    <xf numFmtId="165" fontId="8" fillId="3" borderId="7" xfId="0" quotePrefix="1" applyNumberFormat="1" applyFont="1" applyFill="1" applyBorder="1" applyAlignment="1">
      <alignment horizontal="center"/>
    </xf>
    <xf numFmtId="165" fontId="10" fillId="3" borderId="11" xfId="0" applyNumberFormat="1" applyFont="1" applyFill="1" applyBorder="1"/>
    <xf numFmtId="3" fontId="8" fillId="3" borderId="38" xfId="0" applyNumberFormat="1" applyFont="1" applyFill="1" applyBorder="1" applyAlignment="1">
      <alignment horizontal="center"/>
    </xf>
    <xf numFmtId="170" fontId="8" fillId="3" borderId="38" xfId="0" applyNumberFormat="1" applyFont="1" applyFill="1" applyBorder="1" applyAlignment="1">
      <alignment horizontal="center"/>
    </xf>
    <xf numFmtId="167" fontId="8" fillId="3" borderId="39" xfId="0" applyNumberFormat="1" applyFont="1" applyFill="1" applyBorder="1" applyAlignment="1">
      <alignment horizontal="center"/>
    </xf>
    <xf numFmtId="3" fontId="9" fillId="2" borderId="22" xfId="0" applyNumberFormat="1" applyFont="1" applyFill="1" applyBorder="1" applyAlignment="1">
      <alignment horizontal="center"/>
    </xf>
    <xf numFmtId="3" fontId="9" fillId="2" borderId="51" xfId="0" applyNumberFormat="1" applyFont="1" applyFill="1" applyBorder="1" applyAlignment="1">
      <alignment horizontal="center"/>
    </xf>
    <xf numFmtId="167" fontId="9" fillId="2" borderId="51" xfId="0" applyNumberFormat="1" applyFont="1" applyFill="1" applyBorder="1" applyAlignment="1">
      <alignment horizontal="right"/>
    </xf>
    <xf numFmtId="2" fontId="9" fillId="2" borderId="51" xfId="0" applyNumberFormat="1" applyFont="1" applyFill="1" applyBorder="1" applyAlignment="1">
      <alignment horizontal="center"/>
    </xf>
    <xf numFmtId="167" fontId="9" fillId="2" borderId="25" xfId="0" applyNumberFormat="1" applyFont="1" applyFill="1" applyBorder="1" applyAlignment="1">
      <alignment horizontal="right"/>
    </xf>
    <xf numFmtId="0" fontId="9" fillId="2" borderId="51" xfId="0" applyFont="1" applyFill="1" applyBorder="1" applyAlignment="1">
      <alignment horizontal="center"/>
    </xf>
    <xf numFmtId="2" fontId="9" fillId="2" borderId="21" xfId="0" applyNumberFormat="1" applyFont="1" applyFill="1" applyBorder="1" applyAlignment="1">
      <alignment horizontal="center"/>
    </xf>
    <xf numFmtId="167" fontId="9" fillId="2" borderId="98" xfId="0" applyNumberFormat="1" applyFont="1" applyFill="1" applyBorder="1" applyAlignment="1">
      <alignment horizontal="right"/>
    </xf>
    <xf numFmtId="0" fontId="9" fillId="2" borderId="21" xfId="0" applyFont="1" applyFill="1" applyBorder="1" applyAlignment="1">
      <alignment horizontal="center"/>
    </xf>
    <xf numFmtId="167" fontId="9" fillId="2" borderId="21" xfId="0" applyNumberFormat="1" applyFont="1" applyFill="1" applyBorder="1" applyAlignment="1">
      <alignment horizontal="right"/>
    </xf>
    <xf numFmtId="167" fontId="9" fillId="2" borderId="46" xfId="0" applyNumberFormat="1" applyFont="1" applyFill="1" applyBorder="1" applyAlignment="1">
      <alignment horizontal="right"/>
    </xf>
    <xf numFmtId="2" fontId="10" fillId="2" borderId="21" xfId="0" applyNumberFormat="1" applyFont="1" applyFill="1" applyBorder="1"/>
    <xf numFmtId="166" fontId="8" fillId="3" borderId="38" xfId="0" applyNumberFormat="1" applyFont="1" applyFill="1" applyBorder="1" applyAlignment="1">
      <alignment horizontal="center" wrapText="1"/>
    </xf>
    <xf numFmtId="166" fontId="9" fillId="2" borderId="43" xfId="0" applyNumberFormat="1" applyFont="1" applyFill="1" applyBorder="1" applyAlignment="1">
      <alignment horizontal="center"/>
    </xf>
    <xf numFmtId="166" fontId="10" fillId="2" borderId="43" xfId="0" applyNumberFormat="1" applyFont="1" applyFill="1" applyBorder="1"/>
    <xf numFmtId="165" fontId="16" fillId="2" borderId="0" xfId="0" applyNumberFormat="1" applyFont="1" applyFill="1" applyAlignment="1">
      <alignment horizontal="right"/>
    </xf>
    <xf numFmtId="0" fontId="13" fillId="3" borderId="57" xfId="0" applyFont="1" applyFill="1" applyBorder="1" applyAlignment="1">
      <alignment horizontal="center"/>
    </xf>
    <xf numFmtId="166" fontId="15" fillId="2" borderId="6" xfId="0" applyNumberFormat="1" applyFont="1" applyFill="1" applyBorder="1" applyAlignment="1">
      <alignment horizontal="center"/>
    </xf>
    <xf numFmtId="0" fontId="15" fillId="2" borderId="55" xfId="0" applyFont="1" applyFill="1" applyBorder="1" applyAlignment="1">
      <alignment horizontal="right"/>
    </xf>
    <xf numFmtId="0" fontId="18" fillId="6" borderId="66" xfId="0" applyFont="1" applyFill="1" applyBorder="1" applyAlignment="1">
      <alignment horizontal="right"/>
    </xf>
    <xf numFmtId="3" fontId="15" fillId="2" borderId="0" xfId="0" applyNumberFormat="1" applyFont="1" applyFill="1"/>
    <xf numFmtId="170" fontId="15" fillId="2" borderId="0" xfId="0" applyNumberFormat="1" applyFont="1" applyFill="1"/>
    <xf numFmtId="10" fontId="17" fillId="2" borderId="0" xfId="0" applyNumberFormat="1" applyFont="1" applyFill="1"/>
    <xf numFmtId="3" fontId="20" fillId="2" borderId="0" xfId="0" applyNumberFormat="1" applyFont="1" applyFill="1"/>
    <xf numFmtId="170" fontId="20" fillId="2" borderId="0" xfId="0" applyNumberFormat="1" applyFont="1" applyFill="1" applyAlignment="1">
      <alignment horizontal="left" vertical="top"/>
    </xf>
    <xf numFmtId="167" fontId="6" fillId="5" borderId="84" xfId="0" applyNumberFormat="1" applyFont="1" applyFill="1" applyBorder="1" applyAlignment="1">
      <alignment horizontal="right" vertical="center"/>
    </xf>
    <xf numFmtId="171" fontId="12" fillId="3" borderId="54" xfId="0" applyNumberFormat="1" applyFont="1" applyFill="1" applyBorder="1" applyAlignment="1">
      <alignment horizontal="center"/>
    </xf>
    <xf numFmtId="0" fontId="23" fillId="2" borderId="0" xfId="0" applyFont="1" applyFill="1" applyAlignment="1">
      <alignment horizontal="center"/>
    </xf>
    <xf numFmtId="165" fontId="23" fillId="2" borderId="0" xfId="0" applyNumberFormat="1" applyFont="1" applyFill="1" applyAlignment="1">
      <alignment horizontal="right"/>
    </xf>
    <xf numFmtId="0" fontId="23" fillId="2" borderId="0" xfId="0" applyFont="1" applyFill="1" applyAlignment="1">
      <alignment horizontal="right"/>
    </xf>
    <xf numFmtId="9" fontId="15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right"/>
    </xf>
    <xf numFmtId="166" fontId="14" fillId="3" borderId="2" xfId="0" applyNumberFormat="1" applyFont="1" applyFill="1" applyBorder="1" applyAlignment="1">
      <alignment horizontal="center"/>
    </xf>
    <xf numFmtId="166" fontId="13" fillId="3" borderId="2" xfId="0" applyNumberFormat="1" applyFont="1" applyFill="1" applyBorder="1" applyAlignment="1">
      <alignment horizontal="center"/>
    </xf>
    <xf numFmtId="168" fontId="15" fillId="2" borderId="0" xfId="0" applyNumberFormat="1" applyFont="1" applyFill="1" applyAlignment="1">
      <alignment horizontal="right"/>
    </xf>
    <xf numFmtId="168" fontId="15" fillId="2" borderId="1" xfId="0" applyNumberFormat="1" applyFont="1" applyFill="1" applyBorder="1" applyAlignment="1">
      <alignment horizontal="right"/>
    </xf>
    <xf numFmtId="165" fontId="6" fillId="3" borderId="38" xfId="0" applyNumberFormat="1" applyFont="1" applyFill="1" applyBorder="1" applyAlignment="1">
      <alignment horizontal="center" vertical="center" wrapText="1"/>
    </xf>
    <xf numFmtId="171" fontId="11" fillId="3" borderId="52" xfId="0" applyNumberFormat="1" applyFont="1" applyFill="1" applyBorder="1" applyAlignment="1">
      <alignment horizontal="center"/>
    </xf>
    <xf numFmtId="166" fontId="16" fillId="2" borderId="0" xfId="0" applyNumberFormat="1" applyFont="1" applyFill="1" applyAlignment="1">
      <alignment horizontal="center"/>
    </xf>
    <xf numFmtId="166" fontId="16" fillId="2" borderId="0" xfId="0" applyNumberFormat="1" applyFont="1" applyFill="1" applyAlignment="1">
      <alignment horizontal="right"/>
    </xf>
    <xf numFmtId="165" fontId="18" fillId="2" borderId="0" xfId="0" applyNumberFormat="1" applyFont="1" applyFill="1" applyAlignment="1">
      <alignment horizontal="right"/>
    </xf>
    <xf numFmtId="0" fontId="13" fillId="2" borderId="55" xfId="0" applyFont="1" applyFill="1" applyBorder="1"/>
    <xf numFmtId="167" fontId="14" fillId="3" borderId="2" xfId="0" applyNumberFormat="1" applyFont="1" applyFill="1" applyBorder="1" applyAlignment="1">
      <alignment horizontal="center"/>
    </xf>
    <xf numFmtId="2" fontId="13" fillId="3" borderId="2" xfId="0" applyNumberFormat="1" applyFont="1" applyFill="1" applyBorder="1" applyAlignment="1">
      <alignment horizontal="center"/>
    </xf>
    <xf numFmtId="167" fontId="15" fillId="2" borderId="55" xfId="0" applyNumberFormat="1" applyFont="1" applyFill="1" applyBorder="1" applyAlignment="1">
      <alignment horizontal="right"/>
    </xf>
    <xf numFmtId="3" fontId="14" fillId="3" borderId="1" xfId="0" applyNumberFormat="1" applyFont="1" applyFill="1" applyBorder="1" applyAlignment="1">
      <alignment horizontal="center"/>
    </xf>
    <xf numFmtId="170" fontId="14" fillId="3" borderId="1" xfId="0" applyNumberFormat="1" applyFont="1" applyFill="1" applyBorder="1" applyAlignment="1">
      <alignment horizontal="center"/>
    </xf>
    <xf numFmtId="10" fontId="15" fillId="2" borderId="0" xfId="0" applyNumberFormat="1" applyFont="1" applyFill="1"/>
    <xf numFmtId="9" fontId="17" fillId="2" borderId="0" xfId="0" applyNumberFormat="1" applyFont="1" applyFill="1"/>
    <xf numFmtId="0" fontId="7" fillId="5" borderId="51" xfId="0" applyFont="1" applyFill="1" applyBorder="1" applyAlignment="1">
      <alignment horizontal="center" vertical="center"/>
    </xf>
    <xf numFmtId="167" fontId="7" fillId="5" borderId="51" xfId="0" applyNumberFormat="1" applyFont="1" applyFill="1" applyBorder="1" applyAlignment="1">
      <alignment horizontal="right" vertical="center"/>
    </xf>
    <xf numFmtId="0" fontId="6" fillId="5" borderId="31" xfId="0" applyFont="1" applyFill="1" applyBorder="1" applyAlignment="1">
      <alignment horizontal="right" vertical="center"/>
    </xf>
    <xf numFmtId="167" fontId="6" fillId="5" borderId="100" xfId="0" applyNumberFormat="1" applyFont="1" applyFill="1" applyBorder="1" applyAlignment="1">
      <alignment vertical="center"/>
    </xf>
    <xf numFmtId="167" fontId="7" fillId="5" borderId="86" xfId="0" applyNumberFormat="1" applyFont="1" applyFill="1" applyBorder="1" applyAlignment="1">
      <alignment vertical="center"/>
    </xf>
    <xf numFmtId="0" fontId="6" fillId="3" borderId="85" xfId="0" applyFont="1" applyFill="1" applyBorder="1" applyAlignment="1">
      <alignment horizontal="center" vertical="center"/>
    </xf>
    <xf numFmtId="10" fontId="7" fillId="5" borderId="22" xfId="0" applyNumberFormat="1" applyFont="1" applyFill="1" applyBorder="1" applyAlignment="1">
      <alignment horizontal="center" vertical="center"/>
    </xf>
    <xf numFmtId="3" fontId="7" fillId="5" borderId="51" xfId="0" applyNumberFormat="1" applyFont="1" applyFill="1" applyBorder="1" applyAlignment="1">
      <alignment horizontal="center" vertical="center"/>
    </xf>
    <xf numFmtId="2" fontId="7" fillId="5" borderId="21" xfId="0" applyNumberFormat="1" applyFont="1" applyFill="1" applyBorder="1" applyAlignment="1">
      <alignment horizontal="center" vertical="center"/>
    </xf>
    <xf numFmtId="49" fontId="7" fillId="5" borderId="22" xfId="0" applyNumberFormat="1" applyFont="1" applyFill="1" applyBorder="1" applyAlignment="1">
      <alignment horizontal="center" vertical="center"/>
    </xf>
    <xf numFmtId="0" fontId="25" fillId="5" borderId="31" xfId="0" applyFont="1" applyFill="1" applyBorder="1" applyAlignment="1">
      <alignment vertical="center"/>
    </xf>
    <xf numFmtId="165" fontId="25" fillId="5" borderId="31" xfId="0" applyNumberFormat="1" applyFont="1" applyFill="1" applyBorder="1" applyAlignment="1">
      <alignment horizontal="left" vertical="top"/>
    </xf>
    <xf numFmtId="9" fontId="25" fillId="5" borderId="2" xfId="0" applyNumberFormat="1" applyFont="1" applyFill="1" applyBorder="1" applyAlignment="1">
      <alignment vertical="center"/>
    </xf>
    <xf numFmtId="167" fontId="25" fillId="5" borderId="2" xfId="0" applyNumberFormat="1" applyFont="1" applyFill="1" applyBorder="1" applyAlignment="1">
      <alignment vertical="center"/>
    </xf>
    <xf numFmtId="0" fontId="24" fillId="5" borderId="31" xfId="0" applyFont="1" applyFill="1" applyBorder="1" applyAlignment="1">
      <alignment horizontal="right" vertical="center"/>
    </xf>
    <xf numFmtId="0" fontId="7" fillId="5" borderId="102" xfId="0" applyFont="1" applyFill="1" applyBorder="1" applyAlignment="1">
      <alignment horizontal="left" vertical="center" wrapText="1"/>
    </xf>
    <xf numFmtId="0" fontId="7" fillId="5" borderId="103" xfId="0" applyFont="1" applyFill="1" applyBorder="1" applyAlignment="1">
      <alignment horizontal="left" vertical="center" wrapText="1"/>
    </xf>
    <xf numFmtId="0" fontId="7" fillId="5" borderId="104" xfId="0" applyFont="1" applyFill="1" applyBorder="1" applyAlignment="1">
      <alignment horizontal="left" vertical="center" wrapText="1"/>
    </xf>
    <xf numFmtId="0" fontId="6" fillId="4" borderId="31" xfId="0" applyFont="1" applyFill="1" applyBorder="1" applyAlignment="1">
      <alignment horizontal="right" vertical="center"/>
    </xf>
    <xf numFmtId="167" fontId="6" fillId="4" borderId="31" xfId="0" applyNumberFormat="1" applyFont="1" applyFill="1" applyBorder="1" applyAlignment="1">
      <alignment vertical="center"/>
    </xf>
    <xf numFmtId="165" fontId="7" fillId="5" borderId="105" xfId="0" applyNumberFormat="1" applyFont="1" applyFill="1" applyBorder="1" applyAlignment="1">
      <alignment vertical="center" wrapText="1"/>
    </xf>
    <xf numFmtId="165" fontId="7" fillId="5" borderId="24" xfId="0" applyNumberFormat="1" applyFont="1" applyFill="1" applyBorder="1" applyAlignment="1">
      <alignment vertical="center" wrapText="1"/>
    </xf>
    <xf numFmtId="0" fontId="7" fillId="5" borderId="24" xfId="0" applyFont="1" applyFill="1" applyBorder="1" applyAlignment="1">
      <alignment horizontal="center" vertical="center"/>
    </xf>
    <xf numFmtId="167" fontId="7" fillId="5" borderId="24" xfId="0" applyNumberFormat="1" applyFont="1" applyFill="1" applyBorder="1" applyAlignment="1">
      <alignment horizontal="right" vertical="center"/>
    </xf>
    <xf numFmtId="167" fontId="7" fillId="5" borderId="106" xfId="0" applyNumberFormat="1" applyFont="1" applyFill="1" applyBorder="1" applyAlignment="1">
      <alignment vertical="center"/>
    </xf>
    <xf numFmtId="0" fontId="6" fillId="3" borderId="105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165" fontId="6" fillId="3" borderId="24" xfId="0" applyNumberFormat="1" applyFont="1" applyFill="1" applyBorder="1" applyAlignment="1">
      <alignment horizontal="center" vertical="center" wrapText="1"/>
    </xf>
    <xf numFmtId="0" fontId="6" fillId="3" borderId="106" xfId="0" applyFont="1" applyFill="1" applyBorder="1" applyAlignment="1">
      <alignment horizontal="center" vertical="center" wrapText="1"/>
    </xf>
    <xf numFmtId="173" fontId="6" fillId="4" borderId="2" xfId="0" applyNumberFormat="1" applyFont="1" applyFill="1" applyBorder="1" applyAlignment="1">
      <alignment vertical="center"/>
    </xf>
    <xf numFmtId="164" fontId="7" fillId="0" borderId="0" xfId="0" applyNumberFormat="1" applyFont="1"/>
    <xf numFmtId="168" fontId="13" fillId="6" borderId="2" xfId="0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0" fillId="0" borderId="0" xfId="0"/>
    <xf numFmtId="0" fontId="3" fillId="0" borderId="94" xfId="0" applyFont="1" applyBorder="1"/>
    <xf numFmtId="0" fontId="3" fillId="0" borderId="120" xfId="0" applyFont="1" applyBorder="1"/>
    <xf numFmtId="0" fontId="3" fillId="0" borderId="101" xfId="0" applyFont="1" applyBorder="1"/>
    <xf numFmtId="0" fontId="28" fillId="7" borderId="142" xfId="2" quotePrefix="1" applyFont="1" applyFill="1" applyBorder="1" applyAlignment="1">
      <alignment horizontal="center" vertical="center"/>
    </xf>
    <xf numFmtId="0" fontId="29" fillId="7" borderId="147" xfId="2" applyFont="1" applyFill="1" applyBorder="1" applyAlignment="1">
      <alignment horizontal="center" vertical="center"/>
    </xf>
    <xf numFmtId="0" fontId="31" fillId="7" borderId="156" xfId="2" applyFont="1" applyFill="1" applyBorder="1" applyAlignment="1">
      <alignment horizontal="center" vertical="center"/>
    </xf>
    <xf numFmtId="165" fontId="30" fillId="7" borderId="156" xfId="3" quotePrefix="1" applyFont="1" applyFill="1" applyBorder="1" applyAlignment="1">
      <alignment horizontal="center" vertical="center"/>
    </xf>
    <xf numFmtId="0" fontId="30" fillId="7" borderId="157" xfId="2" applyFont="1" applyFill="1" applyBorder="1" applyAlignment="1">
      <alignment horizontal="center" vertical="center"/>
    </xf>
    <xf numFmtId="0" fontId="33" fillId="8" borderId="160" xfId="3" applyNumberFormat="1" applyFont="1" applyFill="1" applyBorder="1" applyAlignment="1" applyProtection="1">
      <alignment horizontal="center" vertical="center"/>
      <protection locked="0"/>
    </xf>
    <xf numFmtId="167" fontId="33" fillId="8" borderId="160" xfId="3" applyNumberFormat="1" applyFont="1" applyFill="1" applyBorder="1" applyAlignment="1" applyProtection="1">
      <alignment horizontal="right" vertical="center"/>
      <protection locked="0"/>
    </xf>
    <xf numFmtId="2" fontId="32" fillId="8" borderId="160" xfId="4" applyNumberFormat="1" applyFont="1" applyFill="1" applyBorder="1" applyAlignment="1">
      <alignment horizontal="center" vertical="center"/>
    </xf>
    <xf numFmtId="167" fontId="32" fillId="8" borderId="161" xfId="3" applyNumberFormat="1" applyFont="1" applyFill="1" applyBorder="1" applyAlignment="1">
      <alignment vertical="center"/>
    </xf>
    <xf numFmtId="0" fontId="33" fillId="8" borderId="159" xfId="3" applyNumberFormat="1" applyFont="1" applyFill="1" applyBorder="1" applyAlignment="1" applyProtection="1">
      <alignment horizontal="center" vertical="center"/>
      <protection locked="0"/>
    </xf>
    <xf numFmtId="167" fontId="33" fillId="8" borderId="159" xfId="3" applyNumberFormat="1" applyFont="1" applyFill="1" applyBorder="1" applyAlignment="1" applyProtection="1">
      <alignment horizontal="right" vertical="center"/>
      <protection locked="0"/>
    </xf>
    <xf numFmtId="2" fontId="32" fillId="8" borderId="159" xfId="4" applyNumberFormat="1" applyFont="1" applyFill="1" applyBorder="1" applyAlignment="1">
      <alignment horizontal="center" vertical="center"/>
    </xf>
    <xf numFmtId="167" fontId="32" fillId="8" borderId="162" xfId="3" applyNumberFormat="1" applyFont="1" applyFill="1" applyBorder="1" applyAlignment="1">
      <alignment vertical="center"/>
    </xf>
    <xf numFmtId="175" fontId="32" fillId="8" borderId="159" xfId="4" applyNumberFormat="1" applyFont="1" applyFill="1" applyBorder="1" applyAlignment="1">
      <alignment horizontal="center" vertical="center"/>
    </xf>
    <xf numFmtId="0" fontId="33" fillId="8" borderId="163" xfId="3" applyNumberFormat="1" applyFont="1" applyFill="1" applyBorder="1" applyAlignment="1" applyProtection="1">
      <alignment horizontal="center" vertical="center"/>
      <protection locked="0"/>
    </xf>
    <xf numFmtId="167" fontId="33" fillId="8" borderId="163" xfId="3" applyNumberFormat="1" applyFont="1" applyFill="1" applyBorder="1" applyAlignment="1" applyProtection="1">
      <alignment horizontal="right" vertical="center"/>
      <protection locked="0"/>
    </xf>
    <xf numFmtId="2" fontId="32" fillId="8" borderId="163" xfId="4" applyNumberFormat="1" applyFont="1" applyFill="1" applyBorder="1" applyAlignment="1">
      <alignment horizontal="center" vertical="center"/>
    </xf>
    <xf numFmtId="167" fontId="32" fillId="8" borderId="164" xfId="3" applyNumberFormat="1" applyFont="1" applyFill="1" applyBorder="1" applyAlignment="1">
      <alignment vertical="center"/>
    </xf>
    <xf numFmtId="0" fontId="34" fillId="8" borderId="93" xfId="2" applyFont="1" applyFill="1" applyAlignment="1">
      <alignment vertical="center"/>
    </xf>
    <xf numFmtId="167" fontId="30" fillId="8" borderId="166" xfId="3" applyNumberFormat="1" applyFont="1" applyFill="1" applyBorder="1" applyAlignment="1">
      <alignment vertical="center"/>
    </xf>
    <xf numFmtId="0" fontId="36" fillId="8" borderId="93" xfId="2" applyFont="1" applyFill="1" applyAlignment="1">
      <alignment horizontal="right" vertical="center"/>
    </xf>
    <xf numFmtId="0" fontId="35" fillId="8" borderId="93" xfId="2" applyFont="1" applyFill="1" applyAlignment="1">
      <alignment horizontal="right" vertical="center"/>
    </xf>
    <xf numFmtId="167" fontId="30" fillId="8" borderId="167" xfId="3" applyNumberFormat="1" applyFont="1" applyFill="1" applyBorder="1" applyAlignment="1">
      <alignment vertical="center"/>
    </xf>
    <xf numFmtId="0" fontId="31" fillId="7" borderId="168" xfId="2" applyFont="1" applyFill="1" applyBorder="1" applyAlignment="1">
      <alignment horizontal="center" vertical="center"/>
    </xf>
    <xf numFmtId="0" fontId="30" fillId="7" borderId="168" xfId="2" applyFont="1" applyFill="1" applyBorder="1" applyAlignment="1">
      <alignment horizontal="center" vertical="center"/>
    </xf>
    <xf numFmtId="3" fontId="32" fillId="8" borderId="169" xfId="2" applyNumberFormat="1" applyFont="1" applyFill="1" applyBorder="1" applyAlignment="1">
      <alignment horizontal="center" vertical="center"/>
    </xf>
    <xf numFmtId="168" fontId="32" fillId="8" borderId="160" xfId="1" applyNumberFormat="1" applyFont="1" applyFill="1" applyBorder="1" applyAlignment="1">
      <alignment horizontal="right" vertical="center"/>
    </xf>
    <xf numFmtId="169" fontId="32" fillId="8" borderId="160" xfId="2" applyNumberFormat="1" applyFont="1" applyFill="1" applyBorder="1" applyAlignment="1">
      <alignment horizontal="center" vertical="center"/>
    </xf>
    <xf numFmtId="168" fontId="32" fillId="8" borderId="169" xfId="1" applyNumberFormat="1" applyFont="1" applyFill="1" applyBorder="1" applyAlignment="1">
      <alignment horizontal="right" vertical="center"/>
    </xf>
    <xf numFmtId="2" fontId="32" fillId="8" borderId="173" xfId="2" applyNumberFormat="1" applyFont="1" applyFill="1" applyBorder="1" applyAlignment="1">
      <alignment horizontal="center" vertical="center"/>
    </xf>
    <xf numFmtId="170" fontId="32" fillId="8" borderId="169" xfId="1" applyNumberFormat="1" applyFont="1" applyFill="1" applyBorder="1" applyAlignment="1">
      <alignment horizontal="right" vertical="center"/>
    </xf>
    <xf numFmtId="2" fontId="32" fillId="8" borderId="159" xfId="2" applyNumberFormat="1" applyFont="1" applyFill="1" applyBorder="1" applyAlignment="1">
      <alignment horizontal="center" vertical="center"/>
    </xf>
    <xf numFmtId="3" fontId="32" fillId="8" borderId="163" xfId="2" applyNumberFormat="1" applyFont="1" applyFill="1" applyBorder="1" applyAlignment="1">
      <alignment horizontal="center" vertical="center"/>
    </xf>
    <xf numFmtId="170" fontId="32" fillId="8" borderId="163" xfId="1" applyNumberFormat="1" applyFont="1" applyFill="1" applyBorder="1" applyAlignment="1">
      <alignment horizontal="right" vertical="center"/>
    </xf>
    <xf numFmtId="2" fontId="32" fillId="8" borderId="163" xfId="2" applyNumberFormat="1" applyFont="1" applyFill="1" applyBorder="1" applyAlignment="1">
      <alignment horizontal="center" vertical="center"/>
    </xf>
    <xf numFmtId="167" fontId="32" fillId="8" borderId="151" xfId="3" applyNumberFormat="1" applyFont="1" applyFill="1" applyBorder="1" applyAlignment="1">
      <alignment vertical="center"/>
    </xf>
    <xf numFmtId="167" fontId="30" fillId="8" borderId="166" xfId="3" applyNumberFormat="1" applyFont="1" applyFill="1" applyBorder="1" applyAlignment="1">
      <alignment horizontal="right" vertical="center"/>
    </xf>
    <xf numFmtId="0" fontId="31" fillId="7" borderId="156" xfId="2" applyFont="1" applyFill="1" applyBorder="1" applyAlignment="1">
      <alignment horizontal="center" vertical="center" wrapText="1"/>
    </xf>
    <xf numFmtId="165" fontId="31" fillId="7" borderId="156" xfId="3" quotePrefix="1" applyFont="1" applyFill="1" applyBorder="1" applyAlignment="1">
      <alignment horizontal="center" vertical="center" wrapText="1"/>
    </xf>
    <xf numFmtId="0" fontId="30" fillId="7" borderId="156" xfId="2" applyFont="1" applyFill="1" applyBorder="1" applyAlignment="1">
      <alignment horizontal="center" vertical="center" wrapText="1"/>
    </xf>
    <xf numFmtId="0" fontId="30" fillId="7" borderId="157" xfId="2" applyFont="1" applyFill="1" applyBorder="1" applyAlignment="1">
      <alignment horizontal="center" vertical="center" wrapText="1"/>
    </xf>
    <xf numFmtId="0" fontId="32" fillId="8" borderId="175" xfId="2" applyFont="1" applyFill="1" applyBorder="1" applyAlignment="1">
      <alignment horizontal="center" vertical="center"/>
    </xf>
    <xf numFmtId="167" fontId="32" fillId="8" borderId="175" xfId="4" applyNumberFormat="1" applyFont="1" applyFill="1" applyBorder="1" applyAlignment="1">
      <alignment vertical="center"/>
    </xf>
    <xf numFmtId="2" fontId="37" fillId="8" borderId="175" xfId="5" applyNumberFormat="1" applyFont="1" applyFill="1" applyBorder="1" applyAlignment="1">
      <alignment horizontal="center" vertical="center" wrapText="1"/>
    </xf>
    <xf numFmtId="167" fontId="37" fillId="8" borderId="176" xfId="6" applyNumberFormat="1" applyFont="1" applyFill="1" applyBorder="1" applyAlignment="1">
      <alignment vertical="center" wrapText="1"/>
    </xf>
    <xf numFmtId="10" fontId="32" fillId="8" borderId="163" xfId="2" applyNumberFormat="1" applyFont="1" applyFill="1" applyBorder="1" applyAlignment="1">
      <alignment horizontal="center" vertical="center"/>
    </xf>
    <xf numFmtId="167" fontId="32" fillId="8" borderId="163" xfId="4" applyNumberFormat="1" applyFont="1" applyFill="1" applyBorder="1" applyAlignment="1">
      <alignment vertical="center"/>
    </xf>
    <xf numFmtId="2" fontId="37" fillId="8" borderId="163" xfId="5" applyNumberFormat="1" applyFont="1" applyFill="1" applyBorder="1" applyAlignment="1">
      <alignment horizontal="center" vertical="center" wrapText="1"/>
    </xf>
    <xf numFmtId="167" fontId="37" fillId="8" borderId="164" xfId="6" applyNumberFormat="1" applyFont="1" applyFill="1" applyBorder="1" applyAlignment="1">
      <alignment vertical="center" wrapText="1"/>
    </xf>
    <xf numFmtId="0" fontId="32" fillId="8" borderId="93" xfId="2" applyFont="1" applyFill="1" applyAlignment="1">
      <alignment vertical="center"/>
    </xf>
    <xf numFmtId="165" fontId="32" fillId="8" borderId="93" xfId="3" applyFont="1" applyFill="1" applyBorder="1" applyAlignment="1">
      <alignment vertical="center"/>
    </xf>
    <xf numFmtId="167" fontId="30" fillId="9" borderId="168" xfId="4" applyNumberFormat="1" applyFont="1" applyFill="1" applyBorder="1" applyAlignment="1">
      <alignment vertical="center"/>
    </xf>
    <xf numFmtId="0" fontId="38" fillId="8" borderId="93" xfId="2" applyFont="1" applyFill="1" applyAlignment="1">
      <alignment vertical="center"/>
    </xf>
    <xf numFmtId="165" fontId="38" fillId="8" borderId="93" xfId="3" applyFont="1" applyFill="1" applyBorder="1" applyAlignment="1">
      <alignment horizontal="left" vertical="top"/>
    </xf>
    <xf numFmtId="9" fontId="39" fillId="8" borderId="168" xfId="2" applyNumberFormat="1" applyFont="1" applyFill="1" applyBorder="1" applyAlignment="1">
      <alignment vertical="center"/>
    </xf>
    <xf numFmtId="167" fontId="39" fillId="8" borderId="168" xfId="2" applyNumberFormat="1" applyFont="1" applyFill="1" applyBorder="1" applyAlignment="1">
      <alignment vertical="center"/>
    </xf>
    <xf numFmtId="0" fontId="30" fillId="7" borderId="156" xfId="2" applyFont="1" applyFill="1" applyBorder="1" applyAlignment="1">
      <alignment horizontal="center" vertical="center"/>
    </xf>
    <xf numFmtId="0" fontId="18" fillId="6" borderId="93" xfId="0" applyFont="1" applyFill="1" applyBorder="1" applyAlignment="1">
      <alignment horizontal="right"/>
    </xf>
    <xf numFmtId="0" fontId="3" fillId="0" borderId="93" xfId="0" applyFont="1" applyBorder="1"/>
    <xf numFmtId="0" fontId="13" fillId="6" borderId="93" xfId="0" applyFont="1" applyFill="1" applyBorder="1" applyAlignment="1">
      <alignment horizontal="right"/>
    </xf>
    <xf numFmtId="0" fontId="35" fillId="9" borderId="93" xfId="2" applyFont="1" applyFill="1" applyBorder="1" applyAlignment="1">
      <alignment horizontal="right" vertical="center"/>
    </xf>
    <xf numFmtId="167" fontId="30" fillId="9" borderId="93" xfId="4" applyNumberFormat="1" applyFont="1" applyFill="1" applyBorder="1" applyAlignment="1">
      <alignment vertical="center"/>
    </xf>
    <xf numFmtId="0" fontId="11" fillId="3" borderId="66" xfId="0" applyFont="1" applyFill="1" applyBorder="1" applyAlignment="1">
      <alignment horizontal="center"/>
    </xf>
    <xf numFmtId="0" fontId="11" fillId="3" borderId="90" xfId="0" applyFont="1" applyFill="1" applyBorder="1" applyAlignment="1">
      <alignment horizontal="center"/>
    </xf>
    <xf numFmtId="0" fontId="11" fillId="3" borderId="71" xfId="0" applyFont="1" applyFill="1" applyBorder="1" applyAlignment="1">
      <alignment horizontal="center"/>
    </xf>
    <xf numFmtId="0" fontId="13" fillId="3" borderId="71" xfId="0" applyFont="1" applyFill="1" applyBorder="1" applyAlignment="1">
      <alignment horizontal="center"/>
    </xf>
    <xf numFmtId="0" fontId="13" fillId="3" borderId="100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65" xfId="0" applyFont="1" applyFill="1" applyBorder="1" applyAlignment="1">
      <alignment horizontal="right"/>
    </xf>
    <xf numFmtId="165" fontId="12" fillId="2" borderId="0" xfId="0" applyNumberFormat="1" applyFont="1" applyFill="1" applyAlignment="1">
      <alignment horizontal="center"/>
    </xf>
    <xf numFmtId="2" fontId="12" fillId="2" borderId="0" xfId="0" applyNumberFormat="1" applyFont="1" applyFill="1" applyAlignment="1">
      <alignment horizontal="center"/>
    </xf>
    <xf numFmtId="167" fontId="12" fillId="2" borderId="65" xfId="0" applyNumberFormat="1" applyFont="1" applyFill="1" applyBorder="1" applyAlignment="1">
      <alignment horizontal="right"/>
    </xf>
    <xf numFmtId="167" fontId="12" fillId="2" borderId="65" xfId="0" applyNumberFormat="1" applyFont="1" applyFill="1" applyBorder="1"/>
    <xf numFmtId="0" fontId="16" fillId="2" borderId="71" xfId="0" applyFont="1" applyFill="1" applyBorder="1" applyAlignment="1">
      <alignment horizontal="center"/>
    </xf>
    <xf numFmtId="0" fontId="16" fillId="2" borderId="71" xfId="0" applyFont="1" applyFill="1" applyBorder="1" applyAlignment="1">
      <alignment horizontal="right"/>
    </xf>
    <xf numFmtId="0" fontId="12" fillId="2" borderId="71" xfId="0" applyFont="1" applyFill="1" applyBorder="1" applyAlignment="1">
      <alignment horizontal="center"/>
    </xf>
    <xf numFmtId="167" fontId="12" fillId="2" borderId="100" xfId="0" applyNumberFormat="1" applyFont="1" applyFill="1" applyBorder="1"/>
    <xf numFmtId="165" fontId="13" fillId="2" borderId="100" xfId="0" applyNumberFormat="1" applyFont="1" applyFill="1" applyBorder="1" applyAlignment="1">
      <alignment horizontal="right"/>
    </xf>
    <xf numFmtId="165" fontId="22" fillId="2" borderId="0" xfId="0" applyNumberFormat="1" applyFont="1" applyFill="1" applyAlignment="1">
      <alignment horizontal="right"/>
    </xf>
    <xf numFmtId="165" fontId="13" fillId="2" borderId="100" xfId="0" applyNumberFormat="1" applyFont="1" applyFill="1" applyBorder="1"/>
    <xf numFmtId="0" fontId="11" fillId="3" borderId="2" xfId="0" applyFont="1" applyFill="1" applyBorder="1" applyAlignment="1">
      <alignment horizontal="center"/>
    </xf>
    <xf numFmtId="0" fontId="12" fillId="2" borderId="0" xfId="0" applyFont="1" applyFill="1" applyAlignment="1">
      <alignment horizontal="right"/>
    </xf>
    <xf numFmtId="0" fontId="12" fillId="2" borderId="65" xfId="0" applyFont="1" applyFill="1" applyBorder="1"/>
    <xf numFmtId="3" fontId="12" fillId="2" borderId="0" xfId="0" applyNumberFormat="1" applyFont="1" applyFill="1" applyAlignment="1">
      <alignment horizontal="center"/>
    </xf>
    <xf numFmtId="168" fontId="12" fillId="2" borderId="0" xfId="0" applyNumberFormat="1" applyFont="1" applyFill="1" applyAlignment="1">
      <alignment horizontal="right"/>
    </xf>
    <xf numFmtId="3" fontId="12" fillId="2" borderId="71" xfId="0" applyNumberFormat="1" applyFont="1" applyFill="1" applyBorder="1" applyAlignment="1">
      <alignment horizontal="center"/>
    </xf>
    <xf numFmtId="3" fontId="12" fillId="2" borderId="71" xfId="0" applyNumberFormat="1" applyFont="1" applyFill="1" applyBorder="1" applyAlignment="1">
      <alignment horizontal="right"/>
    </xf>
    <xf numFmtId="167" fontId="13" fillId="2" borderId="100" xfId="0" applyNumberFormat="1" applyFont="1" applyFill="1" applyBorder="1" applyAlignment="1">
      <alignment horizontal="right"/>
    </xf>
    <xf numFmtId="167" fontId="13" fillId="3" borderId="100" xfId="0" applyNumberFormat="1" applyFont="1" applyFill="1" applyBorder="1" applyAlignment="1">
      <alignment horizontal="center"/>
    </xf>
    <xf numFmtId="0" fontId="16" fillId="2" borderId="65" xfId="0" applyFont="1" applyFill="1" applyBorder="1" applyAlignment="1">
      <alignment horizontal="right"/>
    </xf>
    <xf numFmtId="0" fontId="12" fillId="2" borderId="0" xfId="0" applyFont="1" applyFill="1"/>
    <xf numFmtId="0" fontId="16" fillId="2" borderId="65" xfId="0" applyFont="1" applyFill="1" applyBorder="1"/>
    <xf numFmtId="165" fontId="12" fillId="2" borderId="0" xfId="0" applyNumberFormat="1" applyFont="1" applyFill="1"/>
    <xf numFmtId="167" fontId="12" fillId="2" borderId="71" xfId="0" applyNumberFormat="1" applyFont="1" applyFill="1" applyBorder="1"/>
    <xf numFmtId="2" fontId="16" fillId="2" borderId="71" xfId="0" applyNumberFormat="1" applyFont="1" applyFill="1" applyBorder="1" applyAlignment="1">
      <alignment horizontal="center"/>
    </xf>
    <xf numFmtId="167" fontId="16" fillId="2" borderId="100" xfId="0" applyNumberFormat="1" applyFont="1" applyFill="1" applyBorder="1"/>
    <xf numFmtId="167" fontId="12" fillId="2" borderId="0" xfId="0" applyNumberFormat="1" applyFont="1" applyFill="1"/>
    <xf numFmtId="165" fontId="20" fillId="2" borderId="0" xfId="0" applyNumberFormat="1" applyFont="1" applyFill="1" applyAlignment="1">
      <alignment horizontal="left" vertical="top"/>
    </xf>
    <xf numFmtId="167" fontId="13" fillId="6" borderId="53" xfId="0" applyNumberFormat="1" applyFont="1" applyFill="1" applyBorder="1" applyAlignment="1">
      <alignment horizontal="right"/>
    </xf>
    <xf numFmtId="0" fontId="40" fillId="8" borderId="160" xfId="3" applyNumberFormat="1" applyFont="1" applyFill="1" applyBorder="1" applyAlignment="1" applyProtection="1">
      <alignment horizontal="center" vertical="center"/>
      <protection locked="0"/>
    </xf>
    <xf numFmtId="167" fontId="40" fillId="8" borderId="160" xfId="3" applyNumberFormat="1" applyFont="1" applyFill="1" applyBorder="1" applyAlignment="1" applyProtection="1">
      <alignment horizontal="right" vertical="center"/>
      <protection locked="0"/>
    </xf>
    <xf numFmtId="0" fontId="40" fillId="8" borderId="159" xfId="3" applyNumberFormat="1" applyFont="1" applyFill="1" applyBorder="1" applyAlignment="1" applyProtection="1">
      <alignment horizontal="center" vertical="center"/>
      <protection locked="0"/>
    </xf>
    <xf numFmtId="167" fontId="40" fillId="8" borderId="159" xfId="3" applyNumberFormat="1" applyFont="1" applyFill="1" applyBorder="1" applyAlignment="1" applyProtection="1">
      <alignment horizontal="right" vertical="center"/>
      <protection locked="0"/>
    </xf>
    <xf numFmtId="49" fontId="32" fillId="8" borderId="160" xfId="2" applyNumberFormat="1" applyFont="1" applyFill="1" applyBorder="1" applyAlignment="1">
      <alignment horizontal="center" vertical="center"/>
    </xf>
    <xf numFmtId="3" fontId="32" fillId="8" borderId="159" xfId="2" applyNumberFormat="1" applyFont="1" applyFill="1" applyBorder="1" applyAlignment="1">
      <alignment horizontal="center" vertical="center"/>
    </xf>
    <xf numFmtId="167" fontId="32" fillId="8" borderId="191" xfId="3" applyNumberFormat="1" applyFont="1" applyFill="1" applyBorder="1" applyAlignment="1">
      <alignment vertical="center"/>
    </xf>
    <xf numFmtId="3" fontId="32" fillId="8" borderId="192" xfId="2" applyNumberFormat="1" applyFont="1" applyFill="1" applyBorder="1" applyAlignment="1">
      <alignment horizontal="center" vertical="center"/>
    </xf>
    <xf numFmtId="0" fontId="30" fillId="7" borderId="193" xfId="2" applyFont="1" applyFill="1" applyBorder="1" applyAlignment="1">
      <alignment horizontal="center" vertical="center"/>
    </xf>
    <xf numFmtId="10" fontId="32" fillId="8" borderId="160" xfId="2" applyNumberFormat="1" applyFont="1" applyFill="1" applyBorder="1" applyAlignment="1">
      <alignment horizontal="center" vertical="center"/>
    </xf>
    <xf numFmtId="167" fontId="32" fillId="8" borderId="146" xfId="3" applyNumberFormat="1" applyFont="1" applyFill="1" applyBorder="1" applyAlignment="1">
      <alignment vertical="center"/>
    </xf>
    <xf numFmtId="2" fontId="32" fillId="8" borderId="169" xfId="2" applyNumberFormat="1" applyFont="1" applyFill="1" applyBorder="1" applyAlignment="1">
      <alignment horizontal="center" vertical="center"/>
    </xf>
    <xf numFmtId="175" fontId="37" fillId="8" borderId="175" xfId="5" applyNumberFormat="1" applyFont="1" applyFill="1" applyBorder="1" applyAlignment="1">
      <alignment horizontal="center" vertical="center" wrapText="1"/>
    </xf>
    <xf numFmtId="0" fontId="37" fillId="8" borderId="160" xfId="3" applyNumberFormat="1" applyFont="1" applyFill="1" applyBorder="1" applyAlignment="1" applyProtection="1">
      <alignment horizontal="center" vertical="center"/>
      <protection locked="0"/>
    </xf>
    <xf numFmtId="167" fontId="37" fillId="8" borderId="160" xfId="3" applyNumberFormat="1" applyFont="1" applyFill="1" applyBorder="1" applyAlignment="1" applyProtection="1">
      <alignment horizontal="right" vertical="center"/>
      <protection locked="0"/>
    </xf>
    <xf numFmtId="0" fontId="37" fillId="8" borderId="159" xfId="3" applyNumberFormat="1" applyFont="1" applyFill="1" applyBorder="1" applyAlignment="1" applyProtection="1">
      <alignment horizontal="center" vertical="center"/>
      <protection locked="0"/>
    </xf>
    <xf numFmtId="167" fontId="37" fillId="8" borderId="159" xfId="3" applyNumberFormat="1" applyFont="1" applyFill="1" applyBorder="1" applyAlignment="1" applyProtection="1">
      <alignment horizontal="right" vertical="center"/>
      <protection locked="0"/>
    </xf>
    <xf numFmtId="0" fontId="35" fillId="9" borderId="194" xfId="2" applyFont="1" applyFill="1" applyBorder="1" applyAlignment="1">
      <alignment horizontal="right" vertical="center"/>
    </xf>
    <xf numFmtId="0" fontId="35" fillId="9" borderId="144" xfId="2" applyFont="1" applyFill="1" applyBorder="1" applyAlignment="1">
      <alignment horizontal="right" vertical="center"/>
    </xf>
    <xf numFmtId="167" fontId="30" fillId="9" borderId="177" xfId="4" applyNumberFormat="1" applyFont="1" applyFill="1" applyBorder="1" applyAlignment="1">
      <alignment vertical="center"/>
    </xf>
    <xf numFmtId="3" fontId="32" fillId="8" borderId="173" xfId="2" applyNumberFormat="1" applyFont="1" applyFill="1" applyBorder="1" applyAlignment="1">
      <alignment horizontal="center" vertical="center"/>
    </xf>
    <xf numFmtId="2" fontId="29" fillId="7" borderId="147" xfId="2" applyNumberFormat="1" applyFont="1" applyFill="1" applyBorder="1" applyAlignment="1">
      <alignment horizontal="center" vertical="center"/>
    </xf>
    <xf numFmtId="0" fontId="37" fillId="8" borderId="163" xfId="3" applyNumberFormat="1" applyFont="1" applyFill="1" applyBorder="1" applyAlignment="1" applyProtection="1">
      <alignment horizontal="center" vertical="center"/>
      <protection locked="0"/>
    </xf>
    <xf numFmtId="167" fontId="37" fillId="8" borderId="163" xfId="3" applyNumberFormat="1" applyFont="1" applyFill="1" applyBorder="1" applyAlignment="1" applyProtection="1">
      <alignment horizontal="right" vertical="center"/>
      <protection locked="0"/>
    </xf>
    <xf numFmtId="0" fontId="4" fillId="8" borderId="2" xfId="0" applyFont="1" applyFill="1" applyBorder="1" applyAlignment="1">
      <alignment horizontal="left" vertical="center" wrapText="1"/>
    </xf>
    <xf numFmtId="0" fontId="4" fillId="10" borderId="2" xfId="0" applyFont="1" applyFill="1" applyBorder="1" applyAlignment="1">
      <alignment horizontal="left" vertical="center" wrapText="1"/>
    </xf>
    <xf numFmtId="0" fontId="41" fillId="7" borderId="142" xfId="2" quotePrefix="1" applyFont="1" applyFill="1" applyBorder="1" applyAlignment="1">
      <alignment horizontal="center" vertical="center"/>
    </xf>
    <xf numFmtId="0" fontId="27" fillId="7" borderId="147" xfId="2" applyFill="1" applyBorder="1" applyAlignment="1">
      <alignment horizontal="center" vertical="center"/>
    </xf>
    <xf numFmtId="2" fontId="27" fillId="7" borderId="147" xfId="2" applyNumberFormat="1" applyFill="1" applyBorder="1" applyAlignment="1">
      <alignment horizontal="center" vertical="center"/>
    </xf>
    <xf numFmtId="0" fontId="41" fillId="7" borderId="156" xfId="2" applyFont="1" applyFill="1" applyBorder="1" applyAlignment="1">
      <alignment horizontal="center" vertical="center"/>
    </xf>
    <xf numFmtId="165" fontId="41" fillId="7" borderId="156" xfId="3" quotePrefix="1" applyFont="1" applyFill="1" applyBorder="1" applyAlignment="1">
      <alignment horizontal="center" vertical="center"/>
    </xf>
    <xf numFmtId="0" fontId="41" fillId="7" borderId="157" xfId="2" applyFont="1" applyFill="1" applyBorder="1" applyAlignment="1">
      <alignment horizontal="center" vertical="center"/>
    </xf>
    <xf numFmtId="0" fontId="7" fillId="8" borderId="160" xfId="3" applyNumberFormat="1" applyFont="1" applyFill="1" applyBorder="1" applyAlignment="1" applyProtection="1">
      <alignment horizontal="center" vertical="center"/>
      <protection locked="0"/>
    </xf>
    <xf numFmtId="167" fontId="7" fillId="8" borderId="160" xfId="3" applyNumberFormat="1" applyFont="1" applyFill="1" applyBorder="1" applyAlignment="1" applyProtection="1">
      <alignment horizontal="right" vertical="center"/>
      <protection locked="0"/>
    </xf>
    <xf numFmtId="2" fontId="27" fillId="8" borderId="160" xfId="4" applyNumberFormat="1" applyFont="1" applyFill="1" applyBorder="1" applyAlignment="1">
      <alignment horizontal="center" vertical="center"/>
    </xf>
    <xf numFmtId="167" fontId="27" fillId="8" borderId="161" xfId="3" applyNumberFormat="1" applyFont="1" applyFill="1" applyBorder="1" applyAlignment="1">
      <alignment vertical="center"/>
    </xf>
    <xf numFmtId="0" fontId="7" fillId="8" borderId="159" xfId="3" applyNumberFormat="1" applyFont="1" applyFill="1" applyBorder="1" applyAlignment="1" applyProtection="1">
      <alignment horizontal="center" vertical="center"/>
      <protection locked="0"/>
    </xf>
    <xf numFmtId="167" fontId="7" fillId="8" borderId="159" xfId="3" applyNumberFormat="1" applyFont="1" applyFill="1" applyBorder="1" applyAlignment="1" applyProtection="1">
      <alignment horizontal="right" vertical="center"/>
      <protection locked="0"/>
    </xf>
    <xf numFmtId="2" fontId="27" fillId="8" borderId="159" xfId="4" applyNumberFormat="1" applyFont="1" applyFill="1" applyBorder="1" applyAlignment="1">
      <alignment horizontal="center" vertical="center"/>
    </xf>
    <xf numFmtId="167" fontId="27" fillId="8" borderId="162" xfId="3" applyNumberFormat="1" applyFont="1" applyFill="1" applyBorder="1" applyAlignment="1">
      <alignment vertical="center"/>
    </xf>
    <xf numFmtId="0" fontId="27" fillId="8" borderId="93" xfId="2" applyFill="1" applyAlignment="1">
      <alignment vertical="center"/>
    </xf>
    <xf numFmtId="167" fontId="41" fillId="8" borderId="166" xfId="3" applyNumberFormat="1" applyFont="1" applyFill="1" applyBorder="1" applyAlignment="1">
      <alignment vertical="center"/>
    </xf>
    <xf numFmtId="0" fontId="41" fillId="7" borderId="168" xfId="2" applyFont="1" applyFill="1" applyBorder="1" applyAlignment="1">
      <alignment horizontal="center" vertical="center"/>
    </xf>
    <xf numFmtId="0" fontId="41" fillId="7" borderId="193" xfId="2" applyFont="1" applyFill="1" applyBorder="1" applyAlignment="1">
      <alignment horizontal="center" vertical="center"/>
    </xf>
    <xf numFmtId="3" fontId="27" fillId="8" borderId="169" xfId="2" applyNumberFormat="1" applyFill="1" applyBorder="1" applyAlignment="1">
      <alignment horizontal="center" vertical="center"/>
    </xf>
    <xf numFmtId="170" fontId="27" fillId="8" borderId="169" xfId="1" applyNumberFormat="1" applyFont="1" applyFill="1" applyBorder="1" applyAlignment="1">
      <alignment horizontal="right" vertical="center"/>
    </xf>
    <xf numFmtId="10" fontId="27" fillId="8" borderId="160" xfId="2" applyNumberFormat="1" applyFill="1" applyBorder="1" applyAlignment="1">
      <alignment horizontal="center" vertical="center"/>
    </xf>
    <xf numFmtId="167" fontId="27" fillId="8" borderId="146" xfId="3" applyNumberFormat="1" applyFont="1" applyFill="1" applyBorder="1" applyAlignment="1">
      <alignment vertical="center"/>
    </xf>
    <xf numFmtId="3" fontId="27" fillId="8" borderId="159" xfId="2" applyNumberFormat="1" applyFill="1" applyBorder="1" applyAlignment="1">
      <alignment horizontal="center" vertical="center"/>
    </xf>
    <xf numFmtId="2" fontId="27" fillId="8" borderId="169" xfId="2" applyNumberFormat="1" applyFill="1" applyBorder="1" applyAlignment="1">
      <alignment horizontal="center" vertical="center"/>
    </xf>
    <xf numFmtId="167" fontId="27" fillId="8" borderId="164" xfId="3" applyNumberFormat="1" applyFont="1" applyFill="1" applyBorder="1" applyAlignment="1">
      <alignment vertical="center"/>
    </xf>
    <xf numFmtId="167" fontId="41" fillId="8" borderId="166" xfId="3" applyNumberFormat="1" applyFont="1" applyFill="1" applyBorder="1" applyAlignment="1">
      <alignment horizontal="right" vertical="center"/>
    </xf>
    <xf numFmtId="0" fontId="41" fillId="7" borderId="156" xfId="2" applyFont="1" applyFill="1" applyBorder="1" applyAlignment="1">
      <alignment horizontal="center" vertical="center" wrapText="1"/>
    </xf>
    <xf numFmtId="165" fontId="41" fillId="7" borderId="156" xfId="3" quotePrefix="1" applyFont="1" applyFill="1" applyBorder="1" applyAlignment="1">
      <alignment horizontal="center" vertical="center" wrapText="1"/>
    </xf>
    <xf numFmtId="0" fontId="41" fillId="7" borderId="157" xfId="2" applyFont="1" applyFill="1" applyBorder="1" applyAlignment="1">
      <alignment horizontal="center" vertical="center" wrapText="1"/>
    </xf>
    <xf numFmtId="0" fontId="27" fillId="8" borderId="175" xfId="2" applyFill="1" applyBorder="1" applyAlignment="1">
      <alignment horizontal="center" vertical="center"/>
    </xf>
    <xf numFmtId="167" fontId="27" fillId="8" borderId="175" xfId="4" applyNumberFormat="1" applyFont="1" applyFill="1" applyBorder="1" applyAlignment="1">
      <alignment vertical="center"/>
    </xf>
    <xf numFmtId="2" fontId="7" fillId="8" borderId="175" xfId="5" applyNumberFormat="1" applyFont="1" applyFill="1" applyBorder="1" applyAlignment="1">
      <alignment horizontal="center" vertical="center" wrapText="1"/>
    </xf>
    <xf numFmtId="167" fontId="7" fillId="8" borderId="176" xfId="6" applyNumberFormat="1" applyFont="1" applyFill="1" applyBorder="1" applyAlignment="1">
      <alignment vertical="center" wrapText="1"/>
    </xf>
    <xf numFmtId="165" fontId="27" fillId="8" borderId="93" xfId="3" applyFont="1" applyFill="1" applyBorder="1" applyAlignment="1">
      <alignment vertical="center"/>
    </xf>
    <xf numFmtId="167" fontId="41" fillId="9" borderId="168" xfId="4" applyNumberFormat="1" applyFont="1" applyFill="1" applyBorder="1" applyAlignment="1">
      <alignment vertical="center"/>
    </xf>
    <xf numFmtId="165" fontId="27" fillId="8" borderId="93" xfId="3" applyFont="1" applyFill="1" applyBorder="1" applyAlignment="1">
      <alignment horizontal="left" vertical="top"/>
    </xf>
    <xf numFmtId="9" fontId="27" fillId="8" borderId="168" xfId="2" applyNumberFormat="1" applyFill="1" applyBorder="1" applyAlignment="1">
      <alignment vertical="center"/>
    </xf>
    <xf numFmtId="167" fontId="27" fillId="8" borderId="168" xfId="2" applyNumberFormat="1" applyFill="1" applyBorder="1" applyAlignment="1">
      <alignment vertical="center"/>
    </xf>
    <xf numFmtId="0" fontId="35" fillId="8" borderId="93" xfId="2" applyFont="1" applyFill="1" applyBorder="1" applyAlignment="1">
      <alignment horizontal="right" vertical="center"/>
    </xf>
    <xf numFmtId="167" fontId="30" fillId="8" borderId="93" xfId="4" applyNumberFormat="1" applyFont="1" applyFill="1" applyBorder="1" applyAlignment="1">
      <alignment vertical="center"/>
    </xf>
    <xf numFmtId="0" fontId="7" fillId="8" borderId="0" xfId="0" applyFont="1" applyFill="1"/>
    <xf numFmtId="0" fontId="0" fillId="8" borderId="0" xfId="0" applyFill="1"/>
    <xf numFmtId="2" fontId="4" fillId="3" borderId="11" xfId="0" applyNumberFormat="1" applyFont="1" applyFill="1" applyBorder="1" applyAlignment="1">
      <alignment horizontal="center"/>
    </xf>
    <xf numFmtId="2" fontId="32" fillId="8" borderId="169" xfId="4" applyNumberFormat="1" applyFont="1" applyFill="1" applyBorder="1" applyAlignment="1">
      <alignment horizontal="center" vertical="center"/>
    </xf>
    <xf numFmtId="0" fontId="37" fillId="8" borderId="169" xfId="3" applyNumberFormat="1" applyFont="1" applyFill="1" applyBorder="1" applyAlignment="1" applyProtection="1">
      <alignment horizontal="center" vertical="center"/>
      <protection locked="0"/>
    </xf>
    <xf numFmtId="167" fontId="37" fillId="8" borderId="169" xfId="3" applyNumberFormat="1" applyFont="1" applyFill="1" applyBorder="1" applyAlignment="1" applyProtection="1">
      <alignment horizontal="right" vertical="center"/>
      <protection locked="0"/>
    </xf>
    <xf numFmtId="2" fontId="7" fillId="5" borderId="83" xfId="0" applyNumberFormat="1" applyFont="1" applyFill="1" applyBorder="1" applyAlignment="1">
      <alignment horizontal="center" vertical="center"/>
    </xf>
    <xf numFmtId="0" fontId="7" fillId="5" borderId="93" xfId="0" applyFont="1" applyFill="1" applyBorder="1" applyAlignment="1">
      <alignment vertical="center"/>
    </xf>
    <xf numFmtId="0" fontId="24" fillId="4" borderId="93" xfId="0" applyFont="1" applyFill="1" applyBorder="1" applyAlignment="1">
      <alignment horizontal="right" vertical="center"/>
    </xf>
    <xf numFmtId="173" fontId="6" fillId="4" borderId="93" xfId="0" applyNumberFormat="1" applyFont="1" applyFill="1" applyBorder="1" applyAlignment="1">
      <alignment vertical="center"/>
    </xf>
    <xf numFmtId="0" fontId="7" fillId="8" borderId="163" xfId="3" applyNumberFormat="1" applyFont="1" applyFill="1" applyBorder="1" applyAlignment="1" applyProtection="1">
      <alignment horizontal="center" vertical="center"/>
      <protection locked="0"/>
    </xf>
    <xf numFmtId="167" fontId="7" fillId="8" borderId="163" xfId="3" applyNumberFormat="1" applyFont="1" applyFill="1" applyBorder="1" applyAlignment="1" applyProtection="1">
      <alignment horizontal="right" vertical="center"/>
      <protection locked="0"/>
    </xf>
    <xf numFmtId="2" fontId="27" fillId="8" borderId="163" xfId="4" applyNumberFormat="1" applyFont="1" applyFill="1" applyBorder="1" applyAlignment="1">
      <alignment horizontal="center" vertical="center"/>
    </xf>
    <xf numFmtId="10" fontId="27" fillId="8" borderId="163" xfId="2" applyNumberFormat="1" applyFill="1" applyBorder="1" applyAlignment="1">
      <alignment horizontal="center" vertical="center"/>
    </xf>
    <xf numFmtId="167" fontId="27" fillId="8" borderId="163" xfId="4" applyNumberFormat="1" applyFont="1" applyFill="1" applyBorder="1" applyAlignment="1">
      <alignment vertical="center"/>
    </xf>
    <xf numFmtId="2" fontId="7" fillId="8" borderId="163" xfId="5" applyNumberFormat="1" applyFont="1" applyFill="1" applyBorder="1" applyAlignment="1">
      <alignment horizontal="center" vertical="center" wrapText="1"/>
    </xf>
    <xf numFmtId="167" fontId="7" fillId="8" borderId="164" xfId="6" applyNumberFormat="1" applyFont="1" applyFill="1" applyBorder="1" applyAlignment="1">
      <alignment vertical="center" wrapText="1"/>
    </xf>
    <xf numFmtId="0" fontId="4" fillId="0" borderId="168" xfId="0" applyFont="1" applyBorder="1" applyAlignment="1">
      <alignment horizontal="center" vertical="center" wrapText="1"/>
    </xf>
    <xf numFmtId="0" fontId="27" fillId="8" borderId="158" xfId="2" applyFill="1" applyBorder="1" applyAlignment="1">
      <alignment horizontal="left" vertical="center" wrapText="1"/>
    </xf>
    <xf numFmtId="0" fontId="27" fillId="8" borderId="159" xfId="2" applyFill="1" applyBorder="1" applyAlignment="1">
      <alignment vertical="center" wrapText="1"/>
    </xf>
    <xf numFmtId="171" fontId="27" fillId="8" borderId="174" xfId="2" applyNumberFormat="1" applyFill="1" applyBorder="1" applyAlignment="1">
      <alignment horizontal="left" vertical="center" wrapText="1"/>
    </xf>
    <xf numFmtId="171" fontId="27" fillId="8" borderId="175" xfId="2" applyNumberFormat="1" applyFill="1" applyBorder="1" applyAlignment="1">
      <alignment horizontal="left" vertical="center" wrapText="1"/>
    </xf>
    <xf numFmtId="0" fontId="41" fillId="9" borderId="144" xfId="2" applyFont="1" applyFill="1" applyBorder="1" applyAlignment="1">
      <alignment horizontal="right" vertical="center"/>
    </xf>
    <xf numFmtId="0" fontId="41" fillId="9" borderId="194" xfId="2" applyFont="1" applyFill="1" applyBorder="1" applyAlignment="1">
      <alignment horizontal="right" vertical="center"/>
    </xf>
    <xf numFmtId="167" fontId="41" fillId="9" borderId="177" xfId="4" applyNumberFormat="1" applyFont="1" applyFill="1" applyBorder="1" applyAlignment="1">
      <alignment vertical="center"/>
    </xf>
    <xf numFmtId="175" fontId="32" fillId="8" borderId="173" xfId="2" applyNumberFormat="1" applyFont="1" applyFill="1" applyBorder="1" applyAlignment="1">
      <alignment horizontal="center" vertical="center"/>
    </xf>
    <xf numFmtId="167" fontId="6" fillId="5" borderId="75" xfId="0" applyNumberFormat="1" applyFont="1" applyFill="1" applyBorder="1" applyAlignment="1">
      <alignment vertical="center"/>
    </xf>
    <xf numFmtId="3" fontId="7" fillId="5" borderId="83" xfId="0" applyNumberFormat="1" applyFont="1" applyFill="1" applyBorder="1" applyAlignment="1">
      <alignment horizontal="center" vertical="center"/>
    </xf>
    <xf numFmtId="170" fontId="7" fillId="5" borderId="83" xfId="0" applyNumberFormat="1" applyFont="1" applyFill="1" applyBorder="1" applyAlignment="1">
      <alignment horizontal="right" vertical="center"/>
    </xf>
    <xf numFmtId="0" fontId="7" fillId="5" borderId="195" xfId="0" applyFont="1" applyFill="1" applyBorder="1" applyAlignment="1">
      <alignment horizontal="left" vertical="center" wrapText="1"/>
    </xf>
    <xf numFmtId="0" fontId="7" fillId="5" borderId="51" xfId="0" applyFont="1" applyFill="1" applyBorder="1" applyAlignment="1">
      <alignment vertical="center" wrapText="1"/>
    </xf>
    <xf numFmtId="10" fontId="7" fillId="5" borderId="24" xfId="0" applyNumberFormat="1" applyFont="1" applyFill="1" applyBorder="1" applyAlignment="1">
      <alignment horizontal="center" vertical="center"/>
    </xf>
    <xf numFmtId="167" fontId="6" fillId="5" borderId="75" xfId="0" applyNumberFormat="1" applyFont="1" applyFill="1" applyBorder="1" applyAlignment="1">
      <alignment horizontal="right" vertical="center"/>
    </xf>
    <xf numFmtId="0" fontId="7" fillId="5" borderId="126" xfId="0" applyFont="1" applyFill="1" applyBorder="1" applyAlignment="1">
      <alignment horizontal="center" vertical="center"/>
    </xf>
    <xf numFmtId="167" fontId="7" fillId="5" borderId="126" xfId="0" applyNumberFormat="1" applyFont="1" applyFill="1" applyBorder="1" applyAlignment="1">
      <alignment vertical="center"/>
    </xf>
    <xf numFmtId="2" fontId="7" fillId="5" borderId="126" xfId="0" applyNumberFormat="1" applyFont="1" applyFill="1" applyBorder="1" applyAlignment="1">
      <alignment horizontal="center" vertical="center" wrapText="1"/>
    </xf>
    <xf numFmtId="171" fontId="7" fillId="5" borderId="45" xfId="0" applyNumberFormat="1" applyFont="1" applyFill="1" applyBorder="1" applyAlignment="1">
      <alignment horizontal="left" vertical="center" wrapText="1"/>
    </xf>
    <xf numFmtId="171" fontId="7" fillId="5" borderId="126" xfId="0" applyNumberFormat="1" applyFont="1" applyFill="1" applyBorder="1" applyAlignment="1">
      <alignment horizontal="left" vertical="center" wrapText="1"/>
    </xf>
    <xf numFmtId="165" fontId="7" fillId="5" borderId="93" xfId="0" applyNumberFormat="1" applyFont="1" applyFill="1" applyBorder="1" applyAlignment="1">
      <alignment vertical="center"/>
    </xf>
    <xf numFmtId="165" fontId="7" fillId="5" borderId="93" xfId="0" applyNumberFormat="1" applyFont="1" applyFill="1" applyBorder="1" applyAlignment="1">
      <alignment horizontal="left" vertical="top"/>
    </xf>
    <xf numFmtId="165" fontId="13" fillId="3" borderId="71" xfId="0" applyNumberFormat="1" applyFont="1" applyFill="1" applyBorder="1" applyAlignment="1">
      <alignment horizontal="center"/>
    </xf>
    <xf numFmtId="0" fontId="12" fillId="2" borderId="100" xfId="0" applyFont="1" applyFill="1" applyBorder="1"/>
    <xf numFmtId="0" fontId="13" fillId="3" borderId="65" xfId="0" applyFont="1" applyFill="1" applyBorder="1" applyAlignment="1">
      <alignment horizontal="center"/>
    </xf>
    <xf numFmtId="0" fontId="12" fillId="2" borderId="101" xfId="0" applyFont="1" applyFill="1" applyBorder="1" applyAlignment="1">
      <alignment horizontal="center"/>
    </xf>
    <xf numFmtId="165" fontId="12" fillId="2" borderId="0" xfId="0" applyNumberFormat="1" applyFont="1" applyFill="1" applyAlignment="1">
      <alignment horizontal="right"/>
    </xf>
    <xf numFmtId="167" fontId="12" fillId="2" borderId="0" xfId="0" applyNumberFormat="1" applyFont="1" applyFill="1" applyAlignment="1">
      <alignment horizontal="right"/>
    </xf>
    <xf numFmtId="2" fontId="12" fillId="2" borderId="71" xfId="0" applyNumberFormat="1" applyFont="1" applyFill="1" applyBorder="1" applyAlignment="1">
      <alignment horizontal="center"/>
    </xf>
    <xf numFmtId="167" fontId="12" fillId="2" borderId="100" xfId="0" applyNumberFormat="1" applyFont="1" applyFill="1" applyBorder="1" applyAlignment="1">
      <alignment horizontal="right"/>
    </xf>
    <xf numFmtId="9" fontId="16" fillId="2" borderId="0" xfId="0" applyNumberFormat="1" applyFont="1" applyFill="1" applyAlignment="1">
      <alignment horizontal="center"/>
    </xf>
    <xf numFmtId="167" fontId="16" fillId="2" borderId="65" xfId="0" applyNumberFormat="1" applyFont="1" applyFill="1" applyBorder="1"/>
    <xf numFmtId="0" fontId="12" fillId="2" borderId="71" xfId="0" applyFont="1" applyFill="1" applyBorder="1"/>
    <xf numFmtId="0" fontId="16" fillId="2" borderId="100" xfId="0" applyFont="1" applyFill="1" applyBorder="1"/>
    <xf numFmtId="0" fontId="13" fillId="2" borderId="100" xfId="0" applyFont="1" applyFill="1" applyBorder="1" applyAlignment="1">
      <alignment horizontal="right"/>
    </xf>
    <xf numFmtId="166" fontId="12" fillId="2" borderId="0" xfId="0" applyNumberFormat="1" applyFont="1" applyFill="1"/>
    <xf numFmtId="0" fontId="5" fillId="3" borderId="71" xfId="0" applyFont="1" applyFill="1" applyBorder="1" applyAlignment="1">
      <alignment horizontal="center"/>
    </xf>
    <xf numFmtId="0" fontId="5" fillId="3" borderId="100" xfId="0" applyFont="1" applyFill="1" applyBorder="1" applyAlignment="1">
      <alignment horizontal="center"/>
    </xf>
    <xf numFmtId="0" fontId="4" fillId="2" borderId="71" xfId="0" applyFont="1" applyFill="1" applyBorder="1" applyAlignment="1">
      <alignment horizontal="center"/>
    </xf>
    <xf numFmtId="167" fontId="4" fillId="2" borderId="100" xfId="0" applyNumberFormat="1" applyFont="1" applyFill="1" applyBorder="1"/>
    <xf numFmtId="0" fontId="4" fillId="2" borderId="0" xfId="0" applyFont="1" applyFill="1"/>
    <xf numFmtId="167" fontId="5" fillId="2" borderId="100" xfId="0" applyNumberFormat="1" applyFont="1" applyFill="1" applyBorder="1" applyAlignment="1">
      <alignment horizontal="right"/>
    </xf>
    <xf numFmtId="167" fontId="4" fillId="2" borderId="65" xfId="0" applyNumberFormat="1" applyFont="1" applyFill="1" applyBorder="1" applyAlignment="1">
      <alignment horizontal="right"/>
    </xf>
    <xf numFmtId="167" fontId="4" fillId="2" borderId="65" xfId="0" applyNumberFormat="1" applyFont="1" applyFill="1" applyBorder="1"/>
    <xf numFmtId="167" fontId="5" fillId="3" borderId="100" xfId="0" applyNumberFormat="1" applyFont="1" applyFill="1" applyBorder="1" applyAlignment="1">
      <alignment horizontal="center"/>
    </xf>
    <xf numFmtId="0" fontId="42" fillId="2" borderId="0" xfId="0" applyFont="1" applyFill="1" applyAlignment="1">
      <alignment horizontal="center"/>
    </xf>
    <xf numFmtId="0" fontId="42" fillId="2" borderId="65" xfId="0" applyFont="1" applyFill="1" applyBorder="1" applyAlignment="1">
      <alignment horizontal="right"/>
    </xf>
    <xf numFmtId="167" fontId="42" fillId="2" borderId="65" xfId="0" applyNumberFormat="1" applyFont="1" applyFill="1" applyBorder="1" applyAlignment="1">
      <alignment horizontal="right"/>
    </xf>
    <xf numFmtId="0" fontId="4" fillId="2" borderId="71" xfId="0" applyFont="1" applyFill="1" applyBorder="1"/>
    <xf numFmtId="0" fontId="42" fillId="2" borderId="71" xfId="0" applyFont="1" applyFill="1" applyBorder="1" applyAlignment="1">
      <alignment horizontal="center"/>
    </xf>
    <xf numFmtId="167" fontId="42" fillId="2" borderId="100" xfId="0" applyNumberFormat="1" applyFont="1" applyFill="1" applyBorder="1"/>
    <xf numFmtId="0" fontId="5" fillId="2" borderId="100" xfId="0" applyFont="1" applyFill="1" applyBorder="1" applyAlignment="1">
      <alignment horizontal="right"/>
    </xf>
    <xf numFmtId="166" fontId="42" fillId="2" borderId="0" xfId="0" applyNumberFormat="1" applyFont="1" applyFill="1" applyAlignment="1">
      <alignment horizontal="center"/>
    </xf>
    <xf numFmtId="0" fontId="42" fillId="2" borderId="100" xfId="0" applyFont="1" applyFill="1" applyBorder="1"/>
    <xf numFmtId="165" fontId="4" fillId="2" borderId="0" xfId="0" applyNumberFormat="1" applyFont="1" applyFill="1"/>
    <xf numFmtId="167" fontId="4" fillId="2" borderId="0" xfId="0" applyNumberFormat="1" applyFont="1" applyFill="1"/>
    <xf numFmtId="2" fontId="4" fillId="2" borderId="0" xfId="0" applyNumberFormat="1" applyFont="1" applyFill="1"/>
    <xf numFmtId="0" fontId="41" fillId="7" borderId="168" xfId="2" quotePrefix="1" applyFont="1" applyFill="1" applyBorder="1" applyAlignment="1">
      <alignment horizontal="center" vertical="center"/>
    </xf>
    <xf numFmtId="2" fontId="27" fillId="7" borderId="168" xfId="2" applyNumberFormat="1" applyFill="1" applyBorder="1" applyAlignment="1">
      <alignment horizontal="center" vertical="center"/>
    </xf>
    <xf numFmtId="168" fontId="27" fillId="8" borderId="160" xfId="1" applyNumberFormat="1" applyFont="1" applyFill="1" applyBorder="1" applyAlignment="1">
      <alignment horizontal="right" vertical="center"/>
    </xf>
    <xf numFmtId="169" fontId="27" fillId="8" borderId="160" xfId="2" applyNumberFormat="1" applyFill="1" applyBorder="1" applyAlignment="1">
      <alignment horizontal="center" vertical="center"/>
    </xf>
    <xf numFmtId="2" fontId="27" fillId="8" borderId="173" xfId="2" applyNumberFormat="1" applyFill="1" applyBorder="1" applyAlignment="1">
      <alignment horizontal="center" vertical="center"/>
    </xf>
    <xf numFmtId="0" fontId="32" fillId="8" borderId="159" xfId="3" applyNumberFormat="1" applyFont="1" applyFill="1" applyBorder="1" applyAlignment="1" applyProtection="1">
      <alignment horizontal="center" vertical="center"/>
      <protection locked="0"/>
    </xf>
    <xf numFmtId="167" fontId="32" fillId="8" borderId="159" xfId="3" applyNumberFormat="1" applyFont="1" applyFill="1" applyBorder="1" applyAlignment="1" applyProtection="1">
      <alignment horizontal="right" vertical="center"/>
      <protection locked="0"/>
    </xf>
    <xf numFmtId="0" fontId="5" fillId="3" borderId="90" xfId="0" applyFont="1" applyFill="1" applyBorder="1" applyAlignment="1">
      <alignment horizontal="center"/>
    </xf>
    <xf numFmtId="166" fontId="42" fillId="2" borderId="0" xfId="0" applyNumberFormat="1" applyFont="1" applyFill="1" applyAlignment="1">
      <alignment horizontal="right"/>
    </xf>
    <xf numFmtId="0" fontId="4" fillId="2" borderId="65" xfId="0" applyFont="1" applyFill="1" applyBorder="1" applyAlignment="1">
      <alignment horizontal="right"/>
    </xf>
    <xf numFmtId="0" fontId="4" fillId="2" borderId="65" xfId="0" applyFont="1" applyFill="1" applyBorder="1"/>
    <xf numFmtId="166" fontId="42" fillId="2" borderId="71" xfId="0" applyNumberFormat="1" applyFont="1" applyFill="1" applyBorder="1" applyAlignment="1">
      <alignment horizontal="center"/>
    </xf>
    <xf numFmtId="166" fontId="42" fillId="2" borderId="71" xfId="0" applyNumberFormat="1" applyFont="1" applyFill="1" applyBorder="1" applyAlignment="1">
      <alignment horizontal="right"/>
    </xf>
    <xf numFmtId="166" fontId="4" fillId="2" borderId="71" xfId="0" applyNumberFormat="1" applyFont="1" applyFill="1" applyBorder="1" applyAlignment="1">
      <alignment horizontal="center"/>
    </xf>
    <xf numFmtId="0" fontId="4" fillId="2" borderId="100" xfId="0" applyFont="1" applyFill="1" applyBorder="1"/>
    <xf numFmtId="166" fontId="4" fillId="2" borderId="0" xfId="0" applyNumberFormat="1" applyFont="1" applyFill="1"/>
    <xf numFmtId="165" fontId="5" fillId="3" borderId="65" xfId="0" applyNumberFormat="1" applyFont="1" applyFill="1" applyBorder="1" applyAlignment="1">
      <alignment horizontal="center"/>
    </xf>
    <xf numFmtId="2" fontId="4" fillId="2" borderId="101" xfId="0" applyNumberFormat="1" applyFont="1" applyFill="1" applyBorder="1" applyAlignment="1">
      <alignment horizontal="center"/>
    </xf>
    <xf numFmtId="167" fontId="5" fillId="3" borderId="71" xfId="0" applyNumberFormat="1" applyFont="1" applyFill="1" applyBorder="1" applyAlignment="1">
      <alignment horizontal="center"/>
    </xf>
    <xf numFmtId="2" fontId="5" fillId="3" borderId="71" xfId="0" applyNumberFormat="1" applyFont="1" applyFill="1" applyBorder="1" applyAlignment="1">
      <alignment horizontal="center"/>
    </xf>
    <xf numFmtId="2" fontId="42" fillId="2" borderId="0" xfId="0" applyNumberFormat="1" applyFont="1" applyFill="1" applyAlignment="1">
      <alignment horizontal="center"/>
    </xf>
    <xf numFmtId="167" fontId="42" fillId="2" borderId="65" xfId="0" applyNumberFormat="1" applyFont="1" applyFill="1" applyBorder="1"/>
    <xf numFmtId="3" fontId="4" fillId="2" borderId="0" xfId="0" applyNumberFormat="1" applyFont="1" applyFill="1"/>
    <xf numFmtId="168" fontId="4" fillId="2" borderId="0" xfId="0" applyNumberFormat="1" applyFont="1" applyFill="1"/>
    <xf numFmtId="170" fontId="4" fillId="2" borderId="0" xfId="0" applyNumberFormat="1" applyFont="1" applyFill="1" applyAlignment="1">
      <alignment horizontal="left" vertical="top"/>
    </xf>
    <xf numFmtId="2" fontId="4" fillId="3" borderId="79" xfId="0" applyNumberFormat="1" applyFont="1" applyFill="1" applyBorder="1" applyAlignment="1">
      <alignment horizontal="center"/>
    </xf>
    <xf numFmtId="10" fontId="27" fillId="8" borderId="173" xfId="2" applyNumberFormat="1" applyFill="1" applyBorder="1" applyAlignment="1">
      <alignment horizontal="center" vertical="center"/>
    </xf>
    <xf numFmtId="167" fontId="27" fillId="8" borderId="197" xfId="3" applyNumberFormat="1" applyFont="1" applyFill="1" applyBorder="1" applyAlignment="1">
      <alignment vertical="center"/>
    </xf>
    <xf numFmtId="0" fontId="43" fillId="8" borderId="93" xfId="2" applyFont="1" applyFill="1" applyAlignment="1">
      <alignment horizontal="right" vertical="center"/>
    </xf>
    <xf numFmtId="167" fontId="41" fillId="8" borderId="167" xfId="3" applyNumberFormat="1" applyFont="1" applyFill="1" applyBorder="1" applyAlignment="1">
      <alignment vertical="center"/>
    </xf>
    <xf numFmtId="49" fontId="27" fillId="8" borderId="160" xfId="2" applyNumberFormat="1" applyFill="1" applyBorder="1" applyAlignment="1">
      <alignment horizontal="center" vertical="center"/>
    </xf>
    <xf numFmtId="168" fontId="27" fillId="8" borderId="169" xfId="1" applyNumberFormat="1" applyFont="1" applyFill="1" applyBorder="1" applyAlignment="1">
      <alignment horizontal="right" vertical="center"/>
    </xf>
    <xf numFmtId="3" fontId="27" fillId="8" borderId="163" xfId="2" applyNumberFormat="1" applyFill="1" applyBorder="1" applyAlignment="1">
      <alignment horizontal="center" vertical="center"/>
    </xf>
    <xf numFmtId="170" fontId="27" fillId="8" borderId="163" xfId="1" applyNumberFormat="1" applyFont="1" applyFill="1" applyBorder="1" applyAlignment="1">
      <alignment horizontal="right" vertical="center"/>
    </xf>
    <xf numFmtId="2" fontId="27" fillId="8" borderId="163" xfId="2" applyNumberFormat="1" applyFill="1" applyBorder="1" applyAlignment="1">
      <alignment horizontal="center" vertical="center"/>
    </xf>
    <xf numFmtId="167" fontId="27" fillId="8" borderId="151" xfId="3" applyNumberFormat="1" applyFont="1" applyFill="1" applyBorder="1" applyAlignment="1">
      <alignment vertical="center"/>
    </xf>
    <xf numFmtId="0" fontId="44" fillId="8" borderId="93" xfId="2" applyFont="1" applyFill="1" applyAlignment="1">
      <alignment vertical="center"/>
    </xf>
    <xf numFmtId="165" fontId="44" fillId="8" borderId="93" xfId="3" applyFont="1" applyFill="1" applyBorder="1" applyAlignment="1">
      <alignment horizontal="left" vertical="top"/>
    </xf>
    <xf numFmtId="9" fontId="44" fillId="8" borderId="168" xfId="2" applyNumberFormat="1" applyFont="1" applyFill="1" applyBorder="1" applyAlignment="1">
      <alignment vertical="center"/>
    </xf>
    <xf numFmtId="167" fontId="44" fillId="8" borderId="168" xfId="2" applyNumberFormat="1" applyFont="1" applyFill="1" applyBorder="1" applyAlignment="1">
      <alignment vertical="center"/>
    </xf>
    <xf numFmtId="0" fontId="13" fillId="2" borderId="100" xfId="0" applyFont="1" applyFill="1" applyBorder="1"/>
    <xf numFmtId="0" fontId="12" fillId="2" borderId="71" xfId="0" applyFont="1" applyFill="1" applyBorder="1" applyAlignment="1">
      <alignment horizontal="right"/>
    </xf>
    <xf numFmtId="164" fontId="13" fillId="11" borderId="2" xfId="0" applyNumberFormat="1" applyFont="1" applyFill="1" applyBorder="1" applyAlignment="1">
      <alignment horizontal="right"/>
    </xf>
    <xf numFmtId="0" fontId="18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173" fontId="41" fillId="9" borderId="168" xfId="4" applyNumberFormat="1" applyFont="1" applyFill="1" applyBorder="1" applyAlignment="1">
      <alignment vertical="center"/>
    </xf>
    <xf numFmtId="0" fontId="42" fillId="2" borderId="101" xfId="0" applyFont="1" applyFill="1" applyBorder="1" applyAlignment="1">
      <alignment horizontal="right"/>
    </xf>
    <xf numFmtId="0" fontId="45" fillId="2" borderId="0" xfId="0" applyFont="1" applyFill="1" applyAlignment="1">
      <alignment horizontal="right"/>
    </xf>
    <xf numFmtId="0" fontId="5" fillId="2" borderId="100" xfId="0" applyFont="1" applyFill="1" applyBorder="1"/>
    <xf numFmtId="0" fontId="4" fillId="2" borderId="71" xfId="0" applyFont="1" applyFill="1" applyBorder="1" applyAlignment="1">
      <alignment horizontal="right"/>
    </xf>
    <xf numFmtId="0" fontId="46" fillId="2" borderId="0" xfId="0" applyFont="1" applyFill="1"/>
    <xf numFmtId="0" fontId="46" fillId="2" borderId="0" xfId="0" applyFont="1" applyFill="1" applyAlignment="1">
      <alignment horizontal="left" vertical="top"/>
    </xf>
    <xf numFmtId="9" fontId="46" fillId="2" borderId="2" xfId="0" applyNumberFormat="1" applyFont="1" applyFill="1" applyBorder="1" applyAlignment="1">
      <alignment horizontal="right"/>
    </xf>
    <xf numFmtId="0" fontId="46" fillId="2" borderId="2" xfId="0" applyFont="1" applyFill="1" applyBorder="1" applyAlignment="1">
      <alignment horizontal="right"/>
    </xf>
    <xf numFmtId="0" fontId="5" fillId="11" borderId="2" xfId="0" applyFont="1" applyFill="1" applyBorder="1" applyAlignment="1">
      <alignment horizontal="right"/>
    </xf>
    <xf numFmtId="0" fontId="5" fillId="3" borderId="90" xfId="0" applyFont="1" applyFill="1" applyBorder="1" applyAlignment="1">
      <alignment horizontal="center" vertical="center"/>
    </xf>
    <xf numFmtId="0" fontId="4" fillId="3" borderId="54" xfId="0" applyFont="1" applyFill="1" applyBorder="1" applyAlignment="1">
      <alignment horizontal="center" vertical="center"/>
    </xf>
    <xf numFmtId="0" fontId="42" fillId="2" borderId="0" xfId="0" applyFont="1" applyFill="1" applyAlignment="1">
      <alignment horizontal="right"/>
    </xf>
    <xf numFmtId="0" fontId="42" fillId="2" borderId="71" xfId="0" applyFont="1" applyFill="1" applyBorder="1" applyAlignment="1">
      <alignment horizontal="right"/>
    </xf>
    <xf numFmtId="0" fontId="4" fillId="2" borderId="100" xfId="0" applyFont="1" applyFill="1" applyBorder="1" applyAlignment="1">
      <alignment horizontal="right"/>
    </xf>
    <xf numFmtId="0" fontId="5" fillId="3" borderId="65" xfId="0" applyFont="1" applyFill="1" applyBorder="1" applyAlignment="1">
      <alignment horizontal="center"/>
    </xf>
    <xf numFmtId="0" fontId="4" fillId="2" borderId="101" xfId="0" applyFont="1" applyFill="1" applyBorder="1" applyAlignment="1">
      <alignment horizontal="center"/>
    </xf>
    <xf numFmtId="0" fontId="42" fillId="2" borderId="65" xfId="0" applyFont="1" applyFill="1" applyBorder="1"/>
    <xf numFmtId="0" fontId="3" fillId="0" borderId="4" xfId="0" applyFont="1" applyBorder="1" applyAlignment="1"/>
    <xf numFmtId="0" fontId="3" fillId="0" borderId="5" xfId="0" applyFont="1" applyBorder="1" applyAlignment="1"/>
    <xf numFmtId="4" fontId="27" fillId="0" borderId="200" xfId="7" applyNumberFormat="1" applyFont="1" applyBorder="1" applyAlignment="1">
      <alignment horizontal="right" vertical="center"/>
    </xf>
    <xf numFmtId="2" fontId="41" fillId="0" borderId="201" xfId="7" quotePrefix="1" applyNumberFormat="1" applyFont="1" applyBorder="1" applyAlignment="1">
      <alignment horizontal="center" vertical="center"/>
    </xf>
    <xf numFmtId="4" fontId="27" fillId="0" borderId="202" xfId="7" applyNumberFormat="1" applyFont="1" applyBorder="1" applyAlignment="1">
      <alignment horizontal="right" vertical="center"/>
    </xf>
    <xf numFmtId="4" fontId="27" fillId="0" borderId="205" xfId="7" applyNumberFormat="1" applyFont="1" applyBorder="1" applyAlignment="1">
      <alignment horizontal="right" vertical="center"/>
    </xf>
    <xf numFmtId="3" fontId="41" fillId="0" borderId="154" xfId="7" applyNumberFormat="1" applyFont="1" applyBorder="1" applyAlignment="1">
      <alignment horizontal="center" vertical="center"/>
    </xf>
    <xf numFmtId="4" fontId="27" fillId="0" borderId="152" xfId="7" applyNumberFormat="1" applyFont="1" applyBorder="1" applyAlignment="1">
      <alignment horizontal="right" vertical="center"/>
    </xf>
    <xf numFmtId="0" fontId="41" fillId="0" borderId="212" xfId="0" applyFont="1" applyBorder="1" applyAlignment="1">
      <alignment horizontal="center" vertical="center"/>
    </xf>
    <xf numFmtId="0" fontId="41" fillId="0" borderId="213" xfId="0" applyFont="1" applyBorder="1" applyAlignment="1">
      <alignment horizontal="center" vertical="center"/>
    </xf>
    <xf numFmtId="0" fontId="41" fillId="0" borderId="214" xfId="0" applyFont="1" applyBorder="1" applyAlignment="1">
      <alignment horizontal="center" vertical="center"/>
    </xf>
    <xf numFmtId="2" fontId="27" fillId="0" borderId="175" xfId="0" applyNumberFormat="1" applyFont="1" applyBorder="1" applyAlignment="1">
      <alignment horizontal="center" vertical="center"/>
    </xf>
    <xf numFmtId="2" fontId="27" fillId="0" borderId="216" xfId="0" applyNumberFormat="1" applyFont="1" applyBorder="1" applyAlignment="1">
      <alignment horizontal="center" vertical="center"/>
    </xf>
    <xf numFmtId="2" fontId="27" fillId="0" borderId="159" xfId="0" applyNumberFormat="1" applyFont="1" applyBorder="1" applyAlignment="1">
      <alignment horizontal="center" vertical="center"/>
    </xf>
    <xf numFmtId="2" fontId="27" fillId="0" borderId="217" xfId="0" applyNumberFormat="1" applyFont="1" applyBorder="1" applyAlignment="1">
      <alignment horizontal="center" vertical="center"/>
    </xf>
    <xf numFmtId="2" fontId="27" fillId="0" borderId="169" xfId="0" applyNumberFormat="1" applyFont="1" applyBorder="1" applyAlignment="1">
      <alignment horizontal="center" vertical="center"/>
    </xf>
    <xf numFmtId="2" fontId="27" fillId="0" borderId="218" xfId="0" applyNumberFormat="1" applyFont="1" applyBorder="1" applyAlignment="1">
      <alignment horizontal="center" vertical="center"/>
    </xf>
    <xf numFmtId="2" fontId="27" fillId="0" borderId="220" xfId="0" applyNumberFormat="1" applyFont="1" applyBorder="1" applyAlignment="1">
      <alignment horizontal="center" vertical="center"/>
    </xf>
    <xf numFmtId="2" fontId="27" fillId="0" borderId="221" xfId="0" applyNumberFormat="1" applyFont="1" applyBorder="1" applyAlignment="1">
      <alignment horizontal="center" vertical="center"/>
    </xf>
    <xf numFmtId="2" fontId="41" fillId="0" borderId="222" xfId="0" applyNumberFormat="1" applyFont="1" applyBorder="1" applyAlignment="1">
      <alignment horizontal="center" vertical="center"/>
    </xf>
    <xf numFmtId="2" fontId="41" fillId="0" borderId="223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right" vertical="center" wrapText="1"/>
    </xf>
    <xf numFmtId="9" fontId="4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Alignment="1">
      <alignment horizontal="right"/>
    </xf>
    <xf numFmtId="0" fontId="4" fillId="0" borderId="2" xfId="0" applyFont="1" applyFill="1" applyBorder="1" applyAlignment="1">
      <alignment horizontal="left" vertical="center" wrapText="1"/>
    </xf>
    <xf numFmtId="0" fontId="3" fillId="0" borderId="230" xfId="0" applyFont="1" applyBorder="1"/>
    <xf numFmtId="4" fontId="27" fillId="0" borderId="203" xfId="7" applyNumberFormat="1" applyFont="1" applyBorder="1" applyAlignment="1">
      <alignment horizontal="right" vertical="center"/>
    </xf>
    <xf numFmtId="4" fontId="27" fillId="0" borderId="153" xfId="7" applyNumberFormat="1" applyFont="1" applyBorder="1" applyAlignment="1">
      <alignment horizontal="right" vertical="center"/>
    </xf>
    <xf numFmtId="0" fontId="41" fillId="0" borderId="231" xfId="0" applyFont="1" applyBorder="1" applyAlignment="1">
      <alignment horizontal="center" vertical="center"/>
    </xf>
    <xf numFmtId="0" fontId="27" fillId="0" borderId="232" xfId="0" applyFont="1" applyBorder="1" applyAlignment="1">
      <alignment horizontal="center" vertical="center"/>
    </xf>
    <xf numFmtId="0" fontId="27" fillId="0" borderId="233" xfId="0" applyFont="1" applyBorder="1" applyAlignment="1">
      <alignment horizontal="center" vertical="center"/>
    </xf>
    <xf numFmtId="167" fontId="8" fillId="0" borderId="2" xfId="0" applyNumberFormat="1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  <xf numFmtId="167" fontId="6" fillId="0" borderId="2" xfId="0" applyNumberFormat="1" applyFont="1" applyFill="1" applyBorder="1" applyAlignment="1">
      <alignment vertical="center"/>
    </xf>
    <xf numFmtId="2" fontId="27" fillId="0" borderId="127" xfId="0" applyNumberFormat="1" applyFont="1" applyBorder="1" applyAlignment="1">
      <alignment horizontal="center" vertical="center"/>
    </xf>
    <xf numFmtId="0" fontId="49" fillId="0" borderId="0" xfId="0" applyFont="1"/>
    <xf numFmtId="4" fontId="27" fillId="0" borderId="110" xfId="0" applyNumberFormat="1" applyFont="1" applyBorder="1" applyAlignment="1">
      <alignment horizontal="right" vertical="center"/>
    </xf>
    <xf numFmtId="4" fontId="27" fillId="0" borderId="113" xfId="0" applyNumberFormat="1" applyFont="1" applyBorder="1" applyAlignment="1">
      <alignment horizontal="right" vertical="center"/>
    </xf>
    <xf numFmtId="2" fontId="41" fillId="0" borderId="111" xfId="0" applyNumberFormat="1" applyFont="1" applyBorder="1" applyAlignment="1">
      <alignment horizontal="center" vertical="center"/>
    </xf>
    <xf numFmtId="4" fontId="27" fillId="0" borderId="112" xfId="0" applyNumberFormat="1" applyFont="1" applyBorder="1" applyAlignment="1">
      <alignment horizontal="right" vertical="center"/>
    </xf>
    <xf numFmtId="4" fontId="27" fillId="0" borderId="115" xfId="0" applyNumberFormat="1" applyFont="1" applyBorder="1" applyAlignment="1">
      <alignment horizontal="right" vertical="center"/>
    </xf>
    <xf numFmtId="4" fontId="27" fillId="0" borderId="58" xfId="0" applyNumberFormat="1" applyFont="1" applyBorder="1" applyAlignment="1">
      <alignment horizontal="right" vertical="center"/>
    </xf>
    <xf numFmtId="3" fontId="41" fillId="0" borderId="5" xfId="0" applyNumberFormat="1" applyFont="1" applyBorder="1" applyAlignment="1">
      <alignment horizontal="center" vertical="center"/>
    </xf>
    <xf numFmtId="4" fontId="27" fillId="0" borderId="3" xfId="0" applyNumberFormat="1" applyFont="1" applyBorder="1" applyAlignment="1">
      <alignment horizontal="right" vertical="center"/>
    </xf>
    <xf numFmtId="0" fontId="41" fillId="0" borderId="122" xfId="0" applyFont="1" applyBorder="1" applyAlignment="1">
      <alignment horizontal="center" vertical="center"/>
    </xf>
    <xf numFmtId="0" fontId="41" fillId="0" borderId="229" xfId="0" applyFont="1" applyBorder="1" applyAlignment="1">
      <alignment horizontal="center" vertical="center"/>
    </xf>
    <xf numFmtId="0" fontId="41" fillId="0" borderId="123" xfId="0" applyFont="1" applyBorder="1" applyAlignment="1">
      <alignment horizontal="center" vertical="center"/>
    </xf>
    <xf numFmtId="0" fontId="41" fillId="0" borderId="124" xfId="0" applyFont="1" applyBorder="1" applyAlignment="1">
      <alignment horizontal="center" vertical="center"/>
    </xf>
    <xf numFmtId="0" fontId="27" fillId="0" borderId="94" xfId="0" applyFont="1" applyBorder="1" applyAlignment="1">
      <alignment horizontal="center" vertical="center"/>
    </xf>
    <xf numFmtId="2" fontId="27" fillId="0" borderId="126" xfId="0" applyNumberFormat="1" applyFont="1" applyBorder="1" applyAlignment="1">
      <alignment horizontal="center" vertical="center"/>
    </xf>
    <xf numFmtId="2" fontId="27" fillId="0" borderId="51" xfId="0" applyNumberFormat="1" applyFont="1" applyBorder="1" applyAlignment="1">
      <alignment horizontal="center" vertical="center"/>
    </xf>
    <xf numFmtId="2" fontId="27" fillId="0" borderId="128" xfId="0" applyNumberFormat="1" applyFont="1" applyBorder="1" applyAlignment="1">
      <alignment horizontal="center" vertical="center"/>
    </xf>
    <xf numFmtId="2" fontId="27" fillId="0" borderId="83" xfId="0" applyNumberFormat="1" applyFont="1" applyBorder="1" applyAlignment="1">
      <alignment horizontal="center" vertical="center"/>
    </xf>
    <xf numFmtId="2" fontId="27" fillId="0" borderId="129" xfId="0" applyNumberFormat="1" applyFont="1" applyBorder="1" applyAlignment="1">
      <alignment horizontal="center" vertical="center"/>
    </xf>
    <xf numFmtId="2" fontId="27" fillId="0" borderId="131" xfId="0" applyNumberFormat="1" applyFont="1" applyBorder="1" applyAlignment="1">
      <alignment horizontal="center" vertical="center"/>
    </xf>
    <xf numFmtId="2" fontId="27" fillId="0" borderId="132" xfId="0" applyNumberFormat="1" applyFont="1" applyBorder="1" applyAlignment="1">
      <alignment horizontal="center" vertical="center"/>
    </xf>
    <xf numFmtId="2" fontId="41" fillId="0" borderId="133" xfId="0" applyNumberFormat="1" applyFont="1" applyBorder="1" applyAlignment="1">
      <alignment horizontal="center" vertical="center"/>
    </xf>
    <xf numFmtId="2" fontId="41" fillId="0" borderId="134" xfId="0" applyNumberFormat="1" applyFont="1" applyBorder="1" applyAlignment="1">
      <alignment horizontal="center" vertical="center"/>
    </xf>
    <xf numFmtId="0" fontId="41" fillId="0" borderId="137" xfId="0" applyFont="1" applyBorder="1" applyAlignment="1">
      <alignment horizontal="center" vertical="center"/>
    </xf>
    <xf numFmtId="2" fontId="41" fillId="0" borderId="111" xfId="0" quotePrefix="1" applyNumberFormat="1" applyFont="1" applyBorder="1" applyAlignment="1">
      <alignment horizontal="center" vertical="center"/>
    </xf>
    <xf numFmtId="4" fontId="27" fillId="0" borderId="224" xfId="0" applyNumberFormat="1" applyFont="1" applyBorder="1" applyAlignment="1">
      <alignment horizontal="right" vertical="center"/>
    </xf>
    <xf numFmtId="4" fontId="27" fillId="0" borderId="71" xfId="0" applyNumberFormat="1" applyFont="1" applyBorder="1" applyAlignment="1">
      <alignment horizontal="right" vertical="center"/>
    </xf>
    <xf numFmtId="2" fontId="41" fillId="0" borderId="100" xfId="0" applyNumberFormat="1" applyFont="1" applyBorder="1" applyAlignment="1">
      <alignment horizontal="center" vertical="center"/>
    </xf>
    <xf numFmtId="4" fontId="27" fillId="0" borderId="54" xfId="0" applyNumberFormat="1" applyFont="1" applyBorder="1" applyAlignment="1">
      <alignment horizontal="right" vertical="center"/>
    </xf>
    <xf numFmtId="0" fontId="27" fillId="0" borderId="94" xfId="0" applyFont="1" applyBorder="1" applyAlignment="1">
      <alignment horizontal="center" vertical="center" wrapText="1"/>
    </xf>
    <xf numFmtId="0" fontId="50" fillId="0" borderId="153" xfId="0" applyFont="1" applyBorder="1" applyAlignment="1">
      <alignment vertical="center" wrapText="1"/>
    </xf>
    <xf numFmtId="0" fontId="50" fillId="0" borderId="154" xfId="0" applyFont="1" applyBorder="1" applyAlignment="1">
      <alignment vertical="center" wrapText="1"/>
    </xf>
    <xf numFmtId="0" fontId="27" fillId="0" borderId="93" xfId="0" applyFont="1" applyBorder="1" applyAlignment="1">
      <alignment horizontal="center" vertical="center"/>
    </xf>
    <xf numFmtId="0" fontId="50" fillId="0" borderId="168" xfId="0" applyFont="1" applyBorder="1" applyAlignment="1">
      <alignment vertical="center" wrapText="1"/>
    </xf>
    <xf numFmtId="0" fontId="51" fillId="0" borderId="0" xfId="0" applyFont="1" applyAlignment="1">
      <alignment horizontal="center" vertical="center" wrapText="1"/>
    </xf>
    <xf numFmtId="0" fontId="51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/>
    <xf numFmtId="0" fontId="5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5" fillId="2" borderId="0" xfId="0" applyFont="1" applyFill="1" applyAlignment="1">
      <alignment horizontal="center"/>
    </xf>
    <xf numFmtId="0" fontId="5" fillId="3" borderId="3" xfId="0" applyFont="1" applyFill="1" applyBorder="1" applyAlignment="1">
      <alignment horizontal="left"/>
    </xf>
    <xf numFmtId="0" fontId="3" fillId="0" borderId="58" xfId="0" applyFont="1" applyBorder="1"/>
    <xf numFmtId="0" fontId="5" fillId="3" borderId="3" xfId="0" applyFont="1" applyFill="1" applyBorder="1" applyAlignment="1">
      <alignment horizontal="center"/>
    </xf>
    <xf numFmtId="0" fontId="4" fillId="2" borderId="90" xfId="0" applyFont="1" applyFill="1" applyBorder="1" applyAlignment="1">
      <alignment horizontal="left"/>
    </xf>
    <xf numFmtId="0" fontId="4" fillId="2" borderId="54" xfId="0" applyFont="1" applyFill="1" applyBorder="1" applyAlignment="1">
      <alignment horizontal="left"/>
    </xf>
    <xf numFmtId="0" fontId="3" fillId="0" borderId="71" xfId="0" applyFont="1" applyBorder="1"/>
    <xf numFmtId="0" fontId="45" fillId="2" borderId="101" xfId="0" applyFont="1" applyFill="1" applyBorder="1" applyAlignment="1">
      <alignment horizontal="right"/>
    </xf>
    <xf numFmtId="0" fontId="3" fillId="0" borderId="101" xfId="0" applyFont="1" applyBorder="1"/>
    <xf numFmtId="0" fontId="3" fillId="0" borderId="53" xfId="0" applyFont="1" applyBorder="1"/>
    <xf numFmtId="0" fontId="45" fillId="6" borderId="3" xfId="0" applyFont="1" applyFill="1" applyBorder="1" applyAlignment="1">
      <alignment horizontal="right"/>
    </xf>
    <xf numFmtId="0" fontId="46" fillId="2" borderId="3" xfId="0" applyFont="1" applyFill="1" applyBorder="1" applyAlignment="1">
      <alignment horizontal="right"/>
    </xf>
    <xf numFmtId="0" fontId="4" fillId="2" borderId="66" xfId="0" applyFont="1" applyFill="1" applyBorder="1"/>
    <xf numFmtId="0" fontId="4" fillId="2" borderId="90" xfId="0" applyFont="1" applyFill="1" applyBorder="1"/>
    <xf numFmtId="0" fontId="4" fillId="2" borderId="54" xfId="0" applyFont="1" applyFill="1" applyBorder="1"/>
    <xf numFmtId="0" fontId="45" fillId="2" borderId="0" xfId="0" applyFont="1" applyFill="1" applyAlignment="1">
      <alignment horizontal="right"/>
    </xf>
    <xf numFmtId="0" fontId="3" fillId="0" borderId="65" xfId="0" applyFont="1" applyBorder="1"/>
    <xf numFmtId="0" fontId="5" fillId="2" borderId="71" xfId="0" applyFont="1" applyFill="1" applyBorder="1" applyAlignment="1">
      <alignment horizontal="center"/>
    </xf>
    <xf numFmtId="0" fontId="5" fillId="3" borderId="101" xfId="0" applyFont="1" applyFill="1" applyBorder="1" applyAlignment="1">
      <alignment horizontal="center"/>
    </xf>
    <xf numFmtId="0" fontId="5" fillId="3" borderId="53" xfId="0" applyFont="1" applyFill="1" applyBorder="1" applyAlignment="1">
      <alignment horizontal="center"/>
    </xf>
    <xf numFmtId="0" fontId="3" fillId="0" borderId="100" xfId="0" applyFont="1" applyBorder="1"/>
    <xf numFmtId="0" fontId="4" fillId="3" borderId="101" xfId="0" applyFont="1" applyFill="1" applyBorder="1" applyAlignment="1">
      <alignment horizontal="center" wrapText="1"/>
    </xf>
    <xf numFmtId="0" fontId="4" fillId="3" borderId="65" xfId="0" applyFont="1" applyFill="1" applyBorder="1" applyAlignment="1">
      <alignment horizontal="center"/>
    </xf>
    <xf numFmtId="0" fontId="4" fillId="11" borderId="66" xfId="0" applyFont="1" applyFill="1" applyBorder="1" applyAlignment="1">
      <alignment horizontal="left" vertical="center" wrapText="1"/>
    </xf>
    <xf numFmtId="0" fontId="3" fillId="0" borderId="54" xfId="0" applyFont="1" applyBorder="1"/>
    <xf numFmtId="0" fontId="43" fillId="8" borderId="93" xfId="2" applyFont="1" applyFill="1" applyAlignment="1">
      <alignment horizontal="right" vertical="center"/>
    </xf>
    <xf numFmtId="0" fontId="43" fillId="8" borderId="165" xfId="2" applyFont="1" applyFill="1" applyBorder="1" applyAlignment="1">
      <alignment horizontal="right" vertical="center"/>
    </xf>
    <xf numFmtId="0" fontId="41" fillId="7" borderId="152" xfId="2" applyFont="1" applyFill="1" applyBorder="1" applyAlignment="1">
      <alignment horizontal="left" vertical="center"/>
    </xf>
    <xf numFmtId="0" fontId="41" fillId="7" borderId="153" xfId="2" applyFont="1" applyFill="1" applyBorder="1" applyAlignment="1">
      <alignment horizontal="left" vertical="center"/>
    </xf>
    <xf numFmtId="0" fontId="41" fillId="7" borderId="154" xfId="2" applyFont="1" applyFill="1" applyBorder="1" applyAlignment="1">
      <alignment horizontal="left" vertical="center"/>
    </xf>
    <xf numFmtId="0" fontId="41" fillId="7" borderId="168" xfId="2" applyFont="1" applyFill="1" applyBorder="1" applyAlignment="1">
      <alignment horizontal="center" vertical="center"/>
    </xf>
    <xf numFmtId="0" fontId="27" fillId="8" borderId="158" xfId="2" applyFill="1" applyBorder="1" applyAlignment="1">
      <alignment horizontal="left" vertical="center" wrapText="1"/>
    </xf>
    <xf numFmtId="0" fontId="27" fillId="8" borderId="159" xfId="2" applyFill="1" applyBorder="1" applyAlignment="1">
      <alignment vertical="center" wrapText="1"/>
    </xf>
    <xf numFmtId="0" fontId="27" fillId="8" borderId="147" xfId="2" applyFill="1" applyBorder="1" applyAlignment="1">
      <alignment horizontal="left" vertical="center" wrapText="1"/>
    </xf>
    <xf numFmtId="0" fontId="27" fillId="8" borderId="163" xfId="2" applyFill="1" applyBorder="1" applyAlignment="1">
      <alignment vertical="center" wrapText="1"/>
    </xf>
    <xf numFmtId="0" fontId="41" fillId="8" borderId="93" xfId="2" applyFont="1" applyFill="1" applyAlignment="1">
      <alignment horizontal="center" vertical="center"/>
    </xf>
    <xf numFmtId="0" fontId="41" fillId="7" borderId="155" xfId="2" applyFont="1" applyFill="1" applyBorder="1" applyAlignment="1">
      <alignment horizontal="left" vertical="center"/>
    </xf>
    <xf numFmtId="0" fontId="41" fillId="7" borderId="156" xfId="2" applyFont="1" applyFill="1" applyBorder="1" applyAlignment="1">
      <alignment horizontal="left" vertical="center"/>
    </xf>
    <xf numFmtId="0" fontId="41" fillId="7" borderId="157" xfId="2" applyFont="1" applyFill="1" applyBorder="1" applyAlignment="1">
      <alignment horizontal="left" vertical="center"/>
    </xf>
    <xf numFmtId="0" fontId="41" fillId="7" borderId="155" xfId="2" applyFont="1" applyFill="1" applyBorder="1" applyAlignment="1">
      <alignment horizontal="center" vertical="center" wrapText="1"/>
    </xf>
    <xf numFmtId="0" fontId="41" fillId="7" borderId="156" xfId="2" applyFont="1" applyFill="1" applyBorder="1" applyAlignment="1">
      <alignment horizontal="center" vertical="center" wrapText="1"/>
    </xf>
    <xf numFmtId="171" fontId="27" fillId="8" borderId="174" xfId="2" applyNumberFormat="1" applyFill="1" applyBorder="1" applyAlignment="1">
      <alignment horizontal="left" vertical="center" wrapText="1"/>
    </xf>
    <xf numFmtId="171" fontId="27" fillId="8" borderId="175" xfId="2" applyNumberFormat="1" applyFill="1" applyBorder="1" applyAlignment="1">
      <alignment horizontal="left" vertical="center" wrapText="1"/>
    </xf>
    <xf numFmtId="171" fontId="27" fillId="8" borderId="147" xfId="2" applyNumberFormat="1" applyFill="1" applyBorder="1" applyAlignment="1">
      <alignment horizontal="left" vertical="center" wrapText="1"/>
    </xf>
    <xf numFmtId="171" fontId="27" fillId="8" borderId="163" xfId="2" applyNumberFormat="1" applyFill="1" applyBorder="1" applyAlignment="1">
      <alignment horizontal="left" vertical="center" wrapText="1"/>
    </xf>
    <xf numFmtId="0" fontId="43" fillId="8" borderId="144" xfId="2" applyFont="1" applyFill="1" applyBorder="1" applyAlignment="1">
      <alignment horizontal="right" vertical="center"/>
    </xf>
    <xf numFmtId="0" fontId="43" fillId="8" borderId="177" xfId="2" applyFont="1" applyFill="1" applyBorder="1" applyAlignment="1">
      <alignment horizontal="right" vertical="center"/>
    </xf>
    <xf numFmtId="0" fontId="43" fillId="9" borderId="152" xfId="2" applyFont="1" applyFill="1" applyBorder="1" applyAlignment="1">
      <alignment horizontal="right" vertical="center"/>
    </xf>
    <xf numFmtId="0" fontId="43" fillId="9" borderId="153" xfId="2" applyFont="1" applyFill="1" applyBorder="1" applyAlignment="1">
      <alignment horizontal="right" vertical="center"/>
    </xf>
    <xf numFmtId="0" fontId="43" fillId="9" borderId="154" xfId="2" applyFont="1" applyFill="1" applyBorder="1" applyAlignment="1">
      <alignment horizontal="right" vertical="center"/>
    </xf>
    <xf numFmtId="0" fontId="44" fillId="8" borderId="152" xfId="2" applyFont="1" applyFill="1" applyBorder="1" applyAlignment="1">
      <alignment horizontal="right" vertical="center"/>
    </xf>
    <xf numFmtId="0" fontId="44" fillId="8" borderId="153" xfId="2" applyFont="1" applyFill="1" applyBorder="1" applyAlignment="1">
      <alignment horizontal="right" vertical="center"/>
    </xf>
    <xf numFmtId="0" fontId="44" fillId="8" borderId="154" xfId="2" applyFont="1" applyFill="1" applyBorder="1" applyAlignment="1">
      <alignment horizontal="right" vertical="center"/>
    </xf>
    <xf numFmtId="166" fontId="41" fillId="7" borderId="143" xfId="2" applyNumberFormat="1" applyFont="1" applyFill="1" applyBorder="1" applyAlignment="1">
      <alignment horizontal="center" vertical="center" wrapText="1"/>
    </xf>
    <xf numFmtId="166" fontId="41" fillId="7" borderId="144" xfId="2" applyNumberFormat="1" applyFont="1" applyFill="1" applyBorder="1" applyAlignment="1">
      <alignment horizontal="center" vertical="center" wrapText="1"/>
    </xf>
    <xf numFmtId="166" fontId="41" fillId="7" borderId="145" xfId="2" applyNumberFormat="1" applyFont="1" applyFill="1" applyBorder="1" applyAlignment="1">
      <alignment horizontal="center" vertical="center" wrapText="1"/>
    </xf>
    <xf numFmtId="166" fontId="41" fillId="7" borderId="148" xfId="2" applyNumberFormat="1" applyFont="1" applyFill="1" applyBorder="1" applyAlignment="1">
      <alignment horizontal="center" vertical="center" wrapText="1"/>
    </xf>
    <xf numFmtId="166" fontId="41" fillId="7" borderId="149" xfId="2" applyNumberFormat="1" applyFont="1" applyFill="1" applyBorder="1" applyAlignment="1">
      <alignment horizontal="center" vertical="center" wrapText="1"/>
    </xf>
    <xf numFmtId="166" fontId="41" fillId="7" borderId="150" xfId="2" applyNumberFormat="1" applyFont="1" applyFill="1" applyBorder="1" applyAlignment="1">
      <alignment horizontal="center" vertical="center" wrapText="1"/>
    </xf>
    <xf numFmtId="0" fontId="41" fillId="7" borderId="146" xfId="2" applyFont="1" applyFill="1" applyBorder="1" applyAlignment="1">
      <alignment horizontal="center" vertical="center" wrapText="1"/>
    </xf>
    <xf numFmtId="0" fontId="41" fillId="7" borderId="151" xfId="2" applyFont="1" applyFill="1" applyBorder="1" applyAlignment="1">
      <alignment horizontal="center" vertical="center" wrapText="1"/>
    </xf>
    <xf numFmtId="166" fontId="27" fillId="7" borderId="143" xfId="2" applyNumberFormat="1" applyFill="1" applyBorder="1" applyAlignment="1">
      <alignment horizontal="center" vertical="center" wrapText="1"/>
    </xf>
    <xf numFmtId="166" fontId="27" fillId="7" borderId="144" xfId="2" applyNumberFormat="1" applyFill="1" applyBorder="1" applyAlignment="1">
      <alignment horizontal="center" vertical="center" wrapText="1"/>
    </xf>
    <xf numFmtId="166" fontId="27" fillId="7" borderId="145" xfId="2" applyNumberFormat="1" applyFill="1" applyBorder="1" applyAlignment="1">
      <alignment horizontal="center" vertical="center" wrapText="1"/>
    </xf>
    <xf numFmtId="166" fontId="27" fillId="7" borderId="148" xfId="2" applyNumberFormat="1" applyFill="1" applyBorder="1" applyAlignment="1">
      <alignment horizontal="center" vertical="center" wrapText="1"/>
    </xf>
    <xf numFmtId="166" fontId="27" fillId="7" borderId="149" xfId="2" applyNumberFormat="1" applyFill="1" applyBorder="1" applyAlignment="1">
      <alignment horizontal="center" vertical="center" wrapText="1"/>
    </xf>
    <xf numFmtId="166" fontId="27" fillId="7" borderId="150" xfId="2" applyNumberFormat="1" applyFill="1" applyBorder="1" applyAlignment="1">
      <alignment horizontal="center" vertical="center" wrapText="1"/>
    </xf>
    <xf numFmtId="0" fontId="27" fillId="7" borderId="146" xfId="2" applyFill="1" applyBorder="1" applyAlignment="1">
      <alignment horizontal="center" vertical="center" wrapText="1"/>
    </xf>
    <xf numFmtId="0" fontId="27" fillId="7" borderId="151" xfId="2" applyFill="1" applyBorder="1" applyAlignment="1">
      <alignment horizontal="center" vertical="center" wrapText="1"/>
    </xf>
    <xf numFmtId="0" fontId="41" fillId="8" borderId="149" xfId="2" applyFont="1" applyFill="1" applyBorder="1" applyAlignment="1">
      <alignment horizontal="center" vertical="center"/>
    </xf>
    <xf numFmtId="0" fontId="41" fillId="7" borderId="155" xfId="2" applyFont="1" applyFill="1" applyBorder="1" applyAlignment="1">
      <alignment horizontal="center" vertical="center"/>
    </xf>
    <xf numFmtId="0" fontId="41" fillId="7" borderId="156" xfId="2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/>
    </xf>
    <xf numFmtId="0" fontId="12" fillId="2" borderId="90" xfId="0" applyFont="1" applyFill="1" applyBorder="1" applyAlignment="1">
      <alignment horizontal="left"/>
    </xf>
    <xf numFmtId="0" fontId="12" fillId="2" borderId="54" xfId="0" applyFont="1" applyFill="1" applyBorder="1" applyAlignment="1">
      <alignment horizontal="left"/>
    </xf>
    <xf numFmtId="0" fontId="18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/>
    </xf>
    <xf numFmtId="0" fontId="13" fillId="3" borderId="3" xfId="0" applyFont="1" applyFill="1" applyBorder="1" applyAlignment="1">
      <alignment horizontal="left"/>
    </xf>
    <xf numFmtId="0" fontId="18" fillId="2" borderId="101" xfId="0" applyFont="1" applyFill="1" applyBorder="1" applyAlignment="1">
      <alignment horizontal="right"/>
    </xf>
    <xf numFmtId="0" fontId="18" fillId="6" borderId="3" xfId="0" applyFont="1" applyFill="1" applyBorder="1" applyAlignment="1">
      <alignment horizontal="right"/>
    </xf>
    <xf numFmtId="0" fontId="20" fillId="2" borderId="3" xfId="0" applyFont="1" applyFill="1" applyBorder="1" applyAlignment="1">
      <alignment horizontal="right"/>
    </xf>
    <xf numFmtId="0" fontId="11" fillId="3" borderId="101" xfId="0" applyFont="1" applyFill="1" applyBorder="1" applyAlignment="1">
      <alignment horizontal="center"/>
    </xf>
    <xf numFmtId="0" fontId="11" fillId="3" borderId="53" xfId="0" applyFont="1" applyFill="1" applyBorder="1" applyAlignment="1">
      <alignment horizontal="center"/>
    </xf>
    <xf numFmtId="0" fontId="12" fillId="11" borderId="101" xfId="0" applyFont="1" applyFill="1" applyBorder="1" applyAlignment="1">
      <alignment horizontal="center" wrapText="1"/>
    </xf>
    <xf numFmtId="0" fontId="12" fillId="3" borderId="65" xfId="0" applyFont="1" applyFill="1" applyBorder="1" applyAlignment="1">
      <alignment horizontal="center"/>
    </xf>
    <xf numFmtId="0" fontId="13" fillId="2" borderId="71" xfId="0" applyFont="1" applyFill="1" applyBorder="1" applyAlignment="1">
      <alignment horizontal="center"/>
    </xf>
    <xf numFmtId="0" fontId="12" fillId="2" borderId="66" xfId="0" applyFont="1" applyFill="1" applyBorder="1"/>
    <xf numFmtId="0" fontId="12" fillId="2" borderId="90" xfId="0" applyFont="1" applyFill="1" applyBorder="1"/>
    <xf numFmtId="0" fontId="12" fillId="2" borderId="54" xfId="0" applyFont="1" applyFill="1" applyBorder="1"/>
    <xf numFmtId="0" fontId="12" fillId="3" borderId="101" xfId="0" applyFont="1" applyFill="1" applyBorder="1" applyAlignment="1">
      <alignment horizontal="center" vertical="center" wrapText="1"/>
    </xf>
    <xf numFmtId="0" fontId="3" fillId="0" borderId="101" xfId="0" applyFont="1" applyBorder="1" applyAlignment="1">
      <alignment vertical="center" wrapText="1"/>
    </xf>
    <xf numFmtId="0" fontId="3" fillId="0" borderId="71" xfId="0" applyFont="1" applyBorder="1" applyAlignment="1">
      <alignment vertical="center" wrapText="1"/>
    </xf>
    <xf numFmtId="165" fontId="27" fillId="8" borderId="158" xfId="3" applyFont="1" applyFill="1" applyBorder="1" applyAlignment="1">
      <alignment vertical="center" wrapText="1"/>
    </xf>
    <xf numFmtId="165" fontId="27" fillId="8" borderId="159" xfId="3" applyFont="1" applyFill="1" applyBorder="1" applyAlignment="1">
      <alignment vertical="center" wrapText="1"/>
    </xf>
    <xf numFmtId="165" fontId="27" fillId="8" borderId="147" xfId="3" applyFont="1" applyFill="1" applyBorder="1" applyAlignment="1">
      <alignment vertical="center" wrapText="1"/>
    </xf>
    <xf numFmtId="165" fontId="27" fillId="8" borderId="163" xfId="3" applyFont="1" applyFill="1" applyBorder="1" applyAlignment="1">
      <alignment vertical="center" wrapText="1"/>
    </xf>
    <xf numFmtId="0" fontId="27" fillId="8" borderId="170" xfId="2" applyFill="1" applyBorder="1" applyAlignment="1">
      <alignment horizontal="left" vertical="center" wrapText="1"/>
    </xf>
    <xf numFmtId="0" fontId="27" fillId="8" borderId="171" xfId="2" applyFill="1" applyBorder="1" applyAlignment="1">
      <alignment horizontal="left" vertical="center" wrapText="1"/>
    </xf>
    <xf numFmtId="0" fontId="27" fillId="8" borderId="172" xfId="2" applyFill="1" applyBorder="1" applyAlignment="1">
      <alignment horizontal="left" vertical="center" wrapText="1"/>
    </xf>
    <xf numFmtId="0" fontId="41" fillId="8" borderId="144" xfId="2" applyFont="1" applyFill="1" applyBorder="1" applyAlignment="1">
      <alignment horizontal="right" vertical="center"/>
    </xf>
    <xf numFmtId="0" fontId="41" fillId="8" borderId="177" xfId="2" applyFont="1" applyFill="1" applyBorder="1" applyAlignment="1">
      <alignment horizontal="right" vertical="center"/>
    </xf>
    <xf numFmtId="0" fontId="41" fillId="9" borderId="152" xfId="2" applyFont="1" applyFill="1" applyBorder="1" applyAlignment="1">
      <alignment horizontal="right" vertical="center"/>
    </xf>
    <xf numFmtId="0" fontId="41" fillId="9" borderId="153" xfId="2" applyFont="1" applyFill="1" applyBorder="1" applyAlignment="1">
      <alignment horizontal="right" vertical="center"/>
    </xf>
    <xf numFmtId="0" fontId="41" fillId="9" borderId="154" xfId="2" applyFont="1" applyFill="1" applyBorder="1" applyAlignment="1">
      <alignment horizontal="right" vertical="center"/>
    </xf>
    <xf numFmtId="0" fontId="27" fillId="8" borderId="152" xfId="2" applyFill="1" applyBorder="1" applyAlignment="1">
      <alignment horizontal="right" vertical="center"/>
    </xf>
    <xf numFmtId="0" fontId="27" fillId="8" borderId="153" xfId="2" applyFill="1" applyBorder="1" applyAlignment="1">
      <alignment horizontal="right" vertical="center"/>
    </xf>
    <xf numFmtId="0" fontId="27" fillId="8" borderId="154" xfId="2" applyFill="1" applyBorder="1" applyAlignment="1">
      <alignment horizontal="right" vertical="center"/>
    </xf>
    <xf numFmtId="165" fontId="27" fillId="8" borderId="142" xfId="3" applyFont="1" applyFill="1" applyBorder="1" applyAlignment="1">
      <alignment vertical="center" wrapText="1"/>
    </xf>
    <xf numFmtId="165" fontId="27" fillId="8" borderId="160" xfId="3" applyFont="1" applyFill="1" applyBorder="1" applyAlignment="1">
      <alignment vertical="center" wrapText="1"/>
    </xf>
    <xf numFmtId="0" fontId="41" fillId="8" borderId="93" xfId="2" applyFont="1" applyFill="1" applyAlignment="1">
      <alignment horizontal="right" vertical="center"/>
    </xf>
    <xf numFmtId="0" fontId="41" fillId="8" borderId="165" xfId="2" applyFont="1" applyFill="1" applyBorder="1" applyAlignment="1">
      <alignment horizontal="right" vertical="center"/>
    </xf>
    <xf numFmtId="0" fontId="5" fillId="2" borderId="68" xfId="0" applyFont="1" applyFill="1" applyBorder="1" applyAlignment="1">
      <alignment horizontal="right"/>
    </xf>
    <xf numFmtId="0" fontId="3" fillId="0" borderId="68" xfId="0" applyFont="1" applyBorder="1"/>
    <xf numFmtId="0" fontId="3" fillId="0" borderId="69" xfId="0" applyFont="1" applyBorder="1"/>
    <xf numFmtId="165" fontId="5" fillId="2" borderId="60" xfId="0" applyNumberFormat="1" applyFont="1" applyFill="1" applyBorder="1" applyAlignment="1">
      <alignment horizontal="center"/>
    </xf>
    <xf numFmtId="0" fontId="3" fillId="0" borderId="60" xfId="0" applyFont="1" applyBorder="1"/>
    <xf numFmtId="0" fontId="3" fillId="0" borderId="76" xfId="0" applyFont="1" applyBorder="1"/>
    <xf numFmtId="165" fontId="5" fillId="3" borderId="67" xfId="0" applyNumberFormat="1" applyFont="1" applyFill="1" applyBorder="1" applyAlignment="1">
      <alignment horizontal="left"/>
    </xf>
    <xf numFmtId="0" fontId="3" fillId="0" borderId="70" xfId="0" applyFont="1" applyBorder="1"/>
    <xf numFmtId="165" fontId="5" fillId="3" borderId="67" xfId="0" applyNumberFormat="1" applyFont="1" applyFill="1" applyBorder="1" applyAlignment="1">
      <alignment horizontal="center"/>
    </xf>
    <xf numFmtId="165" fontId="4" fillId="2" borderId="54" xfId="0" applyNumberFormat="1" applyFont="1" applyFill="1" applyBorder="1" applyAlignment="1">
      <alignment horizontal="left"/>
    </xf>
    <xf numFmtId="0" fontId="3" fillId="0" borderId="13" xfId="0" applyFont="1" applyBorder="1"/>
    <xf numFmtId="0" fontId="3" fillId="0" borderId="93" xfId="0" applyFont="1" applyBorder="1"/>
    <xf numFmtId="0" fontId="5" fillId="2" borderId="58" xfId="0" applyFont="1" applyFill="1" applyBorder="1" applyAlignment="1">
      <alignment horizontal="right"/>
    </xf>
    <xf numFmtId="0" fontId="5" fillId="6" borderId="67" xfId="0" applyFont="1" applyFill="1" applyBorder="1" applyAlignment="1">
      <alignment horizontal="right"/>
    </xf>
    <xf numFmtId="0" fontId="4" fillId="2" borderId="67" xfId="0" applyFont="1" applyFill="1" applyBorder="1" applyAlignment="1">
      <alignment horizontal="right"/>
    </xf>
    <xf numFmtId="0" fontId="5" fillId="6" borderId="3" xfId="0" applyFont="1" applyFill="1" applyBorder="1" applyAlignment="1">
      <alignment horizontal="right"/>
    </xf>
    <xf numFmtId="0" fontId="3" fillId="0" borderId="37" xfId="0" applyFont="1" applyBorder="1"/>
    <xf numFmtId="167" fontId="5" fillId="3" borderId="101" xfId="0" applyNumberFormat="1" applyFont="1" applyFill="1" applyBorder="1" applyAlignment="1">
      <alignment horizontal="center"/>
    </xf>
    <xf numFmtId="0" fontId="4" fillId="3" borderId="101" xfId="0" applyFont="1" applyFill="1" applyBorder="1" applyAlignment="1">
      <alignment horizontal="center"/>
    </xf>
    <xf numFmtId="167" fontId="4" fillId="3" borderId="93" xfId="0" applyNumberFormat="1" applyFont="1" applyFill="1" applyBorder="1" applyAlignment="1">
      <alignment horizontal="center"/>
    </xf>
    <xf numFmtId="0" fontId="4" fillId="2" borderId="67" xfId="0" applyFont="1" applyFill="1" applyBorder="1"/>
    <xf numFmtId="0" fontId="4" fillId="2" borderId="59" xfId="0" applyFont="1" applyFill="1" applyBorder="1"/>
    <xf numFmtId="0" fontId="3" fillId="0" borderId="61" xfId="0" applyFont="1" applyBorder="1"/>
    <xf numFmtId="166" fontId="5" fillId="2" borderId="0" xfId="0" applyNumberFormat="1" applyFont="1" applyFill="1" applyAlignment="1">
      <alignment horizontal="right"/>
    </xf>
    <xf numFmtId="0" fontId="3" fillId="0" borderId="94" xfId="0" applyFont="1" applyBorder="1"/>
    <xf numFmtId="165" fontId="4" fillId="2" borderId="59" xfId="0" applyNumberFormat="1" applyFont="1" applyFill="1" applyBorder="1" applyAlignment="1">
      <alignment horizontal="left"/>
    </xf>
    <xf numFmtId="166" fontId="28" fillId="7" borderId="143" xfId="2" applyNumberFormat="1" applyFont="1" applyFill="1" applyBorder="1" applyAlignment="1">
      <alignment horizontal="center" vertical="center" wrapText="1"/>
    </xf>
    <xf numFmtId="166" fontId="28" fillId="7" borderId="144" xfId="2" applyNumberFormat="1" applyFont="1" applyFill="1" applyBorder="1" applyAlignment="1">
      <alignment horizontal="center" vertical="center" wrapText="1"/>
    </xf>
    <xf numFmtId="166" fontId="28" fillId="7" borderId="145" xfId="2" applyNumberFormat="1" applyFont="1" applyFill="1" applyBorder="1" applyAlignment="1">
      <alignment horizontal="center" vertical="center" wrapText="1"/>
    </xf>
    <xf numFmtId="166" fontId="28" fillId="7" borderId="148" xfId="2" applyNumberFormat="1" applyFont="1" applyFill="1" applyBorder="1" applyAlignment="1">
      <alignment horizontal="center" vertical="center" wrapText="1"/>
    </xf>
    <xf numFmtId="166" fontId="28" fillId="7" borderId="149" xfId="2" applyNumberFormat="1" applyFont="1" applyFill="1" applyBorder="1" applyAlignment="1">
      <alignment horizontal="center" vertical="center" wrapText="1"/>
    </xf>
    <xf numFmtId="166" fontId="28" fillId="7" borderId="150" xfId="2" applyNumberFormat="1" applyFont="1" applyFill="1" applyBorder="1" applyAlignment="1">
      <alignment horizontal="center" vertical="center" wrapText="1"/>
    </xf>
    <xf numFmtId="0" fontId="28" fillId="7" borderId="146" xfId="2" applyFont="1" applyFill="1" applyBorder="1" applyAlignment="1">
      <alignment horizontal="center" vertical="center" wrapText="1"/>
    </xf>
    <xf numFmtId="0" fontId="28" fillId="7" borderId="151" xfId="2" applyFont="1" applyFill="1" applyBorder="1" applyAlignment="1">
      <alignment horizontal="center" vertical="center" wrapText="1"/>
    </xf>
    <xf numFmtId="166" fontId="29" fillId="7" borderId="143" xfId="2" applyNumberFormat="1" applyFont="1" applyFill="1" applyBorder="1" applyAlignment="1">
      <alignment horizontal="center" vertical="center" wrapText="1"/>
    </xf>
    <xf numFmtId="166" fontId="29" fillId="7" borderId="144" xfId="2" applyNumberFormat="1" applyFont="1" applyFill="1" applyBorder="1" applyAlignment="1">
      <alignment horizontal="center" vertical="center" wrapText="1"/>
    </xf>
    <xf numFmtId="166" fontId="29" fillId="7" borderId="145" xfId="2" applyNumberFormat="1" applyFont="1" applyFill="1" applyBorder="1" applyAlignment="1">
      <alignment horizontal="center" vertical="center" wrapText="1"/>
    </xf>
    <xf numFmtId="166" fontId="29" fillId="7" borderId="148" xfId="2" applyNumberFormat="1" applyFont="1" applyFill="1" applyBorder="1" applyAlignment="1">
      <alignment horizontal="center" vertical="center" wrapText="1"/>
    </xf>
    <xf numFmtId="166" fontId="29" fillId="7" borderId="149" xfId="2" applyNumberFormat="1" applyFont="1" applyFill="1" applyBorder="1" applyAlignment="1">
      <alignment horizontal="center" vertical="center" wrapText="1"/>
    </xf>
    <xf numFmtId="166" fontId="29" fillId="7" borderId="150" xfId="2" applyNumberFormat="1" applyFont="1" applyFill="1" applyBorder="1" applyAlignment="1">
      <alignment horizontal="center" vertical="center" wrapText="1"/>
    </xf>
    <xf numFmtId="0" fontId="29" fillId="7" borderId="146" xfId="2" applyFont="1" applyFill="1" applyBorder="1" applyAlignment="1">
      <alignment horizontal="center" vertical="center" wrapText="1"/>
    </xf>
    <xf numFmtId="0" fontId="29" fillId="7" borderId="151" xfId="2" applyFont="1" applyFill="1" applyBorder="1" applyAlignment="1">
      <alignment horizontal="center" vertical="center" wrapText="1"/>
    </xf>
    <xf numFmtId="0" fontId="30" fillId="8" borderId="149" xfId="2" applyFont="1" applyFill="1" applyBorder="1" applyAlignment="1">
      <alignment horizontal="center" vertical="center"/>
    </xf>
    <xf numFmtId="0" fontId="30" fillId="7" borderId="152" xfId="2" applyFont="1" applyFill="1" applyBorder="1" applyAlignment="1">
      <alignment horizontal="left" vertical="center"/>
    </xf>
    <xf numFmtId="0" fontId="30" fillId="7" borderId="153" xfId="2" applyFont="1" applyFill="1" applyBorder="1" applyAlignment="1">
      <alignment horizontal="left" vertical="center"/>
    </xf>
    <xf numFmtId="0" fontId="30" fillId="7" borderId="154" xfId="2" applyFont="1" applyFill="1" applyBorder="1" applyAlignment="1">
      <alignment horizontal="left" vertical="center"/>
    </xf>
    <xf numFmtId="0" fontId="30" fillId="7" borderId="155" xfId="2" applyFont="1" applyFill="1" applyBorder="1" applyAlignment="1">
      <alignment horizontal="center" vertical="center"/>
    </xf>
    <xf numFmtId="0" fontId="30" fillId="7" borderId="156" xfId="2" applyFont="1" applyFill="1" applyBorder="1" applyAlignment="1">
      <alignment horizontal="center" vertical="center"/>
    </xf>
    <xf numFmtId="165" fontId="32" fillId="8" borderId="142" xfId="3" applyFont="1" applyFill="1" applyBorder="1" applyAlignment="1">
      <alignment vertical="center" wrapText="1"/>
    </xf>
    <xf numFmtId="165" fontId="32" fillId="8" borderId="160" xfId="3" applyFont="1" applyFill="1" applyBorder="1" applyAlignment="1">
      <alignment vertical="center" wrapText="1"/>
    </xf>
    <xf numFmtId="165" fontId="32" fillId="8" borderId="158" xfId="3" applyFont="1" applyFill="1" applyBorder="1" applyAlignment="1">
      <alignment vertical="center" wrapText="1"/>
    </xf>
    <xf numFmtId="165" fontId="32" fillId="8" borderId="159" xfId="3" applyFont="1" applyFill="1" applyBorder="1" applyAlignment="1">
      <alignment vertical="center" wrapText="1"/>
    </xf>
    <xf numFmtId="0" fontId="30" fillId="7" borderId="168" xfId="2" applyFont="1" applyFill="1" applyBorder="1" applyAlignment="1">
      <alignment horizontal="center" vertical="center"/>
    </xf>
    <xf numFmtId="0" fontId="32" fillId="8" borderId="158" xfId="2" applyFont="1" applyFill="1" applyBorder="1" applyAlignment="1">
      <alignment horizontal="left" vertical="center" wrapText="1"/>
    </xf>
    <xf numFmtId="0" fontId="32" fillId="8" borderId="159" xfId="2" applyFont="1" applyFill="1" applyBorder="1" applyAlignment="1">
      <alignment vertical="center" wrapText="1"/>
    </xf>
    <xf numFmtId="0" fontId="32" fillId="8" borderId="147" xfId="2" applyFont="1" applyFill="1" applyBorder="1" applyAlignment="1">
      <alignment horizontal="left" vertical="center" wrapText="1"/>
    </xf>
    <xf numFmtId="0" fontId="32" fillId="8" borderId="163" xfId="2" applyFont="1" applyFill="1" applyBorder="1" applyAlignment="1">
      <alignment vertical="center" wrapText="1"/>
    </xf>
    <xf numFmtId="0" fontId="35" fillId="8" borderId="144" xfId="2" applyFont="1" applyFill="1" applyBorder="1" applyAlignment="1">
      <alignment horizontal="right" vertical="center"/>
    </xf>
    <xf numFmtId="0" fontId="35" fillId="8" borderId="177" xfId="2" applyFont="1" applyFill="1" applyBorder="1" applyAlignment="1">
      <alignment horizontal="right" vertical="center"/>
    </xf>
    <xf numFmtId="0" fontId="30" fillId="8" borderId="93" xfId="2" applyFont="1" applyFill="1" applyAlignment="1">
      <alignment horizontal="center" vertical="center"/>
    </xf>
    <xf numFmtId="0" fontId="30" fillId="7" borderId="155" xfId="2" applyFont="1" applyFill="1" applyBorder="1" applyAlignment="1">
      <alignment horizontal="left" vertical="center"/>
    </xf>
    <xf numFmtId="0" fontId="30" fillId="7" borderId="156" xfId="2" applyFont="1" applyFill="1" applyBorder="1" applyAlignment="1">
      <alignment horizontal="left" vertical="center"/>
    </xf>
    <xf numFmtId="0" fontId="30" fillId="7" borderId="157" xfId="2" applyFont="1" applyFill="1" applyBorder="1" applyAlignment="1">
      <alignment horizontal="left" vertical="center"/>
    </xf>
    <xf numFmtId="0" fontId="30" fillId="7" borderId="155" xfId="2" applyFont="1" applyFill="1" applyBorder="1" applyAlignment="1">
      <alignment horizontal="center" vertical="center" wrapText="1"/>
    </xf>
    <xf numFmtId="0" fontId="30" fillId="7" borderId="156" xfId="2" applyFont="1" applyFill="1" applyBorder="1" applyAlignment="1">
      <alignment horizontal="center" vertical="center" wrapText="1"/>
    </xf>
    <xf numFmtId="171" fontId="32" fillId="8" borderId="174" xfId="2" applyNumberFormat="1" applyFont="1" applyFill="1" applyBorder="1" applyAlignment="1">
      <alignment horizontal="left" vertical="center" wrapText="1"/>
    </xf>
    <xf numFmtId="171" fontId="32" fillId="8" borderId="175" xfId="2" applyNumberFormat="1" applyFont="1" applyFill="1" applyBorder="1" applyAlignment="1">
      <alignment horizontal="left" vertical="center" wrapText="1"/>
    </xf>
    <xf numFmtId="171" fontId="27" fillId="8" borderId="184" xfId="2" applyNumberFormat="1" applyFill="1" applyBorder="1" applyAlignment="1">
      <alignment horizontal="left" vertical="center" wrapText="1"/>
    </xf>
    <xf numFmtId="171" fontId="27" fillId="8" borderId="185" xfId="2" applyNumberFormat="1" applyFill="1" applyBorder="1" applyAlignment="1">
      <alignment horizontal="left" vertical="center" wrapText="1"/>
    </xf>
    <xf numFmtId="171" fontId="27" fillId="8" borderId="186" xfId="2" applyNumberFormat="1" applyFill="1" applyBorder="1" applyAlignment="1">
      <alignment horizontal="left" vertical="center" wrapText="1"/>
    </xf>
    <xf numFmtId="166" fontId="18" fillId="2" borderId="101" xfId="0" applyNumberFormat="1" applyFont="1" applyFill="1" applyBorder="1" applyAlignment="1">
      <alignment horizontal="right"/>
    </xf>
    <xf numFmtId="0" fontId="3" fillId="0" borderId="99" xfId="0" applyFont="1" applyBorder="1"/>
    <xf numFmtId="0" fontId="41" fillId="7" borderId="168" xfId="2" quotePrefix="1" applyFont="1" applyFill="1" applyBorder="1" applyAlignment="1">
      <alignment horizontal="center" vertical="center"/>
    </xf>
    <xf numFmtId="0" fontId="41" fillId="7" borderId="168" xfId="2" applyFont="1" applyFill="1" applyBorder="1" applyAlignment="1">
      <alignment horizontal="center" vertical="center" wrapText="1"/>
    </xf>
    <xf numFmtId="166" fontId="27" fillId="7" borderId="194" xfId="2" applyNumberFormat="1" applyFill="1" applyBorder="1" applyAlignment="1">
      <alignment horizontal="center" vertical="center" wrapText="1"/>
    </xf>
    <xf numFmtId="166" fontId="27" fillId="7" borderId="177" xfId="2" applyNumberFormat="1" applyFill="1" applyBorder="1" applyAlignment="1">
      <alignment horizontal="center" vertical="center" wrapText="1"/>
    </xf>
    <xf numFmtId="166" fontId="27" fillId="7" borderId="196" xfId="2" applyNumberFormat="1" applyFill="1" applyBorder="1" applyAlignment="1">
      <alignment horizontal="center" vertical="center" wrapText="1"/>
    </xf>
    <xf numFmtId="166" fontId="27" fillId="7" borderId="167" xfId="2" applyNumberFormat="1" applyFill="1" applyBorder="1" applyAlignment="1">
      <alignment horizontal="center" vertical="center" wrapText="1"/>
    </xf>
    <xf numFmtId="0" fontId="27" fillId="7" borderId="193" xfId="2" applyFill="1" applyBorder="1" applyAlignment="1">
      <alignment horizontal="center" vertical="center" wrapText="1"/>
    </xf>
    <xf numFmtId="0" fontId="27" fillId="7" borderId="166" xfId="2" applyFill="1" applyBorder="1" applyAlignment="1">
      <alignment horizontal="center" vertical="center" wrapText="1"/>
    </xf>
    <xf numFmtId="3" fontId="18" fillId="2" borderId="60" xfId="0" applyNumberFormat="1" applyFont="1" applyFill="1" applyBorder="1" applyAlignment="1">
      <alignment horizontal="right"/>
    </xf>
    <xf numFmtId="0" fontId="13" fillId="3" borderId="66" xfId="0" applyFont="1" applyFill="1" applyBorder="1" applyAlignment="1">
      <alignment horizontal="center"/>
    </xf>
    <xf numFmtId="171" fontId="12" fillId="2" borderId="59" xfId="0" applyNumberFormat="1" applyFont="1" applyFill="1" applyBorder="1"/>
    <xf numFmtId="0" fontId="18" fillId="2" borderId="58" xfId="0" applyFont="1" applyFill="1" applyBorder="1" applyAlignment="1">
      <alignment horizontal="right"/>
    </xf>
    <xf numFmtId="0" fontId="13" fillId="3" borderId="66" xfId="0" applyFont="1" applyFill="1" applyBorder="1" applyAlignment="1">
      <alignment horizontal="left"/>
    </xf>
    <xf numFmtId="171" fontId="32" fillId="8" borderId="147" xfId="2" applyNumberFormat="1" applyFont="1" applyFill="1" applyBorder="1" applyAlignment="1">
      <alignment horizontal="left" vertical="center" wrapText="1"/>
    </xf>
    <xf numFmtId="171" fontId="32" fillId="8" borderId="163" xfId="2" applyNumberFormat="1" applyFont="1" applyFill="1" applyBorder="1" applyAlignment="1">
      <alignment horizontal="left" vertical="center" wrapText="1"/>
    </xf>
    <xf numFmtId="0" fontId="35" fillId="9" borderId="152" xfId="2" applyFont="1" applyFill="1" applyBorder="1" applyAlignment="1">
      <alignment horizontal="right" vertical="center"/>
    </xf>
    <xf numFmtId="0" fontId="35" fillId="9" borderId="153" xfId="2" applyFont="1" applyFill="1" applyBorder="1" applyAlignment="1">
      <alignment horizontal="right" vertical="center"/>
    </xf>
    <xf numFmtId="0" fontId="35" fillId="9" borderId="154" xfId="2" applyFont="1" applyFill="1" applyBorder="1" applyAlignment="1">
      <alignment horizontal="right" vertical="center"/>
    </xf>
    <xf numFmtId="0" fontId="38" fillId="8" borderId="152" xfId="2" applyFont="1" applyFill="1" applyBorder="1" applyAlignment="1">
      <alignment horizontal="right" vertical="center"/>
    </xf>
    <xf numFmtId="0" fontId="38" fillId="8" borderId="153" xfId="2" applyFont="1" applyFill="1" applyBorder="1" applyAlignment="1">
      <alignment horizontal="right" vertical="center"/>
    </xf>
    <xf numFmtId="0" fontId="38" fillId="8" borderId="154" xfId="2" applyFont="1" applyFill="1" applyBorder="1" applyAlignment="1">
      <alignment horizontal="right" vertical="center"/>
    </xf>
    <xf numFmtId="166" fontId="11" fillId="3" borderId="101" xfId="0" applyNumberFormat="1" applyFont="1" applyFill="1" applyBorder="1" applyAlignment="1">
      <alignment horizontal="center"/>
    </xf>
    <xf numFmtId="166" fontId="12" fillId="3" borderId="101" xfId="0" applyNumberFormat="1" applyFont="1" applyFill="1" applyBorder="1" applyAlignment="1">
      <alignment horizontal="center" vertical="center" wrapText="1"/>
    </xf>
    <xf numFmtId="0" fontId="3" fillId="0" borderId="99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165" fontId="12" fillId="2" borderId="67" xfId="0" applyNumberFormat="1" applyFont="1" applyFill="1" applyBorder="1"/>
    <xf numFmtId="165" fontId="12" fillId="2" borderId="59" xfId="0" applyNumberFormat="1" applyFont="1" applyFill="1" applyBorder="1"/>
    <xf numFmtId="165" fontId="12" fillId="2" borderId="54" xfId="0" applyNumberFormat="1" applyFont="1" applyFill="1" applyBorder="1"/>
    <xf numFmtId="0" fontId="32" fillId="8" borderId="170" xfId="2" applyFont="1" applyFill="1" applyBorder="1" applyAlignment="1">
      <alignment horizontal="left" vertical="center" wrapText="1"/>
    </xf>
    <xf numFmtId="0" fontId="32" fillId="8" borderId="171" xfId="2" applyFont="1" applyFill="1" applyBorder="1" applyAlignment="1">
      <alignment horizontal="left" vertical="center" wrapText="1"/>
    </xf>
    <xf numFmtId="0" fontId="32" fillId="8" borderId="172" xfId="2" applyFont="1" applyFill="1" applyBorder="1" applyAlignment="1">
      <alignment horizontal="left" vertical="center" wrapText="1"/>
    </xf>
    <xf numFmtId="0" fontId="35" fillId="8" borderId="93" xfId="2" applyFont="1" applyFill="1" applyAlignment="1">
      <alignment horizontal="right" vertical="center"/>
    </xf>
    <xf numFmtId="0" fontId="35" fillId="8" borderId="165" xfId="2" applyFont="1" applyFill="1" applyBorder="1" applyAlignment="1">
      <alignment horizontal="right" vertical="center"/>
    </xf>
    <xf numFmtId="0" fontId="7" fillId="5" borderId="3" xfId="0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right" vertical="center"/>
    </xf>
    <xf numFmtId="165" fontId="32" fillId="8" borderId="147" xfId="3" applyFont="1" applyFill="1" applyBorder="1" applyAlignment="1">
      <alignment vertical="center" wrapText="1"/>
    </xf>
    <xf numFmtId="165" fontId="32" fillId="8" borderId="163" xfId="3" applyFont="1" applyFill="1" applyBorder="1" applyAlignment="1">
      <alignment vertical="center" wrapText="1"/>
    </xf>
    <xf numFmtId="165" fontId="7" fillId="5" borderId="26" xfId="0" applyNumberFormat="1" applyFont="1" applyFill="1" applyBorder="1" applyAlignment="1">
      <alignment vertical="center" wrapText="1"/>
    </xf>
    <xf numFmtId="0" fontId="3" fillId="0" borderId="27" xfId="0" applyFont="1" applyBorder="1"/>
    <xf numFmtId="0" fontId="3" fillId="0" borderId="28" xfId="0" applyFont="1" applyBorder="1"/>
    <xf numFmtId="0" fontId="6" fillId="5" borderId="93" xfId="0" applyFont="1" applyFill="1" applyBorder="1" applyAlignment="1">
      <alignment horizontal="right" vertical="center"/>
    </xf>
    <xf numFmtId="0" fontId="6" fillId="5" borderId="7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center" vertical="center"/>
    </xf>
    <xf numFmtId="0" fontId="7" fillId="5" borderId="102" xfId="0" applyFont="1" applyFill="1" applyBorder="1" applyAlignment="1">
      <alignment horizontal="left" vertical="center" wrapText="1"/>
    </xf>
    <xf numFmtId="0" fontId="3" fillId="0" borderId="103" xfId="0" applyFont="1" applyBorder="1"/>
    <xf numFmtId="0" fontId="3" fillId="0" borderId="104" xfId="0" applyFont="1" applyBorder="1"/>
    <xf numFmtId="0" fontId="7" fillId="5" borderId="26" xfId="0" applyFont="1" applyFill="1" applyBorder="1" applyAlignment="1">
      <alignment horizontal="left" vertical="center" wrapText="1"/>
    </xf>
    <xf numFmtId="0" fontId="6" fillId="5" borderId="101" xfId="0" applyFont="1" applyFill="1" applyBorder="1" applyAlignment="1">
      <alignment horizontal="right" vertical="center"/>
    </xf>
    <xf numFmtId="0" fontId="6" fillId="5" borderId="9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171" fontId="7" fillId="5" borderId="59" xfId="0" applyNumberFormat="1" applyFont="1" applyFill="1" applyBorder="1" applyAlignment="1">
      <alignment horizontal="left" vertical="center" wrapText="1"/>
    </xf>
    <xf numFmtId="171" fontId="7" fillId="5" borderId="26" xfId="0" applyNumberFormat="1" applyFont="1" applyFill="1" applyBorder="1" applyAlignment="1">
      <alignment horizontal="left" vertical="center" wrapText="1"/>
    </xf>
    <xf numFmtId="166" fontId="6" fillId="3" borderId="8" xfId="0" applyNumberFormat="1" applyFont="1" applyFill="1" applyBorder="1" applyAlignment="1">
      <alignment horizontal="center" vertical="center" wrapText="1"/>
    </xf>
    <xf numFmtId="0" fontId="3" fillId="0" borderId="12" xfId="0" applyFont="1" applyBorder="1"/>
    <xf numFmtId="0" fontId="6" fillId="3" borderId="86" xfId="0" applyFont="1" applyFill="1" applyBorder="1" applyAlignment="1">
      <alignment horizontal="center" vertical="center" wrapText="1"/>
    </xf>
    <xf numFmtId="0" fontId="3" fillId="0" borderId="30" xfId="0" applyFont="1" applyBorder="1"/>
    <xf numFmtId="166" fontId="7" fillId="3" borderId="8" xfId="0" applyNumberFormat="1" applyFont="1" applyFill="1" applyBorder="1" applyAlignment="1">
      <alignment horizontal="center" vertical="center" wrapText="1"/>
    </xf>
    <xf numFmtId="0" fontId="7" fillId="3" borderId="86" xfId="0" applyFont="1" applyFill="1" applyBorder="1" applyAlignment="1">
      <alignment horizontal="center" vertical="center" wrapText="1"/>
    </xf>
    <xf numFmtId="165" fontId="7" fillId="5" borderId="67" xfId="0" applyNumberFormat="1" applyFont="1" applyFill="1" applyBorder="1" applyAlignment="1">
      <alignment vertical="center" wrapText="1"/>
    </xf>
    <xf numFmtId="165" fontId="7" fillId="5" borderId="102" xfId="0" applyNumberFormat="1" applyFont="1" applyFill="1" applyBorder="1" applyAlignment="1">
      <alignment vertical="center" wrapText="1"/>
    </xf>
    <xf numFmtId="165" fontId="32" fillId="8" borderId="184" xfId="3" applyFont="1" applyFill="1" applyBorder="1" applyAlignment="1">
      <alignment vertical="center" wrapText="1"/>
    </xf>
    <xf numFmtId="165" fontId="32" fillId="8" borderId="185" xfId="3" applyFont="1" applyFill="1" applyBorder="1" applyAlignment="1">
      <alignment vertical="center" wrapText="1"/>
    </xf>
    <xf numFmtId="165" fontId="32" fillId="8" borderId="186" xfId="3" applyFont="1" applyFill="1" applyBorder="1" applyAlignment="1">
      <alignment vertical="center" wrapText="1"/>
    </xf>
    <xf numFmtId="166" fontId="29" fillId="0" borderId="143" xfId="2" applyNumberFormat="1" applyFont="1" applyFill="1" applyBorder="1" applyAlignment="1">
      <alignment horizontal="center" vertical="center" wrapText="1"/>
    </xf>
    <xf numFmtId="166" fontId="29" fillId="0" borderId="144" xfId="2" applyNumberFormat="1" applyFont="1" applyFill="1" applyBorder="1" applyAlignment="1">
      <alignment horizontal="center" vertical="center" wrapText="1"/>
    </xf>
    <xf numFmtId="166" fontId="29" fillId="0" borderId="145" xfId="2" applyNumberFormat="1" applyFont="1" applyFill="1" applyBorder="1" applyAlignment="1">
      <alignment horizontal="center" vertical="center" wrapText="1"/>
    </xf>
    <xf numFmtId="166" fontId="29" fillId="0" borderId="148" xfId="2" applyNumberFormat="1" applyFont="1" applyFill="1" applyBorder="1" applyAlignment="1">
      <alignment horizontal="center" vertical="center" wrapText="1"/>
    </xf>
    <xf numFmtId="166" fontId="29" fillId="0" borderId="149" xfId="2" applyNumberFormat="1" applyFont="1" applyFill="1" applyBorder="1" applyAlignment="1">
      <alignment horizontal="center" vertical="center" wrapText="1"/>
    </xf>
    <xf numFmtId="166" fontId="29" fillId="0" borderId="150" xfId="2" applyNumberFormat="1" applyFont="1" applyFill="1" applyBorder="1" applyAlignment="1">
      <alignment horizontal="center" vertical="center" wrapText="1"/>
    </xf>
    <xf numFmtId="0" fontId="15" fillId="2" borderId="90" xfId="0" applyFont="1" applyFill="1" applyBorder="1" applyAlignment="1">
      <alignment horizontal="left"/>
    </xf>
    <xf numFmtId="0" fontId="15" fillId="2" borderId="93" xfId="0" applyFont="1" applyFill="1" applyBorder="1" applyAlignment="1">
      <alignment horizontal="left"/>
    </xf>
    <xf numFmtId="0" fontId="15" fillId="2" borderId="54" xfId="0" applyFont="1" applyFill="1" applyBorder="1" applyAlignment="1">
      <alignment horizontal="left"/>
    </xf>
    <xf numFmtId="0" fontId="15" fillId="2" borderId="71" xfId="0" applyFont="1" applyFill="1" applyBorder="1" applyAlignment="1">
      <alignment horizontal="left"/>
    </xf>
    <xf numFmtId="0" fontId="18" fillId="2" borderId="6" xfId="0" applyFont="1" applyFill="1" applyBorder="1" applyAlignment="1">
      <alignment horizontal="right"/>
    </xf>
    <xf numFmtId="0" fontId="18" fillId="6" borderId="58" xfId="0" applyFont="1" applyFill="1" applyBorder="1" applyAlignment="1">
      <alignment horizontal="right"/>
    </xf>
    <xf numFmtId="0" fontId="18" fillId="6" borderId="5" xfId="0" applyFont="1" applyFill="1" applyBorder="1" applyAlignment="1">
      <alignment horizontal="right"/>
    </xf>
    <xf numFmtId="0" fontId="20" fillId="2" borderId="58" xfId="0" applyFont="1" applyFill="1" applyBorder="1" applyAlignment="1">
      <alignment horizontal="right"/>
    </xf>
    <xf numFmtId="0" fontId="20" fillId="2" borderId="5" xfId="0" applyFont="1" applyFill="1" applyBorder="1" applyAlignment="1">
      <alignment horizontal="right"/>
    </xf>
    <xf numFmtId="0" fontId="15" fillId="2" borderId="90" xfId="0" applyFont="1" applyFill="1" applyBorder="1"/>
    <xf numFmtId="0" fontId="15" fillId="2" borderId="93" xfId="0" applyFont="1" applyFill="1" applyBorder="1"/>
    <xf numFmtId="0" fontId="15" fillId="2" borderId="54" xfId="0" applyFont="1" applyFill="1" applyBorder="1"/>
    <xf numFmtId="0" fontId="15" fillId="2" borderId="71" xfId="0" applyFont="1" applyFill="1" applyBorder="1"/>
    <xf numFmtId="0" fontId="3" fillId="0" borderId="57" xfId="0" applyFont="1" applyBorder="1"/>
    <xf numFmtId="0" fontId="13" fillId="3" borderId="58" xfId="0" applyFont="1" applyFill="1" applyBorder="1" applyAlignment="1">
      <alignment horizontal="left"/>
    </xf>
    <xf numFmtId="0" fontId="13" fillId="3" borderId="5" xfId="0" applyFont="1" applyFill="1" applyBorder="1" applyAlignment="1">
      <alignment horizontal="left"/>
    </xf>
    <xf numFmtId="0" fontId="13" fillId="3" borderId="58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5" fillId="2" borderId="66" xfId="0" applyFont="1" applyFill="1" applyBorder="1" applyAlignment="1">
      <alignment horizontal="left"/>
    </xf>
    <xf numFmtId="0" fontId="15" fillId="2" borderId="101" xfId="0" applyFont="1" applyFill="1" applyBorder="1" applyAlignment="1">
      <alignment horizontal="left"/>
    </xf>
    <xf numFmtId="0" fontId="11" fillId="3" borderId="6" xfId="0" applyFont="1" applyFill="1" applyBorder="1" applyAlignment="1">
      <alignment horizontal="center"/>
    </xf>
    <xf numFmtId="0" fontId="3" fillId="0" borderId="55" xfId="0" applyFont="1" applyBorder="1"/>
    <xf numFmtId="0" fontId="12" fillId="3" borderId="6" xfId="0" applyFont="1" applyFill="1" applyBorder="1" applyAlignment="1">
      <alignment horizontal="center" wrapText="1"/>
    </xf>
    <xf numFmtId="0" fontId="12" fillId="3" borderId="57" xfId="0" applyFont="1" applyFill="1" applyBorder="1" applyAlignment="1">
      <alignment horizontal="center"/>
    </xf>
    <xf numFmtId="0" fontId="13" fillId="2" borderId="58" xfId="0" applyFont="1" applyFill="1" applyBorder="1" applyAlignment="1">
      <alignment horizontal="center"/>
    </xf>
    <xf numFmtId="0" fontId="15" fillId="2" borderId="66" xfId="0" applyFont="1" applyFill="1" applyBorder="1"/>
    <xf numFmtId="0" fontId="15" fillId="2" borderId="101" xfId="0" applyFont="1" applyFill="1" applyBorder="1"/>
    <xf numFmtId="165" fontId="32" fillId="8" borderId="190" xfId="3" applyFont="1" applyFill="1" applyBorder="1" applyAlignment="1">
      <alignment vertical="center" wrapText="1"/>
    </xf>
    <xf numFmtId="165" fontId="32" fillId="8" borderId="169" xfId="3" applyFont="1" applyFill="1" applyBorder="1" applyAlignment="1">
      <alignment vertical="center" wrapText="1"/>
    </xf>
    <xf numFmtId="0" fontId="32" fillId="8" borderId="181" xfId="2" applyFont="1" applyFill="1" applyBorder="1" applyAlignment="1">
      <alignment horizontal="left" vertical="center" wrapText="1"/>
    </xf>
    <xf numFmtId="0" fontId="32" fillId="8" borderId="182" xfId="2" applyFont="1" applyFill="1" applyBorder="1" applyAlignment="1">
      <alignment horizontal="left" vertical="center" wrapText="1"/>
    </xf>
    <xf numFmtId="0" fontId="32" fillId="8" borderId="183" xfId="2" applyFont="1" applyFill="1" applyBorder="1" applyAlignment="1">
      <alignment horizontal="left" vertical="center" wrapText="1"/>
    </xf>
    <xf numFmtId="0" fontId="30" fillId="7" borderId="152" xfId="2" applyFont="1" applyFill="1" applyBorder="1" applyAlignment="1">
      <alignment horizontal="center" vertical="center"/>
    </xf>
    <xf numFmtId="0" fontId="30" fillId="7" borderId="153" xfId="2" applyFont="1" applyFill="1" applyBorder="1" applyAlignment="1">
      <alignment horizontal="center" vertical="center"/>
    </xf>
    <xf numFmtId="0" fontId="30" fillId="7" borderId="154" xfId="2" applyFont="1" applyFill="1" applyBorder="1" applyAlignment="1">
      <alignment horizontal="center" vertical="center"/>
    </xf>
    <xf numFmtId="0" fontId="32" fillId="8" borderId="184" xfId="2" applyFont="1" applyFill="1" applyBorder="1" applyAlignment="1">
      <alignment horizontal="left" vertical="center" wrapText="1"/>
    </xf>
    <xf numFmtId="0" fontId="32" fillId="8" borderId="185" xfId="2" applyFont="1" applyFill="1" applyBorder="1" applyAlignment="1">
      <alignment horizontal="left" vertical="center" wrapText="1"/>
    </xf>
    <xf numFmtId="0" fontId="32" fillId="8" borderId="186" xfId="2" applyFont="1" applyFill="1" applyBorder="1" applyAlignment="1">
      <alignment horizontal="left" vertical="center" wrapText="1"/>
    </xf>
    <xf numFmtId="0" fontId="32" fillId="8" borderId="181" xfId="2" applyFont="1" applyFill="1" applyBorder="1" applyAlignment="1">
      <alignment horizontal="justify" vertical="center" wrapText="1"/>
    </xf>
    <xf numFmtId="0" fontId="32" fillId="8" borderId="182" xfId="2" applyFont="1" applyFill="1" applyBorder="1" applyAlignment="1">
      <alignment horizontal="justify" vertical="center" wrapText="1"/>
    </xf>
    <xf numFmtId="0" fontId="32" fillId="8" borderId="183" xfId="2" applyFont="1" applyFill="1" applyBorder="1" applyAlignment="1">
      <alignment horizontal="justify" vertical="center" wrapText="1"/>
    </xf>
    <xf numFmtId="0" fontId="30" fillId="7" borderId="152" xfId="2" applyFont="1" applyFill="1" applyBorder="1" applyAlignment="1">
      <alignment horizontal="center" vertical="center" wrapText="1"/>
    </xf>
    <xf numFmtId="0" fontId="30" fillId="7" borderId="153" xfId="2" applyFont="1" applyFill="1" applyBorder="1" applyAlignment="1">
      <alignment horizontal="center" vertical="center" wrapText="1"/>
    </xf>
    <xf numFmtId="0" fontId="30" fillId="7" borderId="187" xfId="2" applyFont="1" applyFill="1" applyBorder="1" applyAlignment="1">
      <alignment horizontal="center" vertical="center" wrapText="1"/>
    </xf>
    <xf numFmtId="171" fontId="32" fillId="8" borderId="184" xfId="2" applyNumberFormat="1" applyFont="1" applyFill="1" applyBorder="1" applyAlignment="1">
      <alignment horizontal="left" vertical="center" wrapText="1"/>
    </xf>
    <xf numFmtId="171" fontId="32" fillId="8" borderId="185" xfId="2" applyNumberFormat="1" applyFont="1" applyFill="1" applyBorder="1" applyAlignment="1">
      <alignment horizontal="left" vertical="center" wrapText="1"/>
    </xf>
    <xf numFmtId="171" fontId="32" fillId="8" borderId="186" xfId="2" applyNumberFormat="1" applyFont="1" applyFill="1" applyBorder="1" applyAlignment="1">
      <alignment horizontal="left" vertical="center" wrapText="1"/>
    </xf>
    <xf numFmtId="171" fontId="32" fillId="8" borderId="170" xfId="2" applyNumberFormat="1" applyFont="1" applyFill="1" applyBorder="1" applyAlignment="1">
      <alignment horizontal="left" vertical="center" wrapText="1"/>
    </xf>
    <xf numFmtId="171" fontId="32" fillId="8" borderId="171" xfId="2" applyNumberFormat="1" applyFont="1" applyFill="1" applyBorder="1" applyAlignment="1">
      <alignment horizontal="left" vertical="center" wrapText="1"/>
    </xf>
    <xf numFmtId="171" fontId="32" fillId="8" borderId="172" xfId="2" applyNumberFormat="1" applyFont="1" applyFill="1" applyBorder="1" applyAlignment="1">
      <alignment horizontal="left" vertical="center" wrapText="1"/>
    </xf>
    <xf numFmtId="171" fontId="32" fillId="8" borderId="181" xfId="2" applyNumberFormat="1" applyFont="1" applyFill="1" applyBorder="1" applyAlignment="1">
      <alignment horizontal="left" vertical="center" wrapText="1"/>
    </xf>
    <xf numFmtId="171" fontId="32" fillId="8" borderId="182" xfId="2" applyNumberFormat="1" applyFont="1" applyFill="1" applyBorder="1" applyAlignment="1">
      <alignment horizontal="left" vertical="center" wrapText="1"/>
    </xf>
    <xf numFmtId="171" fontId="32" fillId="8" borderId="183" xfId="2" applyNumberFormat="1" applyFont="1" applyFill="1" applyBorder="1" applyAlignment="1">
      <alignment horizontal="left" vertical="center" wrapText="1"/>
    </xf>
    <xf numFmtId="0" fontId="30" fillId="8" borderId="153" xfId="2" applyFont="1" applyFill="1" applyBorder="1" applyAlignment="1">
      <alignment horizontal="center" vertical="center"/>
    </xf>
    <xf numFmtId="0" fontId="30" fillId="7" borderId="187" xfId="2" applyFont="1" applyFill="1" applyBorder="1" applyAlignment="1">
      <alignment horizontal="center" vertical="center"/>
    </xf>
    <xf numFmtId="165" fontId="32" fillId="8" borderId="170" xfId="3" applyFont="1" applyFill="1" applyBorder="1" applyAlignment="1">
      <alignment vertical="center" wrapText="1"/>
    </xf>
    <xf numFmtId="165" fontId="32" fillId="8" borderId="171" xfId="3" applyFont="1" applyFill="1" applyBorder="1" applyAlignment="1">
      <alignment vertical="center" wrapText="1"/>
    </xf>
    <xf numFmtId="165" fontId="32" fillId="8" borderId="172" xfId="3" applyFont="1" applyFill="1" applyBorder="1" applyAlignment="1">
      <alignment vertical="center" wrapText="1"/>
    </xf>
    <xf numFmtId="165" fontId="32" fillId="8" borderId="181" xfId="3" applyFont="1" applyFill="1" applyBorder="1" applyAlignment="1">
      <alignment vertical="center" wrapText="1"/>
    </xf>
    <xf numFmtId="165" fontId="32" fillId="8" borderId="182" xfId="3" applyFont="1" applyFill="1" applyBorder="1" applyAlignment="1">
      <alignment vertical="center" wrapText="1"/>
    </xf>
    <xf numFmtId="165" fontId="32" fillId="8" borderId="183" xfId="3" applyFont="1" applyFill="1" applyBorder="1" applyAlignment="1">
      <alignment vertical="center" wrapText="1"/>
    </xf>
    <xf numFmtId="0" fontId="6" fillId="4" borderId="58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3" fillId="0" borderId="9" xfId="0" applyFont="1" applyBorder="1"/>
    <xf numFmtId="0" fontId="6" fillId="3" borderId="10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7" fillId="3" borderId="10" xfId="0" applyFont="1" applyFill="1" applyBorder="1" applyAlignment="1">
      <alignment horizontal="center" vertical="center" wrapText="1"/>
    </xf>
    <xf numFmtId="0" fontId="6" fillId="5" borderId="58" xfId="0" applyFont="1" applyFill="1" applyBorder="1" applyAlignment="1">
      <alignment horizontal="center" vertical="center"/>
    </xf>
    <xf numFmtId="0" fontId="6" fillId="3" borderId="58" xfId="0" applyFont="1" applyFill="1" applyBorder="1" applyAlignment="1">
      <alignment horizontal="left" vertical="center"/>
    </xf>
    <xf numFmtId="0" fontId="6" fillId="3" borderId="5" xfId="0" applyFont="1" applyFill="1" applyBorder="1" applyAlignment="1">
      <alignment horizontal="left" vertical="center"/>
    </xf>
    <xf numFmtId="0" fontId="6" fillId="3" borderId="58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165" fontId="7" fillId="5" borderId="68" xfId="0" applyNumberFormat="1" applyFont="1" applyFill="1" applyBorder="1" applyAlignment="1">
      <alignment vertical="center" wrapText="1"/>
    </xf>
    <xf numFmtId="165" fontId="7" fillId="5" borderId="69" xfId="0" applyNumberFormat="1" applyFont="1" applyFill="1" applyBorder="1" applyAlignment="1">
      <alignment vertical="center" wrapText="1"/>
    </xf>
    <xf numFmtId="165" fontId="7" fillId="5" borderId="27" xfId="0" applyNumberFormat="1" applyFont="1" applyFill="1" applyBorder="1" applyAlignment="1">
      <alignment vertical="center" wrapText="1"/>
    </xf>
    <xf numFmtId="165" fontId="7" fillId="5" borderId="28" xfId="0" applyNumberFormat="1" applyFont="1" applyFill="1" applyBorder="1" applyAlignment="1">
      <alignment vertical="center" wrapText="1"/>
    </xf>
    <xf numFmtId="0" fontId="6" fillId="5" borderId="32" xfId="0" applyFont="1" applyFill="1" applyBorder="1" applyAlignment="1">
      <alignment horizontal="right" vertical="center"/>
    </xf>
    <xf numFmtId="0" fontId="3" fillId="0" borderId="33" xfId="0" applyFont="1" applyBorder="1"/>
    <xf numFmtId="0" fontId="3" fillId="0" borderId="34" xfId="0" applyFont="1" applyBorder="1"/>
    <xf numFmtId="0" fontId="6" fillId="3" borderId="5" xfId="0" applyFont="1" applyFill="1" applyBorder="1" applyAlignment="1">
      <alignment horizontal="center" vertical="center"/>
    </xf>
    <xf numFmtId="0" fontId="7" fillId="5" borderId="67" xfId="0" applyFont="1" applyFill="1" applyBorder="1" applyAlignment="1">
      <alignment horizontal="left" vertical="center" wrapText="1"/>
    </xf>
    <xf numFmtId="0" fontId="7" fillId="5" borderId="68" xfId="0" applyFont="1" applyFill="1" applyBorder="1" applyAlignment="1">
      <alignment horizontal="left" vertical="center" wrapText="1"/>
    </xf>
    <xf numFmtId="0" fontId="7" fillId="5" borderId="69" xfId="0" applyFont="1" applyFill="1" applyBorder="1" applyAlignment="1">
      <alignment horizontal="left" vertical="center" wrapText="1"/>
    </xf>
    <xf numFmtId="0" fontId="6" fillId="3" borderId="58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171" fontId="7" fillId="5" borderId="60" xfId="0" applyNumberFormat="1" applyFont="1" applyFill="1" applyBorder="1" applyAlignment="1">
      <alignment horizontal="left" vertical="center" wrapText="1"/>
    </xf>
    <xf numFmtId="171" fontId="7" fillId="5" borderId="61" xfId="0" applyNumberFormat="1" applyFont="1" applyFill="1" applyBorder="1" applyAlignment="1">
      <alignment horizontal="left" vertical="center" wrapText="1"/>
    </xf>
    <xf numFmtId="171" fontId="7" fillId="5" borderId="102" xfId="0" applyNumberFormat="1" applyFont="1" applyFill="1" applyBorder="1" applyAlignment="1">
      <alignment horizontal="left" vertical="center" wrapText="1"/>
    </xf>
    <xf numFmtId="171" fontId="7" fillId="5" borderId="103" xfId="0" applyNumberFormat="1" applyFont="1" applyFill="1" applyBorder="1" applyAlignment="1">
      <alignment horizontal="left" vertical="center" wrapText="1"/>
    </xf>
    <xf numFmtId="171" fontId="7" fillId="5" borderId="104" xfId="0" applyNumberFormat="1" applyFont="1" applyFill="1" applyBorder="1" applyAlignment="1">
      <alignment horizontal="left" vertical="center" wrapText="1"/>
    </xf>
    <xf numFmtId="0" fontId="6" fillId="5" borderId="47" xfId="0" applyFont="1" applyFill="1" applyBorder="1" applyAlignment="1">
      <alignment horizontal="right" vertical="center"/>
    </xf>
    <xf numFmtId="0" fontId="3" fillId="0" borderId="48" xfId="0" applyFont="1" applyBorder="1"/>
    <xf numFmtId="0" fontId="3" fillId="0" borderId="49" xfId="0" applyFont="1" applyBorder="1"/>
    <xf numFmtId="0" fontId="7" fillId="5" borderId="58" xfId="0" applyFont="1" applyFill="1" applyBorder="1" applyAlignment="1">
      <alignment horizontal="right" vertical="center"/>
    </xf>
    <xf numFmtId="0" fontId="7" fillId="5" borderId="5" xfId="0" applyFont="1" applyFill="1" applyBorder="1" applyAlignment="1">
      <alignment horizontal="right" vertical="center"/>
    </xf>
    <xf numFmtId="0" fontId="7" fillId="5" borderId="27" xfId="0" applyFont="1" applyFill="1" applyBorder="1" applyAlignment="1">
      <alignment horizontal="left" vertical="center" wrapText="1"/>
    </xf>
    <xf numFmtId="0" fontId="7" fillId="5" borderId="28" xfId="0" applyFont="1" applyFill="1" applyBorder="1" applyAlignment="1">
      <alignment horizontal="left" vertical="center" wrapText="1"/>
    </xf>
    <xf numFmtId="171" fontId="7" fillId="5" borderId="67" xfId="0" applyNumberFormat="1" applyFont="1" applyFill="1" applyBorder="1" applyAlignment="1">
      <alignment horizontal="left" vertical="center" wrapText="1"/>
    </xf>
    <xf numFmtId="171" fontId="7" fillId="5" borderId="68" xfId="0" applyNumberFormat="1" applyFont="1" applyFill="1" applyBorder="1" applyAlignment="1">
      <alignment horizontal="left" vertical="center" wrapText="1"/>
    </xf>
    <xf numFmtId="171" fontId="7" fillId="5" borderId="69" xfId="0" applyNumberFormat="1" applyFont="1" applyFill="1" applyBorder="1" applyAlignment="1">
      <alignment horizontal="left" vertical="center" wrapText="1"/>
    </xf>
    <xf numFmtId="165" fontId="7" fillId="5" borderId="103" xfId="0" applyNumberFormat="1" applyFont="1" applyFill="1" applyBorder="1" applyAlignment="1">
      <alignment vertical="center" wrapText="1"/>
    </xf>
    <xf numFmtId="165" fontId="7" fillId="5" borderId="104" xfId="0" applyNumberFormat="1" applyFont="1" applyFill="1" applyBorder="1" applyAlignment="1">
      <alignment vertical="center" wrapText="1"/>
    </xf>
    <xf numFmtId="171" fontId="7" fillId="5" borderId="27" xfId="0" applyNumberFormat="1" applyFont="1" applyFill="1" applyBorder="1" applyAlignment="1">
      <alignment horizontal="left" vertical="center" wrapText="1"/>
    </xf>
    <xf numFmtId="171" fontId="7" fillId="5" borderId="28" xfId="0" applyNumberFormat="1" applyFont="1" applyFill="1" applyBorder="1" applyAlignment="1">
      <alignment horizontal="left" vertical="center" wrapText="1"/>
    </xf>
    <xf numFmtId="0" fontId="24" fillId="5" borderId="47" xfId="0" applyFont="1" applyFill="1" applyBorder="1" applyAlignment="1">
      <alignment horizontal="right" vertical="center"/>
    </xf>
    <xf numFmtId="0" fontId="24" fillId="4" borderId="3" xfId="0" applyFont="1" applyFill="1" applyBorder="1" applyAlignment="1">
      <alignment horizontal="right" vertical="center"/>
    </xf>
    <xf numFmtId="0" fontId="24" fillId="4" borderId="58" xfId="0" applyFont="1" applyFill="1" applyBorder="1" applyAlignment="1">
      <alignment horizontal="right" vertical="center"/>
    </xf>
    <xf numFmtId="0" fontId="24" fillId="4" borderId="5" xfId="0" applyFont="1" applyFill="1" applyBorder="1" applyAlignment="1">
      <alignment horizontal="right" vertical="center"/>
    </xf>
    <xf numFmtId="0" fontId="25" fillId="5" borderId="3" xfId="0" applyFont="1" applyFill="1" applyBorder="1" applyAlignment="1">
      <alignment horizontal="right" vertical="center"/>
    </xf>
    <xf numFmtId="0" fontId="25" fillId="5" borderId="58" xfId="0" applyFont="1" applyFill="1" applyBorder="1" applyAlignment="1">
      <alignment horizontal="right" vertical="center"/>
    </xf>
    <xf numFmtId="0" fontId="25" fillId="5" borderId="5" xfId="0" applyFont="1" applyFill="1" applyBorder="1" applyAlignment="1">
      <alignment horizontal="right" vertical="center"/>
    </xf>
    <xf numFmtId="0" fontId="24" fillId="5" borderId="32" xfId="0" applyFont="1" applyFill="1" applyBorder="1" applyAlignment="1">
      <alignment horizontal="right" vertical="center"/>
    </xf>
    <xf numFmtId="0" fontId="7" fillId="5" borderId="103" xfId="0" applyFont="1" applyFill="1" applyBorder="1" applyAlignment="1">
      <alignment horizontal="left" vertical="center" wrapText="1"/>
    </xf>
    <xf numFmtId="0" fontId="7" fillId="5" borderId="10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165" fontId="7" fillId="0" borderId="67" xfId="0" applyNumberFormat="1" applyFont="1" applyBorder="1" applyAlignment="1">
      <alignment vertical="center" wrapText="1"/>
    </xf>
    <xf numFmtId="165" fontId="7" fillId="0" borderId="68" xfId="0" applyNumberFormat="1" applyFont="1" applyBorder="1" applyAlignment="1">
      <alignment vertical="center" wrapText="1"/>
    </xf>
    <xf numFmtId="165" fontId="7" fillId="0" borderId="69" xfId="0" applyNumberFormat="1" applyFont="1" applyBorder="1" applyAlignment="1">
      <alignment vertical="center" wrapText="1"/>
    </xf>
    <xf numFmtId="165" fontId="7" fillId="0" borderId="102" xfId="0" applyNumberFormat="1" applyFont="1" applyBorder="1" applyAlignment="1">
      <alignment vertical="center" wrapText="1"/>
    </xf>
    <xf numFmtId="165" fontId="7" fillId="0" borderId="103" xfId="0" applyNumberFormat="1" applyFont="1" applyBorder="1" applyAlignment="1">
      <alignment vertical="center" wrapText="1"/>
    </xf>
    <xf numFmtId="165" fontId="7" fillId="0" borderId="104" xfId="0" applyNumberFormat="1" applyFont="1" applyBorder="1" applyAlignment="1">
      <alignment vertical="center" wrapText="1"/>
    </xf>
    <xf numFmtId="165" fontId="32" fillId="8" borderId="174" xfId="3" applyFont="1" applyFill="1" applyBorder="1" applyAlignment="1">
      <alignment vertical="center" wrapText="1"/>
    </xf>
    <xf numFmtId="165" fontId="32" fillId="8" borderId="175" xfId="3" applyFont="1" applyFill="1" applyBorder="1" applyAlignment="1">
      <alignment vertical="center" wrapText="1"/>
    </xf>
    <xf numFmtId="0" fontId="32" fillId="8" borderId="188" xfId="2" applyFont="1" applyFill="1" applyBorder="1" applyAlignment="1">
      <alignment horizontal="left" vertical="center" wrapText="1"/>
    </xf>
    <xf numFmtId="0" fontId="32" fillId="8" borderId="189" xfId="2" applyFont="1" applyFill="1" applyBorder="1" applyAlignment="1">
      <alignment vertical="center" wrapText="1"/>
    </xf>
    <xf numFmtId="0" fontId="32" fillId="8" borderId="190" xfId="2" applyFont="1" applyFill="1" applyBorder="1" applyAlignment="1">
      <alignment horizontal="left" vertical="center" wrapText="1"/>
    </xf>
    <xf numFmtId="0" fontId="32" fillId="8" borderId="169" xfId="2" applyFont="1" applyFill="1" applyBorder="1" applyAlignment="1">
      <alignment vertical="center" wrapText="1"/>
    </xf>
    <xf numFmtId="166" fontId="7" fillId="0" borderId="8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/>
    <xf numFmtId="0" fontId="3" fillId="0" borderId="9" xfId="0" applyFont="1" applyFill="1" applyBorder="1"/>
    <xf numFmtId="0" fontId="3" fillId="0" borderId="12" xfId="0" applyFont="1" applyFill="1" applyBorder="1"/>
    <xf numFmtId="0" fontId="3" fillId="0" borderId="1" xfId="0" applyFont="1" applyFill="1" applyBorder="1"/>
    <xf numFmtId="0" fontId="3" fillId="0" borderId="13" xfId="0" applyFont="1" applyFill="1" applyBorder="1"/>
    <xf numFmtId="0" fontId="32" fillId="8" borderId="147" xfId="2" applyFont="1" applyFill="1" applyBorder="1" applyAlignment="1">
      <alignment horizontal="justify" vertical="center" wrapText="1"/>
    </xf>
    <xf numFmtId="0" fontId="32" fillId="8" borderId="163" xfId="2" applyFont="1" applyFill="1" applyBorder="1" applyAlignment="1">
      <alignment horizontal="justify" vertical="center" wrapText="1"/>
    </xf>
    <xf numFmtId="0" fontId="12" fillId="2" borderId="59" xfId="0" applyFont="1" applyFill="1" applyBorder="1" applyAlignment="1">
      <alignment horizontal="left"/>
    </xf>
    <xf numFmtId="3" fontId="18" fillId="2" borderId="0" xfId="0" applyNumberFormat="1" applyFont="1" applyFill="1" applyAlignment="1">
      <alignment horizontal="right"/>
    </xf>
    <xf numFmtId="171" fontId="12" fillId="2" borderId="59" xfId="0" applyNumberFormat="1" applyFont="1" applyFill="1" applyBorder="1" applyAlignment="1">
      <alignment horizontal="left"/>
    </xf>
    <xf numFmtId="0" fontId="18" fillId="2" borderId="68" xfId="0" applyFont="1" applyFill="1" applyBorder="1" applyAlignment="1">
      <alignment horizontal="right"/>
    </xf>
    <xf numFmtId="171" fontId="18" fillId="6" borderId="3" xfId="0" applyNumberFormat="1" applyFont="1" applyFill="1" applyBorder="1" applyAlignment="1">
      <alignment horizontal="right"/>
    </xf>
    <xf numFmtId="2" fontId="13" fillId="3" borderId="3" xfId="0" applyNumberFormat="1" applyFont="1" applyFill="1" applyBorder="1" applyAlignment="1">
      <alignment horizontal="left"/>
    </xf>
    <xf numFmtId="165" fontId="18" fillId="2" borderId="71" xfId="0" applyNumberFormat="1" applyFont="1" applyFill="1" applyBorder="1" applyAlignment="1">
      <alignment horizontal="right"/>
    </xf>
    <xf numFmtId="0" fontId="32" fillId="0" borderId="170" xfId="2" applyFont="1" applyBorder="1" applyAlignment="1">
      <alignment horizontal="left" vertical="center" wrapText="1"/>
    </xf>
    <xf numFmtId="0" fontId="32" fillId="0" borderId="171" xfId="2" applyFont="1" applyBorder="1" applyAlignment="1">
      <alignment horizontal="left" vertical="center" wrapText="1"/>
    </xf>
    <xf numFmtId="0" fontId="32" fillId="0" borderId="172" xfId="2" applyFont="1" applyBorder="1" applyAlignment="1">
      <alignment horizontal="left" vertical="center" wrapText="1"/>
    </xf>
    <xf numFmtId="0" fontId="35" fillId="9" borderId="178" xfId="2" applyFont="1" applyFill="1" applyBorder="1" applyAlignment="1">
      <alignment horizontal="right" vertical="center"/>
    </xf>
    <xf numFmtId="0" fontId="35" fillId="9" borderId="179" xfId="2" applyFont="1" applyFill="1" applyBorder="1" applyAlignment="1">
      <alignment horizontal="right" vertical="center"/>
    </xf>
    <xf numFmtId="0" fontId="35" fillId="9" borderId="180" xfId="2" applyFont="1" applyFill="1" applyBorder="1" applyAlignment="1">
      <alignment horizontal="right" vertical="center"/>
    </xf>
    <xf numFmtId="0" fontId="15" fillId="0" borderId="62" xfId="0" applyFont="1" applyBorder="1" applyAlignment="1">
      <alignment horizontal="left"/>
    </xf>
    <xf numFmtId="0" fontId="3" fillId="0" borderId="63" xfId="0" applyFont="1" applyBorder="1"/>
    <xf numFmtId="0" fontId="3" fillId="0" borderId="64" xfId="0" applyFont="1" applyBorder="1"/>
    <xf numFmtId="0" fontId="15" fillId="0" borderId="54" xfId="0" applyFont="1" applyBorder="1" applyAlignment="1">
      <alignment horizontal="left"/>
    </xf>
    <xf numFmtId="0" fontId="18" fillId="2" borderId="1" xfId="0" applyFont="1" applyFill="1" applyBorder="1" applyAlignment="1">
      <alignment horizontal="right"/>
    </xf>
    <xf numFmtId="171" fontId="13" fillId="2" borderId="60" xfId="0" applyNumberFormat="1" applyFont="1" applyFill="1" applyBorder="1" applyAlignment="1">
      <alignment horizontal="center"/>
    </xf>
    <xf numFmtId="171" fontId="13" fillId="3" borderId="67" xfId="0" applyNumberFormat="1" applyFont="1" applyFill="1" applyBorder="1" applyAlignment="1">
      <alignment horizontal="left"/>
    </xf>
    <xf numFmtId="171" fontId="13" fillId="3" borderId="3" xfId="0" applyNumberFormat="1" applyFont="1" applyFill="1" applyBorder="1" applyAlignment="1">
      <alignment horizontal="center"/>
    </xf>
    <xf numFmtId="171" fontId="15" fillId="2" borderId="59" xfId="0" applyNumberFormat="1" applyFont="1" applyFill="1" applyBorder="1" applyAlignment="1">
      <alignment horizontal="left"/>
    </xf>
    <xf numFmtId="171" fontId="15" fillId="2" borderId="54" xfId="0" applyNumberFormat="1" applyFont="1" applyFill="1" applyBorder="1" applyAlignment="1">
      <alignment horizontal="left"/>
    </xf>
    <xf numFmtId="0" fontId="15" fillId="2" borderId="62" xfId="0" applyFont="1" applyFill="1" applyBorder="1" applyAlignment="1">
      <alignment horizontal="left"/>
    </xf>
    <xf numFmtId="0" fontId="3" fillId="0" borderId="73" xfId="0" applyFont="1" applyBorder="1"/>
    <xf numFmtId="0" fontId="18" fillId="6" borderId="66" xfId="0" applyFont="1" applyFill="1" applyBorder="1" applyAlignment="1">
      <alignment horizontal="right"/>
    </xf>
    <xf numFmtId="0" fontId="3" fillId="0" borderId="77" xfId="0" applyFont="1" applyBorder="1"/>
    <xf numFmtId="167" fontId="12" fillId="3" borderId="57" xfId="0" applyNumberFormat="1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2" fontId="15" fillId="2" borderId="52" xfId="0" applyNumberFormat="1" applyFont="1" applyFill="1" applyBorder="1"/>
    <xf numFmtId="165" fontId="15" fillId="2" borderId="59" xfId="0" applyNumberFormat="1" applyFont="1" applyFill="1" applyBorder="1"/>
    <xf numFmtId="165" fontId="15" fillId="2" borderId="54" xfId="0" applyNumberFormat="1" applyFont="1" applyFill="1" applyBorder="1"/>
    <xf numFmtId="0" fontId="15" fillId="2" borderId="62" xfId="0" applyFont="1" applyFill="1" applyBorder="1"/>
    <xf numFmtId="0" fontId="13" fillId="3" borderId="67" xfId="0" applyFont="1" applyFill="1" applyBorder="1" applyAlignment="1">
      <alignment horizontal="center"/>
    </xf>
    <xf numFmtId="0" fontId="15" fillId="2" borderId="59" xfId="0" applyFont="1" applyFill="1" applyBorder="1" applyAlignment="1">
      <alignment horizontal="left"/>
    </xf>
    <xf numFmtId="2" fontId="15" fillId="2" borderId="56" xfId="0" applyNumberFormat="1" applyFont="1" applyFill="1" applyBorder="1" applyAlignment="1">
      <alignment horizontal="left"/>
    </xf>
    <xf numFmtId="165" fontId="13" fillId="2" borderId="60" xfId="0" applyNumberFormat="1" applyFont="1" applyFill="1" applyBorder="1" applyAlignment="1">
      <alignment horizontal="center"/>
    </xf>
    <xf numFmtId="165" fontId="13" fillId="3" borderId="67" xfId="0" applyNumberFormat="1" applyFont="1" applyFill="1" applyBorder="1" applyAlignment="1">
      <alignment horizontal="left"/>
    </xf>
    <xf numFmtId="165" fontId="13" fillId="3" borderId="66" xfId="0" applyNumberFormat="1" applyFont="1" applyFill="1" applyBorder="1" applyAlignment="1">
      <alignment horizontal="center"/>
    </xf>
    <xf numFmtId="165" fontId="15" fillId="2" borderId="54" xfId="0" applyNumberFormat="1" applyFont="1" applyFill="1" applyBorder="1" applyAlignment="1">
      <alignment horizontal="left"/>
    </xf>
    <xf numFmtId="0" fontId="15" fillId="2" borderId="56" xfId="0" applyFont="1" applyFill="1" applyBorder="1" applyAlignment="1">
      <alignment horizontal="left"/>
    </xf>
    <xf numFmtId="0" fontId="3" fillId="0" borderId="78" xfId="0" applyFont="1" applyBorder="1"/>
    <xf numFmtId="0" fontId="18" fillId="2" borderId="4" xfId="0" applyFont="1" applyFill="1" applyBorder="1" applyAlignment="1">
      <alignment horizontal="right"/>
    </xf>
    <xf numFmtId="0" fontId="13" fillId="2" borderId="60" xfId="0" applyFont="1" applyFill="1" applyBorder="1" applyAlignment="1">
      <alignment horizontal="center"/>
    </xf>
    <xf numFmtId="0" fontId="20" fillId="2" borderId="66" xfId="0" applyFont="1" applyFill="1" applyBorder="1" applyAlignment="1">
      <alignment horizontal="right"/>
    </xf>
    <xf numFmtId="0" fontId="6" fillId="3" borderId="52" xfId="0" applyFont="1" applyFill="1" applyBorder="1" applyAlignment="1">
      <alignment horizontal="center" vertical="center" wrapText="1"/>
    </xf>
    <xf numFmtId="171" fontId="11" fillId="3" borderId="6" xfId="0" applyNumberFormat="1" applyFont="1" applyFill="1" applyBorder="1" applyAlignment="1">
      <alignment horizontal="center"/>
    </xf>
    <xf numFmtId="167" fontId="11" fillId="3" borderId="53" xfId="0" applyNumberFormat="1" applyFont="1" applyFill="1" applyBorder="1" applyAlignment="1">
      <alignment horizontal="center"/>
    </xf>
    <xf numFmtId="0" fontId="12" fillId="3" borderId="6" xfId="0" applyFont="1" applyFill="1" applyBorder="1" applyAlignment="1">
      <alignment horizontal="center"/>
    </xf>
    <xf numFmtId="167" fontId="12" fillId="3" borderId="78" xfId="0" applyNumberFormat="1" applyFont="1" applyFill="1" applyBorder="1" applyAlignment="1">
      <alignment horizontal="center"/>
    </xf>
    <xf numFmtId="0" fontId="15" fillId="2" borderId="3" xfId="0" applyFont="1" applyFill="1" applyBorder="1"/>
    <xf numFmtId="0" fontId="15" fillId="2" borderId="56" xfId="0" applyFont="1" applyFill="1" applyBorder="1"/>
    <xf numFmtId="0" fontId="15" fillId="2" borderId="52" xfId="0" applyFont="1" applyFill="1" applyBorder="1"/>
    <xf numFmtId="171" fontId="18" fillId="6" borderId="67" xfId="0" applyNumberFormat="1" applyFont="1" applyFill="1" applyBorder="1" applyAlignment="1">
      <alignment horizontal="right"/>
    </xf>
    <xf numFmtId="2" fontId="15" fillId="2" borderId="56" xfId="0" applyNumberFormat="1" applyFont="1" applyFill="1" applyBorder="1"/>
    <xf numFmtId="165" fontId="13" fillId="3" borderId="67" xfId="0" applyNumberFormat="1" applyFont="1" applyFill="1" applyBorder="1" applyAlignment="1">
      <alignment horizontal="center"/>
    </xf>
    <xf numFmtId="165" fontId="15" fillId="2" borderId="59" xfId="0" applyNumberFormat="1" applyFont="1" applyFill="1" applyBorder="1" applyAlignment="1">
      <alignment horizontal="left"/>
    </xf>
    <xf numFmtId="0" fontId="20" fillId="2" borderId="67" xfId="0" applyFont="1" applyFill="1" applyBorder="1" applyAlignment="1">
      <alignment horizontal="right"/>
    </xf>
    <xf numFmtId="0" fontId="3" fillId="0" borderId="6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60" xfId="0" applyFont="1" applyBorder="1" applyAlignment="1">
      <alignment wrapText="1"/>
    </xf>
    <xf numFmtId="0" fontId="3" fillId="0" borderId="61" xfId="0" applyFont="1" applyBorder="1" applyAlignment="1">
      <alignment wrapText="1"/>
    </xf>
    <xf numFmtId="171" fontId="13" fillId="3" borderId="3" xfId="0" applyNumberFormat="1" applyFont="1" applyFill="1" applyBorder="1" applyAlignment="1">
      <alignment horizontal="left"/>
    </xf>
    <xf numFmtId="171" fontId="15" fillId="2" borderId="59" xfId="0" applyNumberFormat="1" applyFont="1" applyFill="1" applyBorder="1"/>
    <xf numFmtId="171" fontId="15" fillId="2" borderId="54" xfId="0" applyNumberFormat="1" applyFont="1" applyFill="1" applyBorder="1"/>
    <xf numFmtId="0" fontId="18" fillId="2" borderId="63" xfId="0" applyFont="1" applyFill="1" applyBorder="1" applyAlignment="1">
      <alignment horizontal="right"/>
    </xf>
    <xf numFmtId="166" fontId="18" fillId="2" borderId="6" xfId="0" applyNumberFormat="1" applyFont="1" applyFill="1" applyBorder="1" applyAlignment="1">
      <alignment horizontal="right"/>
    </xf>
    <xf numFmtId="0" fontId="8" fillId="3" borderId="3" xfId="0" applyFont="1" applyFill="1" applyBorder="1" applyAlignment="1">
      <alignment horizontal="center" wrapText="1"/>
    </xf>
    <xf numFmtId="171" fontId="9" fillId="2" borderId="40" xfId="0" applyNumberFormat="1" applyFont="1" applyFill="1" applyBorder="1" applyAlignment="1">
      <alignment wrapText="1"/>
    </xf>
    <xf numFmtId="0" fontId="3" fillId="0" borderId="41" xfId="0" applyFont="1" applyBorder="1"/>
    <xf numFmtId="0" fontId="3" fillId="0" borderId="42" xfId="0" applyFont="1" applyBorder="1"/>
    <xf numFmtId="171" fontId="10" fillId="2" borderId="40" xfId="0" applyNumberFormat="1" applyFont="1" applyFill="1" applyBorder="1"/>
    <xf numFmtId="171" fontId="10" fillId="2" borderId="26" xfId="0" applyNumberFormat="1" applyFont="1" applyFill="1" applyBorder="1"/>
    <xf numFmtId="0" fontId="8" fillId="2" borderId="47" xfId="0" applyFont="1" applyFill="1" applyBorder="1" applyAlignment="1">
      <alignment horizontal="right"/>
    </xf>
    <xf numFmtId="165" fontId="8" fillId="4" borderId="3" xfId="0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right"/>
    </xf>
    <xf numFmtId="0" fontId="8" fillId="4" borderId="3" xfId="0" applyFont="1" applyFill="1" applyBorder="1" applyAlignment="1">
      <alignment horizontal="right"/>
    </xf>
    <xf numFmtId="0" fontId="10" fillId="2" borderId="18" xfId="0" applyFont="1" applyFill="1" applyBorder="1"/>
    <xf numFmtId="0" fontId="3" fillId="0" borderId="19" xfId="0" applyFont="1" applyBorder="1"/>
    <xf numFmtId="0" fontId="3" fillId="0" borderId="20" xfId="0" applyFont="1" applyBorder="1"/>
    <xf numFmtId="0" fontId="10" fillId="2" borderId="26" xfId="0" applyFont="1" applyFill="1" applyBorder="1"/>
    <xf numFmtId="0" fontId="10" fillId="2" borderId="32" xfId="0" applyFont="1" applyFill="1" applyBorder="1"/>
    <xf numFmtId="0" fontId="3" fillId="0" borderId="36" xfId="0" applyFont="1" applyBorder="1"/>
    <xf numFmtId="0" fontId="8" fillId="3" borderId="3" xfId="0" applyFont="1" applyFill="1" applyBorder="1"/>
    <xf numFmtId="165" fontId="12" fillId="3" borderId="6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15" fillId="2" borderId="59" xfId="0" applyFont="1" applyFill="1" applyBorder="1"/>
    <xf numFmtId="171" fontId="18" fillId="2" borderId="60" xfId="0" applyNumberFormat="1" applyFont="1" applyFill="1" applyBorder="1" applyAlignment="1">
      <alignment horizontal="right"/>
    </xf>
    <xf numFmtId="167" fontId="9" fillId="3" borderId="10" xfId="0" applyNumberFormat="1" applyFont="1" applyFill="1" applyBorder="1" applyAlignment="1">
      <alignment horizontal="center" wrapText="1"/>
    </xf>
    <xf numFmtId="166" fontId="9" fillId="3" borderId="8" xfId="0" applyNumberFormat="1" applyFont="1" applyFill="1" applyBorder="1" applyAlignment="1">
      <alignment horizontal="center" wrapText="1"/>
    </xf>
    <xf numFmtId="0" fontId="10" fillId="2" borderId="15" xfId="0" applyFont="1" applyFill="1" applyBorder="1"/>
    <xf numFmtId="0" fontId="3" fillId="0" borderId="16" xfId="0" applyFont="1" applyBorder="1"/>
    <xf numFmtId="0" fontId="3" fillId="0" borderId="17" xfId="0" applyFont="1" applyBorder="1"/>
    <xf numFmtId="0" fontId="8" fillId="3" borderId="3" xfId="0" applyFont="1" applyFill="1" applyBorder="1" applyAlignment="1">
      <alignment horizontal="center"/>
    </xf>
    <xf numFmtId="165" fontId="9" fillId="2" borderId="67" xfId="0" applyNumberFormat="1" applyFont="1" applyFill="1" applyBorder="1" applyAlignment="1">
      <alignment wrapText="1"/>
    </xf>
    <xf numFmtId="165" fontId="9" fillId="2" borderId="18" xfId="0" applyNumberFormat="1" applyFont="1" applyFill="1" applyBorder="1" applyAlignment="1">
      <alignment wrapText="1"/>
    </xf>
    <xf numFmtId="165" fontId="9" fillId="2" borderId="95" xfId="0" applyNumberFormat="1" applyFont="1" applyFill="1" applyBorder="1" applyAlignment="1">
      <alignment wrapText="1"/>
    </xf>
    <xf numFmtId="0" fontId="3" fillId="0" borderId="96" xfId="0" applyFont="1" applyBorder="1"/>
    <xf numFmtId="0" fontId="3" fillId="0" borderId="97" xfId="0" applyFont="1" applyBorder="1"/>
    <xf numFmtId="165" fontId="9" fillId="2" borderId="26" xfId="0" applyNumberFormat="1" applyFont="1" applyFill="1" applyBorder="1" applyAlignment="1">
      <alignment wrapText="1"/>
    </xf>
    <xf numFmtId="171" fontId="10" fillId="2" borderId="15" xfId="0" applyNumberFormat="1" applyFont="1" applyFill="1" applyBorder="1"/>
    <xf numFmtId="171" fontId="8" fillId="3" borderId="3" xfId="0" applyNumberFormat="1" applyFont="1" applyFill="1" applyBorder="1"/>
    <xf numFmtId="0" fontId="9" fillId="2" borderId="18" xfId="0" applyFont="1" applyFill="1" applyBorder="1" applyAlignment="1">
      <alignment wrapText="1"/>
    </xf>
    <xf numFmtId="0" fontId="13" fillId="2" borderId="63" xfId="0" applyFont="1" applyFill="1" applyBorder="1" applyAlignment="1">
      <alignment horizontal="center"/>
    </xf>
    <xf numFmtId="166" fontId="18" fillId="2" borderId="4" xfId="0" applyNumberFormat="1" applyFont="1" applyFill="1" applyBorder="1" applyAlignment="1">
      <alignment horizontal="right"/>
    </xf>
    <xf numFmtId="2" fontId="18" fillId="6" borderId="3" xfId="0" applyNumberFormat="1" applyFont="1" applyFill="1" applyBorder="1" applyAlignment="1">
      <alignment horizontal="right"/>
    </xf>
    <xf numFmtId="166" fontId="8" fillId="3" borderId="8" xfId="0" applyNumberFormat="1" applyFont="1" applyFill="1" applyBorder="1" applyAlignment="1">
      <alignment horizontal="center" wrapText="1"/>
    </xf>
    <xf numFmtId="167" fontId="8" fillId="3" borderId="10" xfId="0" applyNumberFormat="1" applyFont="1" applyFill="1" applyBorder="1" applyAlignment="1">
      <alignment horizontal="center" wrapText="1"/>
    </xf>
    <xf numFmtId="171" fontId="10" fillId="2" borderId="59" xfId="0" applyNumberFormat="1" applyFont="1" applyFill="1" applyBorder="1"/>
    <xf numFmtId="10" fontId="5" fillId="2" borderId="4" xfId="0" applyNumberFormat="1" applyFont="1" applyFill="1" applyBorder="1" applyAlignment="1">
      <alignment horizontal="right"/>
    </xf>
    <xf numFmtId="0" fontId="10" fillId="2" borderId="1" xfId="0" applyFont="1" applyFill="1" applyBorder="1"/>
    <xf numFmtId="0" fontId="5" fillId="3" borderId="66" xfId="0" applyFont="1" applyFill="1" applyBorder="1"/>
    <xf numFmtId="0" fontId="4" fillId="2" borderId="56" xfId="0" applyFont="1" applyFill="1" applyBorder="1"/>
    <xf numFmtId="0" fontId="10" fillId="2" borderId="54" xfId="0" applyFont="1" applyFill="1" applyBorder="1"/>
    <xf numFmtId="166" fontId="5" fillId="2" borderId="4" xfId="0" applyNumberFormat="1" applyFont="1" applyFill="1" applyBorder="1" applyAlignment="1">
      <alignment horizontal="right"/>
    </xf>
    <xf numFmtId="2" fontId="4" fillId="2" borderId="3" xfId="0" applyNumberFormat="1" applyFont="1" applyFill="1" applyBorder="1" applyAlignment="1">
      <alignment horizontal="right"/>
    </xf>
    <xf numFmtId="2" fontId="15" fillId="2" borderId="54" xfId="0" applyNumberFormat="1" applyFont="1" applyFill="1" applyBorder="1" applyAlignment="1">
      <alignment horizontal="left"/>
    </xf>
    <xf numFmtId="165" fontId="18" fillId="6" borderId="3" xfId="0" applyNumberFormat="1" applyFont="1" applyFill="1" applyBorder="1" applyAlignment="1">
      <alignment horizontal="right"/>
    </xf>
    <xf numFmtId="0" fontId="5" fillId="3" borderId="3" xfId="0" applyFont="1" applyFill="1" applyBorder="1"/>
    <xf numFmtId="0" fontId="4" fillId="2" borderId="3" xfId="0" applyFont="1" applyFill="1" applyBorder="1"/>
    <xf numFmtId="0" fontId="10" fillId="2" borderId="59" xfId="0" applyFont="1" applyFill="1" applyBorder="1"/>
    <xf numFmtId="3" fontId="5" fillId="2" borderId="0" xfId="0" applyNumberFormat="1" applyFont="1" applyFill="1" applyAlignment="1">
      <alignment horizontal="right"/>
    </xf>
    <xf numFmtId="0" fontId="3" fillId="0" borderId="81" xfId="0" applyFont="1" applyBorder="1"/>
    <xf numFmtId="166" fontId="5" fillId="3" borderId="6" xfId="0" applyNumberFormat="1" applyFont="1" applyFill="1" applyBorder="1" applyAlignment="1">
      <alignment horizontal="center"/>
    </xf>
    <xf numFmtId="166" fontId="4" fillId="3" borderId="6" xfId="0" applyNumberFormat="1" applyFont="1" applyFill="1" applyBorder="1" applyAlignment="1">
      <alignment horizontal="center"/>
    </xf>
    <xf numFmtId="0" fontId="4" fillId="3" borderId="57" xfId="0" applyFont="1" applyFill="1" applyBorder="1" applyAlignment="1">
      <alignment horizontal="center"/>
    </xf>
    <xf numFmtId="2" fontId="10" fillId="2" borderId="1" xfId="0" applyNumberFormat="1" applyFont="1" applyFill="1" applyBorder="1"/>
    <xf numFmtId="165" fontId="5" fillId="3" borderId="67" xfId="0" applyNumberFormat="1" applyFont="1" applyFill="1" applyBorder="1"/>
    <xf numFmtId="165" fontId="5" fillId="3" borderId="3" xfId="0" applyNumberFormat="1" applyFont="1" applyFill="1" applyBorder="1" applyAlignment="1">
      <alignment horizontal="center"/>
    </xf>
    <xf numFmtId="165" fontId="10" fillId="2" borderId="54" xfId="0" applyNumberFormat="1" applyFont="1" applyFill="1" applyBorder="1"/>
    <xf numFmtId="0" fontId="5" fillId="2" borderId="63" xfId="0" applyFont="1" applyFill="1" applyBorder="1" applyAlignment="1">
      <alignment horizontal="right"/>
    </xf>
    <xf numFmtId="0" fontId="10" fillId="2" borderId="63" xfId="0" applyFont="1" applyFill="1" applyBorder="1"/>
    <xf numFmtId="0" fontId="5" fillId="3" borderId="66" xfId="0" applyFont="1" applyFill="1" applyBorder="1" applyAlignment="1">
      <alignment horizontal="center"/>
    </xf>
    <xf numFmtId="0" fontId="4" fillId="2" borderId="62" xfId="0" applyFont="1" applyFill="1" applyBorder="1"/>
    <xf numFmtId="3" fontId="5" fillId="2" borderId="68" xfId="0" applyNumberFormat="1" applyFont="1" applyFill="1" applyBorder="1" applyAlignment="1">
      <alignment horizontal="right"/>
    </xf>
    <xf numFmtId="171" fontId="10" fillId="2" borderId="54" xfId="0" applyNumberFormat="1" applyFont="1" applyFill="1" applyBorder="1"/>
    <xf numFmtId="0" fontId="5" fillId="2" borderId="4" xfId="0" applyFont="1" applyFill="1" applyBorder="1" applyAlignment="1">
      <alignment horizontal="right"/>
    </xf>
    <xf numFmtId="0" fontId="10" fillId="2" borderId="87" xfId="0" applyFont="1" applyFill="1" applyBorder="1"/>
    <xf numFmtId="0" fontId="3" fillId="0" borderId="88" xfId="0" applyFont="1" applyBorder="1"/>
    <xf numFmtId="0" fontId="3" fillId="0" borderId="89" xfId="0" applyFont="1" applyBorder="1"/>
    <xf numFmtId="0" fontId="8" fillId="3" borderId="52" xfId="0" applyFont="1" applyFill="1" applyBorder="1" applyAlignment="1">
      <alignment horizontal="center" wrapText="1"/>
    </xf>
    <xf numFmtId="171" fontId="9" fillId="2" borderId="90" xfId="0" applyNumberFormat="1" applyFont="1" applyFill="1" applyBorder="1" applyAlignment="1">
      <alignment wrapText="1"/>
    </xf>
    <xf numFmtId="0" fontId="3" fillId="0" borderId="91" xfId="0" applyFont="1" applyBorder="1"/>
    <xf numFmtId="0" fontId="5" fillId="3" borderId="6" xfId="0" applyFont="1" applyFill="1" applyBorder="1" applyAlignment="1">
      <alignment horizontal="center"/>
    </xf>
    <xf numFmtId="165" fontId="4" fillId="0" borderId="6" xfId="0" applyNumberFormat="1" applyFont="1" applyFill="1" applyBorder="1" applyAlignment="1">
      <alignment horizontal="center"/>
    </xf>
    <xf numFmtId="167" fontId="4" fillId="3" borderId="57" xfId="0" applyNumberFormat="1" applyFont="1" applyFill="1" applyBorder="1" applyAlignment="1">
      <alignment horizontal="center"/>
    </xf>
    <xf numFmtId="165" fontId="10" fillId="2" borderId="59" xfId="0" applyNumberFormat="1" applyFont="1" applyFill="1" applyBorder="1"/>
    <xf numFmtId="0" fontId="5" fillId="6" borderId="66" xfId="0" applyFont="1" applyFill="1" applyBorder="1" applyAlignment="1">
      <alignment horizontal="right"/>
    </xf>
    <xf numFmtId="0" fontId="4" fillId="2" borderId="3" xfId="0" applyFont="1" applyFill="1" applyBorder="1" applyAlignment="1">
      <alignment horizontal="right"/>
    </xf>
    <xf numFmtId="165" fontId="10" fillId="2" borderId="15" xfId="0" applyNumberFormat="1" applyFont="1" applyFill="1" applyBorder="1"/>
    <xf numFmtId="0" fontId="8" fillId="3" borderId="52" xfId="0" applyFont="1" applyFill="1" applyBorder="1" applyAlignment="1">
      <alignment horizontal="center"/>
    </xf>
    <xf numFmtId="3" fontId="8" fillId="2" borderId="47" xfId="0" applyNumberFormat="1" applyFont="1" applyFill="1" applyBorder="1" applyAlignment="1">
      <alignment horizontal="right"/>
    </xf>
    <xf numFmtId="0" fontId="8" fillId="3" borderId="10" xfId="0" applyFont="1" applyFill="1" applyBorder="1" applyAlignment="1">
      <alignment horizontal="center" wrapText="1"/>
    </xf>
    <xf numFmtId="166" fontId="4" fillId="0" borderId="8" xfId="0" applyNumberFormat="1" applyFont="1" applyFill="1" applyBorder="1" applyAlignment="1">
      <alignment horizontal="center" vertical="center" wrapText="1"/>
    </xf>
    <xf numFmtId="0" fontId="3" fillId="0" borderId="80" xfId="0" applyFont="1" applyFill="1" applyBorder="1"/>
    <xf numFmtId="0" fontId="0" fillId="0" borderId="0" xfId="0" applyFill="1"/>
    <xf numFmtId="0" fontId="3" fillId="0" borderId="81" xfId="0" applyFont="1" applyFill="1" applyBorder="1"/>
    <xf numFmtId="0" fontId="9" fillId="3" borderId="10" xfId="0" applyFont="1" applyFill="1" applyBorder="1" applyAlignment="1">
      <alignment horizontal="center" wrapText="1"/>
    </xf>
    <xf numFmtId="0" fontId="3" fillId="0" borderId="82" xfId="0" applyFont="1" applyBorder="1"/>
    <xf numFmtId="2" fontId="10" fillId="2" borderId="15" xfId="0" applyNumberFormat="1" applyFont="1" applyFill="1" applyBorder="1"/>
    <xf numFmtId="165" fontId="10" fillId="2" borderId="18" xfId="0" applyNumberFormat="1" applyFont="1" applyFill="1" applyBorder="1"/>
    <xf numFmtId="165" fontId="10" fillId="2" borderId="26" xfId="0" applyNumberFormat="1" applyFont="1" applyFill="1" applyBorder="1"/>
    <xf numFmtId="0" fontId="8" fillId="2" borderId="32" xfId="0" applyFont="1" applyFill="1" applyBorder="1" applyAlignment="1">
      <alignment horizontal="right"/>
    </xf>
    <xf numFmtId="171" fontId="10" fillId="2" borderId="60" xfId="0" applyNumberFormat="1" applyFont="1" applyFill="1" applyBorder="1"/>
    <xf numFmtId="171" fontId="5" fillId="3" borderId="67" xfId="0" applyNumberFormat="1" applyFont="1" applyFill="1" applyBorder="1"/>
    <xf numFmtId="171" fontId="5" fillId="3" borderId="3" xfId="0" applyNumberFormat="1" applyFont="1" applyFill="1" applyBorder="1"/>
    <xf numFmtId="165" fontId="4" fillId="2" borderId="52" xfId="0" applyNumberFormat="1" applyFont="1" applyFill="1" applyBorder="1"/>
    <xf numFmtId="0" fontId="5" fillId="2" borderId="1" xfId="0" applyFont="1" applyFill="1" applyBorder="1" applyAlignment="1">
      <alignment horizontal="right"/>
    </xf>
    <xf numFmtId="0" fontId="5" fillId="3" borderId="67" xfId="0" applyFont="1" applyFill="1" applyBorder="1" applyAlignment="1">
      <alignment horizontal="center"/>
    </xf>
    <xf numFmtId="2" fontId="10" fillId="2" borderId="54" xfId="0" applyNumberFormat="1" applyFont="1" applyFill="1" applyBorder="1"/>
    <xf numFmtId="3" fontId="5" fillId="2" borderId="4" xfId="0" applyNumberFormat="1" applyFont="1" applyFill="1" applyBorder="1" applyAlignment="1">
      <alignment horizontal="right"/>
    </xf>
    <xf numFmtId="165" fontId="4" fillId="2" borderId="59" xfId="0" applyNumberFormat="1" applyFont="1" applyFill="1" applyBorder="1"/>
    <xf numFmtId="167" fontId="5" fillId="3" borderId="74" xfId="0" applyNumberFormat="1" applyFont="1" applyFill="1" applyBorder="1" applyAlignment="1">
      <alignment horizontal="center"/>
    </xf>
    <xf numFmtId="0" fontId="3" fillId="0" borderId="75" xfId="0" applyFont="1" applyBorder="1"/>
    <xf numFmtId="0" fontId="6" fillId="5" borderId="32" xfId="0" applyFont="1" applyFill="1" applyBorder="1" applyAlignment="1">
      <alignment horizontal="center" vertical="center"/>
    </xf>
    <xf numFmtId="171" fontId="7" fillId="5" borderId="40" xfId="0" applyNumberFormat="1" applyFont="1" applyFill="1" applyBorder="1" applyAlignment="1">
      <alignment horizontal="left" vertical="center" wrapText="1"/>
    </xf>
    <xf numFmtId="171" fontId="9" fillId="2" borderId="3" xfId="0" applyNumberFormat="1" applyFont="1" applyFill="1" applyBorder="1" applyAlignment="1">
      <alignment horizontal="right"/>
    </xf>
    <xf numFmtId="171" fontId="8" fillId="4" borderId="3" xfId="0" applyNumberFormat="1" applyFont="1" applyFill="1" applyBorder="1" applyAlignment="1">
      <alignment horizontal="right"/>
    </xf>
    <xf numFmtId="0" fontId="6" fillId="5" borderId="15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3" borderId="10" xfId="0" applyFont="1" applyFill="1" applyBorder="1" applyAlignment="1">
      <alignment horizontal="center" wrapText="1"/>
    </xf>
    <xf numFmtId="3" fontId="8" fillId="2" borderId="32" xfId="0" applyNumberFormat="1" applyFont="1" applyFill="1" applyBorder="1" applyAlignment="1">
      <alignment horizontal="right"/>
    </xf>
    <xf numFmtId="166" fontId="6" fillId="3" borderId="101" xfId="0" applyNumberFormat="1" applyFont="1" applyFill="1" applyBorder="1" applyAlignment="1">
      <alignment horizontal="center" vertical="center" wrapText="1"/>
    </xf>
    <xf numFmtId="166" fontId="6" fillId="3" borderId="99" xfId="0" applyNumberFormat="1" applyFont="1" applyFill="1" applyBorder="1" applyAlignment="1">
      <alignment horizontal="center" vertical="center" wrapText="1"/>
    </xf>
    <xf numFmtId="166" fontId="6" fillId="3" borderId="12" xfId="0" applyNumberFormat="1" applyFont="1" applyFill="1" applyBorder="1" applyAlignment="1">
      <alignment horizontal="center" vertical="center" wrapText="1"/>
    </xf>
    <xf numFmtId="166" fontId="6" fillId="3" borderId="71" xfId="0" applyNumberFormat="1" applyFont="1" applyFill="1" applyBorder="1" applyAlignment="1">
      <alignment horizontal="center" vertical="center" wrapText="1"/>
    </xf>
    <xf numFmtId="166" fontId="6" fillId="3" borderId="13" xfId="0" applyNumberFormat="1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166" fontId="7" fillId="3" borderId="101" xfId="0" applyNumberFormat="1" applyFont="1" applyFill="1" applyBorder="1" applyAlignment="1">
      <alignment horizontal="center" vertical="center" wrapText="1"/>
    </xf>
    <xf numFmtId="166" fontId="7" fillId="3" borderId="99" xfId="0" applyNumberFormat="1" applyFont="1" applyFill="1" applyBorder="1" applyAlignment="1">
      <alignment horizontal="center" vertical="center" wrapText="1"/>
    </xf>
    <xf numFmtId="166" fontId="7" fillId="3" borderId="12" xfId="0" applyNumberFormat="1" applyFont="1" applyFill="1" applyBorder="1" applyAlignment="1">
      <alignment horizontal="center" vertical="center" wrapText="1"/>
    </xf>
    <xf numFmtId="166" fontId="7" fillId="3" borderId="71" xfId="0" applyNumberFormat="1" applyFont="1" applyFill="1" applyBorder="1" applyAlignment="1">
      <alignment horizontal="center" vertical="center" wrapText="1"/>
    </xf>
    <xf numFmtId="166" fontId="7" fillId="3" borderId="13" xfId="0" applyNumberFormat="1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0" fillId="0" borderId="226" xfId="0" applyFont="1" applyBorder="1" applyAlignment="1">
      <alignment horizontal="center" vertical="center" wrapText="1"/>
    </xf>
    <xf numFmtId="0" fontId="50" fillId="0" borderId="227" xfId="0" applyFont="1" applyBorder="1" applyAlignment="1">
      <alignment horizontal="center" vertical="center" wrapText="1"/>
    </xf>
    <xf numFmtId="0" fontId="41" fillId="0" borderId="113" xfId="0" quotePrefix="1" applyFont="1" applyBorder="1" applyAlignment="1">
      <alignment horizontal="center" vertical="center"/>
    </xf>
    <xf numFmtId="0" fontId="3" fillId="0" borderId="114" xfId="0" applyFont="1" applyBorder="1"/>
    <xf numFmtId="49" fontId="27" fillId="0" borderId="4" xfId="0" quotePrefix="1" applyNumberFormat="1" applyFont="1" applyBorder="1" applyAlignment="1">
      <alignment horizontal="center" vertical="center"/>
    </xf>
    <xf numFmtId="0" fontId="3" fillId="0" borderId="116" xfId="0" applyFont="1" applyBorder="1"/>
    <xf numFmtId="0" fontId="27" fillId="0" borderId="117" xfId="0" applyFont="1" applyBorder="1" applyAlignment="1">
      <alignment horizontal="center" vertical="center"/>
    </xf>
    <xf numFmtId="0" fontId="27" fillId="0" borderId="101" xfId="0" applyFont="1" applyBorder="1" applyAlignment="1">
      <alignment horizontal="center" vertical="center"/>
    </xf>
    <xf numFmtId="0" fontId="3" fillId="0" borderId="118" xfId="0" applyFont="1" applyBorder="1"/>
    <xf numFmtId="2" fontId="41" fillId="0" borderId="119" xfId="0" applyNumberFormat="1" applyFont="1" applyBorder="1" applyAlignment="1">
      <alignment horizontal="center" vertical="center" wrapText="1"/>
    </xf>
    <xf numFmtId="2" fontId="41" fillId="0" borderId="120" xfId="0" applyNumberFormat="1" applyFont="1" applyBorder="1" applyAlignment="1">
      <alignment horizontal="center" vertical="center" wrapText="1"/>
    </xf>
    <xf numFmtId="0" fontId="3" fillId="0" borderId="120" xfId="0" applyFont="1" applyBorder="1"/>
    <xf numFmtId="0" fontId="3" fillId="0" borderId="121" xfId="0" applyFont="1" applyBorder="1"/>
    <xf numFmtId="0" fontId="27" fillId="0" borderId="125" xfId="0" applyFont="1" applyBorder="1" applyAlignment="1">
      <alignment horizontal="center" vertical="center"/>
    </xf>
    <xf numFmtId="0" fontId="3" fillId="0" borderId="125" xfId="0" applyFont="1" applyBorder="1"/>
    <xf numFmtId="0" fontId="3" fillId="0" borderId="130" xfId="0" applyFont="1" applyBorder="1"/>
    <xf numFmtId="2" fontId="27" fillId="0" borderId="140" xfId="0" applyNumberFormat="1" applyFont="1" applyBorder="1" applyAlignment="1">
      <alignment horizontal="center" vertical="center"/>
    </xf>
    <xf numFmtId="0" fontId="3" fillId="0" borderId="141" xfId="0" applyFont="1" applyBorder="1"/>
    <xf numFmtId="0" fontId="41" fillId="0" borderId="135" xfId="0" applyFont="1" applyBorder="1" applyAlignment="1">
      <alignment horizontal="center" vertical="center"/>
    </xf>
    <xf numFmtId="0" fontId="3" fillId="0" borderId="119" xfId="0" applyFont="1" applyBorder="1"/>
    <xf numFmtId="0" fontId="27" fillId="0" borderId="136" xfId="0" applyFont="1" applyBorder="1" applyAlignment="1">
      <alignment horizontal="center" vertical="center"/>
    </xf>
    <xf numFmtId="0" fontId="3" fillId="0" borderId="137" xfId="0" applyFont="1" applyBorder="1"/>
    <xf numFmtId="0" fontId="3" fillId="0" borderId="138" xfId="0" applyFont="1" applyBorder="1"/>
    <xf numFmtId="0" fontId="3" fillId="0" borderId="139" xfId="0" applyFont="1" applyBorder="1"/>
    <xf numFmtId="0" fontId="50" fillId="0" borderId="144" xfId="0" applyFont="1" applyBorder="1" applyAlignment="1">
      <alignment horizontal="center" vertical="center" wrapText="1"/>
    </xf>
    <xf numFmtId="0" fontId="50" fillId="0" borderId="228" xfId="0" applyFont="1" applyBorder="1" applyAlignment="1">
      <alignment horizontal="center" vertical="center" wrapText="1"/>
    </xf>
    <xf numFmtId="2" fontId="50" fillId="0" borderId="226" xfId="0" applyNumberFormat="1" applyFont="1" applyBorder="1" applyAlignment="1">
      <alignment horizontal="center" vertical="center" wrapText="1"/>
    </xf>
    <xf numFmtId="0" fontId="41" fillId="0" borderId="107" xfId="0" applyFont="1" applyBorder="1" applyAlignment="1">
      <alignment horizontal="center" vertical="center" wrapText="1"/>
    </xf>
    <xf numFmtId="0" fontId="41" fillId="0" borderId="108" xfId="0" applyFont="1" applyBorder="1" applyAlignment="1">
      <alignment horizontal="center" vertical="center" wrapText="1"/>
    </xf>
    <xf numFmtId="0" fontId="3" fillId="0" borderId="108" xfId="0" applyFont="1" applyBorder="1"/>
    <xf numFmtId="0" fontId="3" fillId="0" borderId="109" xfId="0" applyFont="1" applyBorder="1"/>
    <xf numFmtId="0" fontId="27" fillId="0" borderId="215" xfId="0" applyFont="1" applyBorder="1" applyAlignment="1">
      <alignment horizontal="center" vertical="center"/>
    </xf>
    <xf numFmtId="0" fontId="27" fillId="0" borderId="219" xfId="0" applyFont="1" applyBorder="1" applyAlignment="1">
      <alignment horizontal="center" vertical="center"/>
    </xf>
    <xf numFmtId="0" fontId="50" fillId="0" borderId="198" xfId="0" applyFont="1" applyBorder="1" applyAlignment="1">
      <alignment horizontal="center" vertical="center" wrapText="1"/>
    </xf>
    <xf numFmtId="0" fontId="50" fillId="0" borderId="199" xfId="0" applyFont="1" applyBorder="1" applyAlignment="1">
      <alignment horizontal="center" vertical="center" wrapText="1"/>
    </xf>
    <xf numFmtId="0" fontId="50" fillId="0" borderId="168" xfId="0" applyFont="1" applyBorder="1" applyAlignment="1">
      <alignment horizontal="center" vertical="center" wrapText="1"/>
    </xf>
    <xf numFmtId="0" fontId="41" fillId="0" borderId="71" xfId="0" quotePrefix="1" applyFont="1" applyBorder="1" applyAlignment="1">
      <alignment horizontal="center" vertical="center"/>
    </xf>
    <xf numFmtId="0" fontId="3" fillId="0" borderId="225" xfId="0" applyFont="1" applyBorder="1"/>
    <xf numFmtId="0" fontId="41" fillId="0" borderId="203" xfId="7" quotePrefix="1" applyFont="1" applyBorder="1" applyAlignment="1">
      <alignment horizontal="center" vertical="center"/>
    </xf>
    <xf numFmtId="0" fontId="41" fillId="0" borderId="204" xfId="7" quotePrefix="1" applyFont="1" applyBorder="1" applyAlignment="1">
      <alignment horizontal="center" vertical="center"/>
    </xf>
    <xf numFmtId="49" fontId="27" fillId="0" borderId="153" xfId="7" quotePrefix="1" applyNumberFormat="1" applyFont="1" applyBorder="1" applyAlignment="1">
      <alignment horizontal="center" vertical="center"/>
    </xf>
    <xf numFmtId="49" fontId="27" fillId="0" borderId="206" xfId="7" quotePrefix="1" applyNumberFormat="1" applyFont="1" applyBorder="1" applyAlignment="1">
      <alignment horizontal="center" vertical="center"/>
    </xf>
    <xf numFmtId="0" fontId="27" fillId="0" borderId="207" xfId="7" applyFont="1" applyBorder="1" applyAlignment="1">
      <alignment horizontal="center" vertical="center"/>
    </xf>
    <xf numFmtId="0" fontId="27" fillId="0" borderId="144" xfId="7" applyFont="1" applyBorder="1" applyAlignment="1">
      <alignment horizontal="center" vertical="center"/>
    </xf>
    <xf numFmtId="0" fontId="27" fillId="0" borderId="208" xfId="7" applyFont="1" applyBorder="1" applyAlignment="1">
      <alignment horizontal="center" vertical="center"/>
    </xf>
    <xf numFmtId="2" fontId="41" fillId="0" borderId="209" xfId="7" applyNumberFormat="1" applyFont="1" applyBorder="1" applyAlignment="1">
      <alignment horizontal="center" vertical="center" wrapText="1"/>
    </xf>
    <xf numFmtId="2" fontId="41" fillId="0" borderId="210" xfId="7" applyNumberFormat="1" applyFont="1" applyBorder="1" applyAlignment="1">
      <alignment horizontal="center" vertical="center" wrapText="1"/>
    </xf>
    <xf numFmtId="0" fontId="41" fillId="0" borderId="210" xfId="7" applyFont="1" applyBorder="1" applyAlignment="1">
      <alignment horizontal="center" vertical="center" wrapText="1"/>
    </xf>
    <xf numFmtId="0" fontId="41" fillId="0" borderId="211" xfId="7" applyFont="1" applyBorder="1" applyAlignment="1">
      <alignment horizontal="center" vertical="center" wrapText="1"/>
    </xf>
    <xf numFmtId="0" fontId="41" fillId="0" borderId="119" xfId="0" applyFont="1" applyBorder="1" applyAlignment="1">
      <alignment horizontal="center" vertical="center" wrapText="1"/>
    </xf>
    <xf numFmtId="0" fontId="41" fillId="0" borderId="120" xfId="0" applyFont="1" applyBorder="1" applyAlignment="1">
      <alignment horizontal="center" vertical="center" wrapText="1"/>
    </xf>
    <xf numFmtId="0" fontId="41" fillId="0" borderId="113" xfId="0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0" xfId="0" applyFont="1"/>
  </cellXfs>
  <cellStyles count="8">
    <cellStyle name="Millares 4 2 3" xfId="3"/>
    <cellStyle name="Moneda" xfId="1" builtinId="4"/>
    <cellStyle name="Moneda [0] 3 2" xfId="6"/>
    <cellStyle name="Moneda 2" xfId="4"/>
    <cellStyle name="Normal" xfId="0" builtinId="0"/>
    <cellStyle name="Normal 2 2" xfId="2"/>
    <cellStyle name="Normal 3 2 2" xfId="5"/>
    <cellStyle name="Normal_Análisis Unitarios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customschemas.google.com/relationships/workbookmetadata" Target="metadata"/><Relationship Id="rId4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762000</xdr:colOff>
      <xdr:row>8</xdr:row>
      <xdr:rowOff>60960</xdr:rowOff>
    </xdr:from>
    <xdr:to>
      <xdr:col>0</xdr:col>
      <xdr:colOff>3520440</xdr:colOff>
      <xdr:row>19</xdr:row>
      <xdr:rowOff>129540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516380"/>
          <a:ext cx="2758440" cy="1912620"/>
        </a:xfrm>
        <a:prstGeom prst="rect">
          <a:avLst/>
        </a:prstGeom>
      </xdr:spPr>
    </xdr:pic>
    <xdr:clientData/>
  </xdr:twoCellAnchor>
  <xdr:twoCellAnchor editAs="oneCell">
    <xdr:from>
      <xdr:col>0</xdr:col>
      <xdr:colOff>441960</xdr:colOff>
      <xdr:row>29</xdr:row>
      <xdr:rowOff>30480</xdr:rowOff>
    </xdr:from>
    <xdr:to>
      <xdr:col>0</xdr:col>
      <xdr:colOff>3063240</xdr:colOff>
      <xdr:row>40</xdr:row>
      <xdr:rowOff>3957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960" y="5120640"/>
          <a:ext cx="2621280" cy="1817517"/>
        </a:xfrm>
        <a:prstGeom prst="rect">
          <a:avLst/>
        </a:prstGeom>
      </xdr:spPr>
    </xdr:pic>
    <xdr:clientData/>
  </xdr:twoCellAnchor>
  <xdr:twoCellAnchor editAs="oneCell">
    <xdr:from>
      <xdr:col>0</xdr:col>
      <xdr:colOff>1394460</xdr:colOff>
      <xdr:row>49</xdr:row>
      <xdr:rowOff>22860</xdr:rowOff>
    </xdr:from>
    <xdr:to>
      <xdr:col>0</xdr:col>
      <xdr:colOff>2697480</xdr:colOff>
      <xdr:row>54</xdr:row>
      <xdr:rowOff>88135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4460" y="8465820"/>
          <a:ext cx="1303020" cy="903475"/>
        </a:xfrm>
        <a:prstGeom prst="rect">
          <a:avLst/>
        </a:prstGeom>
      </xdr:spPr>
    </xdr:pic>
    <xdr:clientData/>
  </xdr:twoCellAnchor>
  <xdr:twoCellAnchor editAs="oneCell">
    <xdr:from>
      <xdr:col>0</xdr:col>
      <xdr:colOff>1089660</xdr:colOff>
      <xdr:row>64</xdr:row>
      <xdr:rowOff>22860</xdr:rowOff>
    </xdr:from>
    <xdr:to>
      <xdr:col>0</xdr:col>
      <xdr:colOff>2392680</xdr:colOff>
      <xdr:row>69</xdr:row>
      <xdr:rowOff>88135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660" y="10980420"/>
          <a:ext cx="1303020" cy="903475"/>
        </a:xfrm>
        <a:prstGeom prst="rect">
          <a:avLst/>
        </a:prstGeom>
      </xdr:spPr>
    </xdr:pic>
    <xdr:clientData/>
  </xdr:twoCellAnchor>
  <xdr:twoCellAnchor editAs="oneCell">
    <xdr:from>
      <xdr:col>0</xdr:col>
      <xdr:colOff>1181100</xdr:colOff>
      <xdr:row>79</xdr:row>
      <xdr:rowOff>7620</xdr:rowOff>
    </xdr:from>
    <xdr:to>
      <xdr:col>0</xdr:col>
      <xdr:colOff>2484120</xdr:colOff>
      <xdr:row>84</xdr:row>
      <xdr:rowOff>72895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81100" y="13479780"/>
          <a:ext cx="1303020" cy="903475"/>
        </a:xfrm>
        <a:prstGeom prst="rect">
          <a:avLst/>
        </a:prstGeom>
      </xdr:spPr>
    </xdr:pic>
    <xdr:clientData/>
  </xdr:twoCellAnchor>
  <xdr:twoCellAnchor editAs="oneCell">
    <xdr:from>
      <xdr:col>0</xdr:col>
      <xdr:colOff>320040</xdr:colOff>
      <xdr:row>94</xdr:row>
      <xdr:rowOff>129540</xdr:rowOff>
    </xdr:from>
    <xdr:to>
      <xdr:col>0</xdr:col>
      <xdr:colOff>3756660</xdr:colOff>
      <xdr:row>102</xdr:row>
      <xdr:rowOff>22860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040" y="16116300"/>
          <a:ext cx="3436620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99060</xdr:colOff>
      <xdr:row>112</xdr:row>
      <xdr:rowOff>121920</xdr:rowOff>
    </xdr:from>
    <xdr:to>
      <xdr:col>0</xdr:col>
      <xdr:colOff>3535680</xdr:colOff>
      <xdr:row>120</xdr:row>
      <xdr:rowOff>15240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" y="19126200"/>
          <a:ext cx="3436620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</xdr:colOff>
      <xdr:row>131</xdr:row>
      <xdr:rowOff>7620</xdr:rowOff>
    </xdr:from>
    <xdr:to>
      <xdr:col>0</xdr:col>
      <xdr:colOff>3528060</xdr:colOff>
      <xdr:row>138</xdr:row>
      <xdr:rowOff>68580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" y="22341840"/>
          <a:ext cx="3436620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148</xdr:row>
      <xdr:rowOff>30480</xdr:rowOff>
    </xdr:from>
    <xdr:to>
      <xdr:col>0</xdr:col>
      <xdr:colOff>3512820</xdr:colOff>
      <xdr:row>153</xdr:row>
      <xdr:rowOff>121920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25214580"/>
          <a:ext cx="3436620" cy="1409700"/>
        </a:xfrm>
        <a:prstGeom prst="rect">
          <a:avLst/>
        </a:prstGeom>
      </xdr:spPr>
    </xdr:pic>
    <xdr:clientData/>
  </xdr:twoCellAnchor>
  <xdr:twoCellAnchor editAs="oneCell">
    <xdr:from>
      <xdr:col>0</xdr:col>
      <xdr:colOff>99060</xdr:colOff>
      <xdr:row>163</xdr:row>
      <xdr:rowOff>22860</xdr:rowOff>
    </xdr:from>
    <xdr:to>
      <xdr:col>0</xdr:col>
      <xdr:colOff>3535680</xdr:colOff>
      <xdr:row>168</xdr:row>
      <xdr:rowOff>53340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" y="28346400"/>
          <a:ext cx="3436620" cy="144018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952500</xdr:colOff>
      <xdr:row>178</xdr:row>
      <xdr:rowOff>22861</xdr:rowOff>
    </xdr:from>
    <xdr:to>
      <xdr:col>0</xdr:col>
      <xdr:colOff>2979420</xdr:colOff>
      <xdr:row>183</xdr:row>
      <xdr:rowOff>56235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0" y="31432501"/>
          <a:ext cx="2026920" cy="1504034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914400</xdr:colOff>
      <xdr:row>193</xdr:row>
      <xdr:rowOff>22860</xdr:rowOff>
    </xdr:from>
    <xdr:to>
      <xdr:col>0</xdr:col>
      <xdr:colOff>2781300</xdr:colOff>
      <xdr:row>198</xdr:row>
      <xdr:rowOff>74654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4400" y="34579560"/>
          <a:ext cx="1866900" cy="1385294"/>
        </a:xfrm>
        <a:prstGeom prst="rect">
          <a:avLst/>
        </a:prstGeom>
      </xdr:spPr>
    </xdr:pic>
    <xdr:clientData/>
  </xdr:twoCellAnchor>
  <xdr:twoCellAnchor editAs="oneCell">
    <xdr:from>
      <xdr:col>0</xdr:col>
      <xdr:colOff>784860</xdr:colOff>
      <xdr:row>208</xdr:row>
      <xdr:rowOff>38100</xdr:rowOff>
    </xdr:from>
    <xdr:to>
      <xdr:col>0</xdr:col>
      <xdr:colOff>2651760</xdr:colOff>
      <xdr:row>213</xdr:row>
      <xdr:rowOff>21314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4860" y="37604700"/>
          <a:ext cx="1866900" cy="1385294"/>
        </a:xfrm>
        <a:prstGeom prst="rect">
          <a:avLst/>
        </a:prstGeom>
      </xdr:spPr>
    </xdr:pic>
    <xdr:clientData/>
  </xdr:twoCellAnchor>
  <xdr:twoCellAnchor editAs="oneCell">
    <xdr:from>
      <xdr:col>0</xdr:col>
      <xdr:colOff>815340</xdr:colOff>
      <xdr:row>223</xdr:row>
      <xdr:rowOff>83820</xdr:rowOff>
    </xdr:from>
    <xdr:to>
      <xdr:col>0</xdr:col>
      <xdr:colOff>2682240</xdr:colOff>
      <xdr:row>228</xdr:row>
      <xdr:rowOff>89894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5340" y="40728900"/>
          <a:ext cx="1866900" cy="1385294"/>
        </a:xfrm>
        <a:prstGeom prst="rect">
          <a:avLst/>
        </a:prstGeom>
      </xdr:spPr>
    </xdr:pic>
    <xdr:clientData/>
  </xdr:twoCellAnchor>
  <xdr:twoCellAnchor editAs="oneCell">
    <xdr:from>
      <xdr:col>0</xdr:col>
      <xdr:colOff>579120</xdr:colOff>
      <xdr:row>238</xdr:row>
      <xdr:rowOff>15239</xdr:rowOff>
    </xdr:from>
    <xdr:to>
      <xdr:col>0</xdr:col>
      <xdr:colOff>2964180</xdr:colOff>
      <xdr:row>243</xdr:row>
      <xdr:rowOff>108623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9120" y="43715939"/>
          <a:ext cx="2385060" cy="1769784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253</xdr:row>
      <xdr:rowOff>62591</xdr:rowOff>
    </xdr:from>
    <xdr:to>
      <xdr:col>0</xdr:col>
      <xdr:colOff>3771900</xdr:colOff>
      <xdr:row>258</xdr:row>
      <xdr:rowOff>132869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47367551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268</xdr:row>
      <xdr:rowOff>0</xdr:rowOff>
    </xdr:from>
    <xdr:to>
      <xdr:col>0</xdr:col>
      <xdr:colOff>3733800</xdr:colOff>
      <xdr:row>273</xdr:row>
      <xdr:rowOff>70278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039106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283</xdr:row>
      <xdr:rowOff>76200</xdr:rowOff>
    </xdr:from>
    <xdr:to>
      <xdr:col>0</xdr:col>
      <xdr:colOff>3733800</xdr:colOff>
      <xdr:row>287</xdr:row>
      <xdr:rowOff>306498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355336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</xdr:colOff>
      <xdr:row>298</xdr:row>
      <xdr:rowOff>121920</xdr:rowOff>
    </xdr:from>
    <xdr:to>
      <xdr:col>0</xdr:col>
      <xdr:colOff>3749040</xdr:colOff>
      <xdr:row>302</xdr:row>
      <xdr:rowOff>291258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40" y="5688330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</xdr:colOff>
      <xdr:row>313</xdr:row>
      <xdr:rowOff>53340</xdr:rowOff>
    </xdr:from>
    <xdr:to>
      <xdr:col>0</xdr:col>
      <xdr:colOff>3779520</xdr:colOff>
      <xdr:row>318</xdr:row>
      <xdr:rowOff>161718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720" y="6012942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328</xdr:row>
      <xdr:rowOff>15240</xdr:rowOff>
    </xdr:from>
    <xdr:to>
      <xdr:col>0</xdr:col>
      <xdr:colOff>3764280</xdr:colOff>
      <xdr:row>333</xdr:row>
      <xdr:rowOff>47418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480" y="6341364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345</xdr:row>
      <xdr:rowOff>7620</xdr:rowOff>
    </xdr:from>
    <xdr:to>
      <xdr:col>0</xdr:col>
      <xdr:colOff>3733800</xdr:colOff>
      <xdr:row>353</xdr:row>
      <xdr:rowOff>146478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6710172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366</xdr:row>
      <xdr:rowOff>0</xdr:rowOff>
    </xdr:from>
    <xdr:to>
      <xdr:col>0</xdr:col>
      <xdr:colOff>3733800</xdr:colOff>
      <xdr:row>374</xdr:row>
      <xdr:rowOff>138858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7061454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388</xdr:row>
      <xdr:rowOff>45720</xdr:rowOff>
    </xdr:from>
    <xdr:to>
      <xdr:col>0</xdr:col>
      <xdr:colOff>3733800</xdr:colOff>
      <xdr:row>397</xdr:row>
      <xdr:rowOff>16938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7452360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53340</xdr:colOff>
      <xdr:row>408</xdr:row>
      <xdr:rowOff>0</xdr:rowOff>
    </xdr:from>
    <xdr:to>
      <xdr:col>0</xdr:col>
      <xdr:colOff>3787140</xdr:colOff>
      <xdr:row>416</xdr:row>
      <xdr:rowOff>138858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340" y="7786878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428</xdr:row>
      <xdr:rowOff>0</xdr:rowOff>
    </xdr:from>
    <xdr:to>
      <xdr:col>0</xdr:col>
      <xdr:colOff>3733800</xdr:colOff>
      <xdr:row>436</xdr:row>
      <xdr:rowOff>138858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215122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449</xdr:row>
      <xdr:rowOff>30480</xdr:rowOff>
    </xdr:from>
    <xdr:to>
      <xdr:col>0</xdr:col>
      <xdr:colOff>3733800</xdr:colOff>
      <xdr:row>458</xdr:row>
      <xdr:rowOff>1698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473440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474</xdr:row>
      <xdr:rowOff>7620</xdr:rowOff>
    </xdr:from>
    <xdr:to>
      <xdr:col>0</xdr:col>
      <xdr:colOff>3733800</xdr:colOff>
      <xdr:row>482</xdr:row>
      <xdr:rowOff>146478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88902540"/>
          <a:ext cx="3733800" cy="1479978"/>
        </a:xfrm>
        <a:prstGeom prst="rect">
          <a:avLst/>
        </a:prstGeom>
      </xdr:spPr>
    </xdr:pic>
    <xdr:clientData/>
  </xdr:twoCellAnchor>
  <xdr:twoCellAnchor editAs="oneCell">
    <xdr:from>
      <xdr:col>0</xdr:col>
      <xdr:colOff>175260</xdr:colOff>
      <xdr:row>497</xdr:row>
      <xdr:rowOff>71820</xdr:rowOff>
    </xdr:from>
    <xdr:to>
      <xdr:col>0</xdr:col>
      <xdr:colOff>3774249</xdr:colOff>
      <xdr:row>508</xdr:row>
      <xdr:rowOff>160020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75260" y="92822460"/>
          <a:ext cx="3598989" cy="232848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520</xdr:row>
      <xdr:rowOff>144780</xdr:rowOff>
    </xdr:from>
    <xdr:to>
      <xdr:col>0</xdr:col>
      <xdr:colOff>3621849</xdr:colOff>
      <xdr:row>532</xdr:row>
      <xdr:rowOff>19620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2860" y="97147380"/>
          <a:ext cx="3598989" cy="2328480"/>
        </a:xfrm>
        <a:prstGeom prst="rect">
          <a:avLst/>
        </a:prstGeom>
      </xdr:spPr>
    </xdr:pic>
    <xdr:clientData/>
  </xdr:twoCellAnchor>
  <xdr:twoCellAnchor editAs="oneCell">
    <xdr:from>
      <xdr:col>0</xdr:col>
      <xdr:colOff>251460</xdr:colOff>
      <xdr:row>545</xdr:row>
      <xdr:rowOff>30480</xdr:rowOff>
    </xdr:from>
    <xdr:to>
      <xdr:col>0</xdr:col>
      <xdr:colOff>3644709</xdr:colOff>
      <xdr:row>553</xdr:row>
      <xdr:rowOff>153210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" y="101666040"/>
          <a:ext cx="3393249" cy="2195370"/>
        </a:xfrm>
        <a:prstGeom prst="rect">
          <a:avLst/>
        </a:prstGeom>
      </xdr:spPr>
    </xdr:pic>
    <xdr:clientData/>
  </xdr:twoCellAnchor>
  <xdr:twoCellAnchor editAs="oneCell">
    <xdr:from>
      <xdr:col>0</xdr:col>
      <xdr:colOff>99060</xdr:colOff>
      <xdr:row>563</xdr:row>
      <xdr:rowOff>31710</xdr:rowOff>
    </xdr:from>
    <xdr:to>
      <xdr:col>0</xdr:col>
      <xdr:colOff>3566160</xdr:colOff>
      <xdr:row>571</xdr:row>
      <xdr:rowOff>114300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060" y="105416310"/>
          <a:ext cx="3467100" cy="1423710"/>
        </a:xfrm>
        <a:prstGeom prst="rect">
          <a:avLst/>
        </a:prstGeom>
      </xdr:spPr>
    </xdr:pic>
    <xdr:clientData/>
  </xdr:twoCellAnchor>
  <xdr:twoCellAnchor editAs="oneCell">
    <xdr:from>
      <xdr:col>0</xdr:col>
      <xdr:colOff>83820</xdr:colOff>
      <xdr:row>583</xdr:row>
      <xdr:rowOff>30480</xdr:rowOff>
    </xdr:from>
    <xdr:to>
      <xdr:col>0</xdr:col>
      <xdr:colOff>3550920</xdr:colOff>
      <xdr:row>591</xdr:row>
      <xdr:rowOff>113070</xdr:rowOff>
    </xdr:to>
    <xdr:pic>
      <xdr:nvPicPr>
        <xdr:cNvPr id="39" name="Imagen 3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3820" y="108767880"/>
          <a:ext cx="3467100" cy="1423710"/>
        </a:xfrm>
        <a:prstGeom prst="rect">
          <a:avLst/>
        </a:prstGeom>
      </xdr:spPr>
    </xdr:pic>
    <xdr:clientData/>
  </xdr:twoCellAnchor>
  <xdr:twoCellAnchor editAs="oneCell">
    <xdr:from>
      <xdr:col>0</xdr:col>
      <xdr:colOff>160020</xdr:colOff>
      <xdr:row>602</xdr:row>
      <xdr:rowOff>99060</xdr:rowOff>
    </xdr:from>
    <xdr:to>
      <xdr:col>0</xdr:col>
      <xdr:colOff>3627120</xdr:colOff>
      <xdr:row>611</xdr:row>
      <xdr:rowOff>14010</xdr:rowOff>
    </xdr:to>
    <xdr:pic>
      <xdr:nvPicPr>
        <xdr:cNvPr id="40" name="Imagen 3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0020" y="112021620"/>
          <a:ext cx="3467100" cy="1423710"/>
        </a:xfrm>
        <a:prstGeom prst="rect">
          <a:avLst/>
        </a:prstGeom>
      </xdr:spPr>
    </xdr:pic>
    <xdr:clientData/>
  </xdr:twoCellAnchor>
  <xdr:twoCellAnchor editAs="oneCell">
    <xdr:from>
      <xdr:col>0</xdr:col>
      <xdr:colOff>60961</xdr:colOff>
      <xdr:row>1095</xdr:row>
      <xdr:rowOff>103684</xdr:rowOff>
    </xdr:from>
    <xdr:to>
      <xdr:col>0</xdr:col>
      <xdr:colOff>3723253</xdr:colOff>
      <xdr:row>1108</xdr:row>
      <xdr:rowOff>152399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961" y="196173904"/>
          <a:ext cx="3662292" cy="2464255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1119</xdr:row>
      <xdr:rowOff>53340</xdr:rowOff>
    </xdr:from>
    <xdr:to>
      <xdr:col>0</xdr:col>
      <xdr:colOff>3685152</xdr:colOff>
      <xdr:row>1134</xdr:row>
      <xdr:rowOff>2995</xdr:rowOff>
    </xdr:to>
    <xdr:pic>
      <xdr:nvPicPr>
        <xdr:cNvPr id="42" name="Imagen 4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860" y="200383140"/>
          <a:ext cx="3662292" cy="2464255"/>
        </a:xfrm>
        <a:prstGeom prst="rect">
          <a:avLst/>
        </a:prstGeom>
      </xdr:spPr>
    </xdr:pic>
    <xdr:clientData/>
  </xdr:twoCellAnchor>
  <xdr:twoCellAnchor editAs="oneCell">
    <xdr:from>
      <xdr:col>0</xdr:col>
      <xdr:colOff>259080</xdr:colOff>
      <xdr:row>1077</xdr:row>
      <xdr:rowOff>22861</xdr:rowOff>
    </xdr:from>
    <xdr:to>
      <xdr:col>0</xdr:col>
      <xdr:colOff>3596640</xdr:colOff>
      <xdr:row>1085</xdr:row>
      <xdr:rowOff>44809</xdr:rowOff>
    </xdr:to>
    <xdr:pic>
      <xdr:nvPicPr>
        <xdr:cNvPr id="43" name="Imagen 42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9080" y="192885061"/>
          <a:ext cx="3337560" cy="1553568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1143</xdr:row>
      <xdr:rowOff>152400</xdr:rowOff>
    </xdr:from>
    <xdr:to>
      <xdr:col>0</xdr:col>
      <xdr:colOff>3489960</xdr:colOff>
      <xdr:row>1153</xdr:row>
      <xdr:rowOff>29568</xdr:rowOff>
    </xdr:to>
    <xdr:pic>
      <xdr:nvPicPr>
        <xdr:cNvPr id="44" name="Imagen 43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52400" y="204505560"/>
          <a:ext cx="3337560" cy="1553568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1163</xdr:row>
      <xdr:rowOff>15240</xdr:rowOff>
    </xdr:from>
    <xdr:to>
      <xdr:col>0</xdr:col>
      <xdr:colOff>3375660</xdr:colOff>
      <xdr:row>1172</xdr:row>
      <xdr:rowOff>60048</xdr:rowOff>
    </xdr:to>
    <xdr:pic>
      <xdr:nvPicPr>
        <xdr:cNvPr id="45" name="Imagen 4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8100" y="207721200"/>
          <a:ext cx="3337560" cy="1553568"/>
        </a:xfrm>
        <a:prstGeom prst="rect">
          <a:avLst/>
        </a:prstGeom>
      </xdr:spPr>
    </xdr:pic>
    <xdr:clientData/>
  </xdr:twoCellAnchor>
  <xdr:twoCellAnchor editAs="oneCell">
    <xdr:from>
      <xdr:col>0</xdr:col>
      <xdr:colOff>182880</xdr:colOff>
      <xdr:row>1182</xdr:row>
      <xdr:rowOff>38100</xdr:rowOff>
    </xdr:from>
    <xdr:to>
      <xdr:col>0</xdr:col>
      <xdr:colOff>3246120</xdr:colOff>
      <xdr:row>1190</xdr:row>
      <xdr:rowOff>122857</xdr:rowOff>
    </xdr:to>
    <xdr:pic>
      <xdr:nvPicPr>
        <xdr:cNvPr id="46" name="Imagen 4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2880" y="210929220"/>
          <a:ext cx="3063240" cy="1425877"/>
        </a:xfrm>
        <a:prstGeom prst="rect">
          <a:avLst/>
        </a:prstGeom>
      </xdr:spPr>
    </xdr:pic>
    <xdr:clientData/>
  </xdr:twoCellAnchor>
  <xdr:twoCellAnchor editAs="oneCell">
    <xdr:from>
      <xdr:col>0</xdr:col>
      <xdr:colOff>563880</xdr:colOff>
      <xdr:row>1200</xdr:row>
      <xdr:rowOff>53341</xdr:rowOff>
    </xdr:from>
    <xdr:to>
      <xdr:col>0</xdr:col>
      <xdr:colOff>3070860</xdr:colOff>
      <xdr:row>1206</xdr:row>
      <xdr:rowOff>68581</xdr:rowOff>
    </xdr:to>
    <xdr:pic>
      <xdr:nvPicPr>
        <xdr:cNvPr id="47" name="Imagen 4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63880" y="213961981"/>
          <a:ext cx="2506980" cy="1021080"/>
        </a:xfrm>
        <a:prstGeom prst="rect">
          <a:avLst/>
        </a:prstGeom>
      </xdr:spPr>
    </xdr:pic>
    <xdr:clientData/>
  </xdr:twoCellAnchor>
  <xdr:twoCellAnchor editAs="oneCell">
    <xdr:from>
      <xdr:col>0</xdr:col>
      <xdr:colOff>327660</xdr:colOff>
      <xdr:row>1216</xdr:row>
      <xdr:rowOff>60960</xdr:rowOff>
    </xdr:from>
    <xdr:to>
      <xdr:col>0</xdr:col>
      <xdr:colOff>2834640</xdr:colOff>
      <xdr:row>1222</xdr:row>
      <xdr:rowOff>76200</xdr:rowOff>
    </xdr:to>
    <xdr:pic>
      <xdr:nvPicPr>
        <xdr:cNvPr id="48" name="Imagen 4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27660" y="216651840"/>
          <a:ext cx="2506980" cy="1021080"/>
        </a:xfrm>
        <a:prstGeom prst="rect">
          <a:avLst/>
        </a:prstGeom>
      </xdr:spPr>
    </xdr:pic>
    <xdr:clientData/>
  </xdr:twoCellAnchor>
  <xdr:twoCellAnchor editAs="oneCell">
    <xdr:from>
      <xdr:col>0</xdr:col>
      <xdr:colOff>243840</xdr:colOff>
      <xdr:row>1232</xdr:row>
      <xdr:rowOff>76200</xdr:rowOff>
    </xdr:from>
    <xdr:to>
      <xdr:col>0</xdr:col>
      <xdr:colOff>2750820</xdr:colOff>
      <xdr:row>1238</xdr:row>
      <xdr:rowOff>91440</xdr:rowOff>
    </xdr:to>
    <xdr:pic>
      <xdr:nvPicPr>
        <xdr:cNvPr id="49" name="Imagen 4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19349320"/>
          <a:ext cx="2506980" cy="102108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1248</xdr:row>
      <xdr:rowOff>76200</xdr:rowOff>
    </xdr:from>
    <xdr:to>
      <xdr:col>0</xdr:col>
      <xdr:colOff>2697480</xdr:colOff>
      <xdr:row>1254</xdr:row>
      <xdr:rowOff>91440</xdr:rowOff>
    </xdr:to>
    <xdr:pic>
      <xdr:nvPicPr>
        <xdr:cNvPr id="50" name="Imagen 4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90500" y="222031560"/>
          <a:ext cx="2506980" cy="102108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1311</xdr:row>
      <xdr:rowOff>60961</xdr:rowOff>
    </xdr:from>
    <xdr:to>
      <xdr:col>0</xdr:col>
      <xdr:colOff>3848100</xdr:colOff>
      <xdr:row>1316</xdr:row>
      <xdr:rowOff>144781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6200" y="232646221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1326</xdr:row>
      <xdr:rowOff>83820</xdr:rowOff>
    </xdr:from>
    <xdr:to>
      <xdr:col>0</xdr:col>
      <xdr:colOff>3771900</xdr:colOff>
      <xdr:row>1331</xdr:row>
      <xdr:rowOff>167640</xdr:rowOff>
    </xdr:to>
    <xdr:pic>
      <xdr:nvPicPr>
        <xdr:cNvPr id="53" name="Imagen 5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35526580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</xdr:colOff>
      <xdr:row>1341</xdr:row>
      <xdr:rowOff>106680</xdr:rowOff>
    </xdr:from>
    <xdr:to>
      <xdr:col>0</xdr:col>
      <xdr:colOff>3779520</xdr:colOff>
      <xdr:row>1347</xdr:row>
      <xdr:rowOff>0</xdr:rowOff>
    </xdr:to>
    <xdr:pic>
      <xdr:nvPicPr>
        <xdr:cNvPr id="54" name="Imagen 5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620" y="238406940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1356</xdr:row>
      <xdr:rowOff>91440</xdr:rowOff>
    </xdr:from>
    <xdr:to>
      <xdr:col>0</xdr:col>
      <xdr:colOff>3771900</xdr:colOff>
      <xdr:row>1361</xdr:row>
      <xdr:rowOff>175260</xdr:rowOff>
    </xdr:to>
    <xdr:pic>
      <xdr:nvPicPr>
        <xdr:cNvPr id="55" name="Imagen 54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41249200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22860</xdr:colOff>
      <xdr:row>1371</xdr:row>
      <xdr:rowOff>15240</xdr:rowOff>
    </xdr:from>
    <xdr:to>
      <xdr:col>0</xdr:col>
      <xdr:colOff>3794760</xdr:colOff>
      <xdr:row>1376</xdr:row>
      <xdr:rowOff>99060</xdr:rowOff>
    </xdr:to>
    <xdr:pic>
      <xdr:nvPicPr>
        <xdr:cNvPr id="56" name="Imagen 5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860" y="244030500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1386</xdr:row>
      <xdr:rowOff>38100</xdr:rowOff>
    </xdr:from>
    <xdr:to>
      <xdr:col>0</xdr:col>
      <xdr:colOff>3771900</xdr:colOff>
      <xdr:row>1391</xdr:row>
      <xdr:rowOff>121920</xdr:rowOff>
    </xdr:to>
    <xdr:pic>
      <xdr:nvPicPr>
        <xdr:cNvPr id="57" name="Imagen 5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46910860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68580</xdr:colOff>
      <xdr:row>1401</xdr:row>
      <xdr:rowOff>45720</xdr:rowOff>
    </xdr:from>
    <xdr:to>
      <xdr:col>0</xdr:col>
      <xdr:colOff>3840480</xdr:colOff>
      <xdr:row>1406</xdr:row>
      <xdr:rowOff>129540</xdr:rowOff>
    </xdr:to>
    <xdr:pic>
      <xdr:nvPicPr>
        <xdr:cNvPr id="58" name="Imagen 57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580" y="249775980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1416</xdr:row>
      <xdr:rowOff>83820</xdr:rowOff>
    </xdr:from>
    <xdr:to>
      <xdr:col>0</xdr:col>
      <xdr:colOff>3802380</xdr:colOff>
      <xdr:row>1421</xdr:row>
      <xdr:rowOff>167640</xdr:rowOff>
    </xdr:to>
    <xdr:pic>
      <xdr:nvPicPr>
        <xdr:cNvPr id="59" name="Imagen 5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480" y="252671580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1431</xdr:row>
      <xdr:rowOff>60960</xdr:rowOff>
    </xdr:from>
    <xdr:to>
      <xdr:col>0</xdr:col>
      <xdr:colOff>3771900</xdr:colOff>
      <xdr:row>1436</xdr:row>
      <xdr:rowOff>144780</xdr:rowOff>
    </xdr:to>
    <xdr:pic>
      <xdr:nvPicPr>
        <xdr:cNvPr id="60" name="Imagen 5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55506220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1446</xdr:row>
      <xdr:rowOff>30480</xdr:rowOff>
    </xdr:from>
    <xdr:to>
      <xdr:col>0</xdr:col>
      <xdr:colOff>3771900</xdr:colOff>
      <xdr:row>1451</xdr:row>
      <xdr:rowOff>114300</xdr:rowOff>
    </xdr:to>
    <xdr:pic>
      <xdr:nvPicPr>
        <xdr:cNvPr id="61" name="Imagen 6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58508500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1461</xdr:row>
      <xdr:rowOff>38100</xdr:rowOff>
    </xdr:from>
    <xdr:to>
      <xdr:col>0</xdr:col>
      <xdr:colOff>3771900</xdr:colOff>
      <xdr:row>1466</xdr:row>
      <xdr:rowOff>121920</xdr:rowOff>
    </xdr:to>
    <xdr:pic>
      <xdr:nvPicPr>
        <xdr:cNvPr id="62" name="Imagen 6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261373620"/>
          <a:ext cx="3771900" cy="103632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1476</xdr:row>
      <xdr:rowOff>76200</xdr:rowOff>
    </xdr:from>
    <xdr:to>
      <xdr:col>0</xdr:col>
      <xdr:colOff>3802380</xdr:colOff>
      <xdr:row>1486</xdr:row>
      <xdr:rowOff>137160</xdr:rowOff>
    </xdr:to>
    <xdr:pic>
      <xdr:nvPicPr>
        <xdr:cNvPr id="63" name="Imagen 6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480" y="264269220"/>
          <a:ext cx="3771900" cy="196596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1497</xdr:row>
      <xdr:rowOff>182880</xdr:rowOff>
    </xdr:from>
    <xdr:to>
      <xdr:col>0</xdr:col>
      <xdr:colOff>3810000</xdr:colOff>
      <xdr:row>1508</xdr:row>
      <xdr:rowOff>53340</xdr:rowOff>
    </xdr:to>
    <xdr:pic>
      <xdr:nvPicPr>
        <xdr:cNvPr id="64" name="Imagen 6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100" y="268376400"/>
          <a:ext cx="3771900" cy="1965960"/>
        </a:xfrm>
        <a:prstGeom prst="rect">
          <a:avLst/>
        </a:prstGeom>
      </xdr:spPr>
    </xdr:pic>
    <xdr:clientData/>
  </xdr:twoCellAnchor>
  <xdr:twoCellAnchor editAs="oneCell">
    <xdr:from>
      <xdr:col>0</xdr:col>
      <xdr:colOff>45721</xdr:colOff>
      <xdr:row>1518</xdr:row>
      <xdr:rowOff>83821</xdr:rowOff>
    </xdr:from>
    <xdr:to>
      <xdr:col>0</xdr:col>
      <xdr:colOff>3794760</xdr:colOff>
      <xdr:row>1529</xdr:row>
      <xdr:rowOff>124691</xdr:rowOff>
    </xdr:to>
    <xdr:pic>
      <xdr:nvPicPr>
        <xdr:cNvPr id="51" name="Imagen 5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5721" y="272277841"/>
          <a:ext cx="3749039" cy="2136370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</xdr:colOff>
      <xdr:row>1539</xdr:row>
      <xdr:rowOff>7620</xdr:rowOff>
    </xdr:from>
    <xdr:to>
      <xdr:col>0</xdr:col>
      <xdr:colOff>3809999</xdr:colOff>
      <xdr:row>1545</xdr:row>
      <xdr:rowOff>137160</xdr:rowOff>
    </xdr:to>
    <xdr:pic>
      <xdr:nvPicPr>
        <xdr:cNvPr id="66" name="Imagen 65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0960" y="276202140"/>
          <a:ext cx="3749039" cy="12725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1555</xdr:row>
      <xdr:rowOff>22860</xdr:rowOff>
    </xdr:from>
    <xdr:to>
      <xdr:col>0</xdr:col>
      <xdr:colOff>3749039</xdr:colOff>
      <xdr:row>1561</xdr:row>
      <xdr:rowOff>152400</xdr:rowOff>
    </xdr:to>
    <xdr:pic>
      <xdr:nvPicPr>
        <xdr:cNvPr id="67" name="Imagen 6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79265380"/>
          <a:ext cx="3749039" cy="127254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</xdr:colOff>
      <xdr:row>1571</xdr:row>
      <xdr:rowOff>167640</xdr:rowOff>
    </xdr:from>
    <xdr:to>
      <xdr:col>0</xdr:col>
      <xdr:colOff>3756659</xdr:colOff>
      <xdr:row>1577</xdr:row>
      <xdr:rowOff>121920</xdr:rowOff>
    </xdr:to>
    <xdr:pic>
      <xdr:nvPicPr>
        <xdr:cNvPr id="68" name="Imagen 6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620" y="282458160"/>
          <a:ext cx="3749039" cy="12725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1589</xdr:row>
      <xdr:rowOff>83820</xdr:rowOff>
    </xdr:from>
    <xdr:to>
      <xdr:col>0</xdr:col>
      <xdr:colOff>3749039</xdr:colOff>
      <xdr:row>1596</xdr:row>
      <xdr:rowOff>22860</xdr:rowOff>
    </xdr:to>
    <xdr:pic>
      <xdr:nvPicPr>
        <xdr:cNvPr id="69" name="Imagen 6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85978600"/>
          <a:ext cx="3749039" cy="12725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1607</xdr:row>
      <xdr:rowOff>0</xdr:rowOff>
    </xdr:from>
    <xdr:to>
      <xdr:col>0</xdr:col>
      <xdr:colOff>3749039</xdr:colOff>
      <xdr:row>1613</xdr:row>
      <xdr:rowOff>129540</xdr:rowOff>
    </xdr:to>
    <xdr:pic>
      <xdr:nvPicPr>
        <xdr:cNvPr id="70" name="Imagen 69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89323780"/>
          <a:ext cx="3749039" cy="12725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1642</xdr:row>
      <xdr:rowOff>144780</xdr:rowOff>
    </xdr:from>
    <xdr:to>
      <xdr:col>0</xdr:col>
      <xdr:colOff>3749039</xdr:colOff>
      <xdr:row>1651</xdr:row>
      <xdr:rowOff>160020</xdr:rowOff>
    </xdr:to>
    <xdr:pic>
      <xdr:nvPicPr>
        <xdr:cNvPr id="71" name="Imagen 7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96136060"/>
          <a:ext cx="3749039" cy="1729740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1625</xdr:row>
      <xdr:rowOff>0</xdr:rowOff>
    </xdr:from>
    <xdr:ext cx="3749039" cy="1272540"/>
    <xdr:pic>
      <xdr:nvPicPr>
        <xdr:cNvPr id="72" name="Imagen 7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289323780"/>
          <a:ext cx="3749039" cy="1272540"/>
        </a:xfrm>
        <a:prstGeom prst="rect">
          <a:avLst/>
        </a:prstGeom>
      </xdr:spPr>
    </xdr:pic>
    <xdr:clientData/>
  </xdr:oneCellAnchor>
  <xdr:twoCellAnchor editAs="oneCell">
    <xdr:from>
      <xdr:col>0</xdr:col>
      <xdr:colOff>0</xdr:colOff>
      <xdr:row>1661</xdr:row>
      <xdr:rowOff>0</xdr:rowOff>
    </xdr:from>
    <xdr:to>
      <xdr:col>0</xdr:col>
      <xdr:colOff>3749039</xdr:colOff>
      <xdr:row>1670</xdr:row>
      <xdr:rowOff>152400</xdr:rowOff>
    </xdr:to>
    <xdr:pic>
      <xdr:nvPicPr>
        <xdr:cNvPr id="73" name="Imagen 7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301028100"/>
          <a:ext cx="3749039" cy="1866900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</xdr:colOff>
      <xdr:row>1680</xdr:row>
      <xdr:rowOff>99060</xdr:rowOff>
    </xdr:from>
    <xdr:to>
      <xdr:col>0</xdr:col>
      <xdr:colOff>3794759</xdr:colOff>
      <xdr:row>1690</xdr:row>
      <xdr:rowOff>60960</xdr:rowOff>
    </xdr:to>
    <xdr:pic>
      <xdr:nvPicPr>
        <xdr:cNvPr id="74" name="Imagen 73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5720" y="303329340"/>
          <a:ext cx="3749039" cy="1866900"/>
        </a:xfrm>
        <a:prstGeom prst="rect">
          <a:avLst/>
        </a:prstGeom>
      </xdr:spPr>
    </xdr:pic>
    <xdr:clientData/>
  </xdr:twoCellAnchor>
  <xdr:twoCellAnchor editAs="oneCell">
    <xdr:from>
      <xdr:col>0</xdr:col>
      <xdr:colOff>106680</xdr:colOff>
      <xdr:row>1849</xdr:row>
      <xdr:rowOff>53341</xdr:rowOff>
    </xdr:from>
    <xdr:to>
      <xdr:col>0</xdr:col>
      <xdr:colOff>3832860</xdr:colOff>
      <xdr:row>1857</xdr:row>
      <xdr:rowOff>149647</xdr:rowOff>
    </xdr:to>
    <xdr:pic>
      <xdr:nvPicPr>
        <xdr:cNvPr id="52" name="Imagen 5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6680" y="335478121"/>
          <a:ext cx="3726180" cy="1620306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1867</xdr:row>
      <xdr:rowOff>167640</xdr:rowOff>
    </xdr:from>
    <xdr:to>
      <xdr:col>0</xdr:col>
      <xdr:colOff>3764280</xdr:colOff>
      <xdr:row>1880</xdr:row>
      <xdr:rowOff>129540</xdr:rowOff>
    </xdr:to>
    <xdr:pic>
      <xdr:nvPicPr>
        <xdr:cNvPr id="76" name="Imagen 75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8100" y="339021420"/>
          <a:ext cx="3726180" cy="2674620"/>
        </a:xfrm>
        <a:prstGeom prst="rect">
          <a:avLst/>
        </a:prstGeom>
      </xdr:spPr>
    </xdr:pic>
    <xdr:clientData/>
  </xdr:twoCellAnchor>
  <xdr:twoCellAnchor editAs="oneCell">
    <xdr:from>
      <xdr:col>0</xdr:col>
      <xdr:colOff>30480</xdr:colOff>
      <xdr:row>1891</xdr:row>
      <xdr:rowOff>121920</xdr:rowOff>
    </xdr:from>
    <xdr:to>
      <xdr:col>0</xdr:col>
      <xdr:colOff>3756660</xdr:colOff>
      <xdr:row>1905</xdr:row>
      <xdr:rowOff>129540</xdr:rowOff>
    </xdr:to>
    <xdr:pic>
      <xdr:nvPicPr>
        <xdr:cNvPr id="77" name="Imagen 76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0480" y="343783920"/>
          <a:ext cx="3726180" cy="2674620"/>
        </a:xfrm>
        <a:prstGeom prst="rect">
          <a:avLst/>
        </a:prstGeom>
      </xdr:spPr>
    </xdr:pic>
    <xdr:clientData/>
  </xdr:twoCellAnchor>
  <xdr:twoCellAnchor editAs="oneCell">
    <xdr:from>
      <xdr:col>0</xdr:col>
      <xdr:colOff>60960</xdr:colOff>
      <xdr:row>1915</xdr:row>
      <xdr:rowOff>53340</xdr:rowOff>
    </xdr:from>
    <xdr:to>
      <xdr:col>0</xdr:col>
      <xdr:colOff>3787140</xdr:colOff>
      <xdr:row>1925</xdr:row>
      <xdr:rowOff>53340</xdr:rowOff>
    </xdr:to>
    <xdr:pic>
      <xdr:nvPicPr>
        <xdr:cNvPr id="78" name="Imagen 7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960" y="348287340"/>
          <a:ext cx="3726180" cy="19050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1935</xdr:row>
      <xdr:rowOff>91440</xdr:rowOff>
    </xdr:from>
    <xdr:to>
      <xdr:col>0</xdr:col>
      <xdr:colOff>3802380</xdr:colOff>
      <xdr:row>1944</xdr:row>
      <xdr:rowOff>144780</xdr:rowOff>
    </xdr:to>
    <xdr:pic>
      <xdr:nvPicPr>
        <xdr:cNvPr id="80" name="Imagen 7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6200" y="352135440"/>
          <a:ext cx="3726180" cy="1767840"/>
        </a:xfrm>
        <a:prstGeom prst="rect">
          <a:avLst/>
        </a:prstGeom>
      </xdr:spPr>
    </xdr:pic>
    <xdr:clientData/>
  </xdr:twoCellAnchor>
  <xdr:twoCellAnchor editAs="oneCell">
    <xdr:from>
      <xdr:col>0</xdr:col>
      <xdr:colOff>45720</xdr:colOff>
      <xdr:row>1954</xdr:row>
      <xdr:rowOff>53340</xdr:rowOff>
    </xdr:from>
    <xdr:to>
      <xdr:col>0</xdr:col>
      <xdr:colOff>3771900</xdr:colOff>
      <xdr:row>1962</xdr:row>
      <xdr:rowOff>106680</xdr:rowOff>
    </xdr:to>
    <xdr:pic>
      <xdr:nvPicPr>
        <xdr:cNvPr id="81" name="Imagen 80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5720" y="355716840"/>
          <a:ext cx="3726180" cy="1577340"/>
        </a:xfrm>
        <a:prstGeom prst="rect">
          <a:avLst/>
        </a:prstGeom>
      </xdr:spPr>
    </xdr:pic>
    <xdr:clientData/>
  </xdr:twoCellAnchor>
  <xdr:twoCellAnchor editAs="oneCell">
    <xdr:from>
      <xdr:col>0</xdr:col>
      <xdr:colOff>289560</xdr:colOff>
      <xdr:row>1972</xdr:row>
      <xdr:rowOff>68581</xdr:rowOff>
    </xdr:from>
    <xdr:to>
      <xdr:col>0</xdr:col>
      <xdr:colOff>3390900</xdr:colOff>
      <xdr:row>1978</xdr:row>
      <xdr:rowOff>76201</xdr:rowOff>
    </xdr:to>
    <xdr:pic>
      <xdr:nvPicPr>
        <xdr:cNvPr id="82" name="Imagen 8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89560" y="359161081"/>
          <a:ext cx="3101340" cy="11506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OS%20LEONARDO/PRECIOS/2025/Anexo%202.%20An&#225;lisis%20de%20precios%20unitarios%20detall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~1/AppData/Local/Temp/Rar$DIa0.816/Anexo%202.%20An&#225;lisis%20de%20precios%20unitarios%20detallad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%20LEONARDO\PRECIOS\2025\Anexo%202.%20An&#225;lisis%20de%20precios%20unitarios%20detall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iela%20Preciado/Downloads/PRESUPUESTO%20FINAL%20ASOCHORRERA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.I.U"/>
      <sheetName val="Cronograma"/>
      <sheetName val="Flujo de Fondos"/>
      <sheetName val="1.01 - Concretos"/>
      <sheetName val="1.02 - Morteros"/>
      <sheetName val="1.03 - Pañetes"/>
      <sheetName val="2.01 - Preliminares"/>
      <sheetName val="2.02 - Cim. y Desa"/>
      <sheetName val="2.03 - Estructuras"/>
      <sheetName val="2.04 - Mampostería"/>
      <sheetName val="2.05 - Pisos B y A"/>
      <sheetName val="2.06 - Enchapes"/>
      <sheetName val="2.07 - Pinturas y esmaltes"/>
      <sheetName val="2.08 - Cubiertas"/>
      <sheetName val="2.09 - Cielo rasos"/>
      <sheetName val="2.10 - Elec. e Ilum. U.F."/>
      <sheetName val="2.11 - Comunicac., C.E., VyD"/>
      <sheetName val="2.11 - Comunicac., C.E., V y D"/>
      <sheetName val="2.12 - Inst. H y S y Ap. San."/>
      <sheetName val="2.13 - Redes de Gas"/>
      <sheetName val="2.14 - RCI "/>
      <sheetName val="2.15 - Carpintería Metálica"/>
      <sheetName val="2.16 - Carpintería de madera"/>
      <sheetName val="2.17 - Vidrios y cerraduras"/>
      <sheetName val="2.18 - Inst. Deportivas"/>
      <sheetName val="2.19 - Otras Actividades"/>
      <sheetName val="3.01 - Preliminares (vías)"/>
      <sheetName val="3.02 - Explanaciones"/>
      <sheetName val="3.03 - Obras de D. P. y E."/>
      <sheetName val="3.04 - Afirm., Subb y Bases"/>
      <sheetName val="3.05 - Pavim. Rígido"/>
      <sheetName val="3.06 - Pavim. Flexible"/>
      <sheetName val="3.07 - Pavim. Articulado"/>
      <sheetName val="3.08 - Sardineles y andenes"/>
      <sheetName val="3.09 - Señaliz. y demarcación"/>
      <sheetName val="3.10 - Cctos. y Estr. Puentes"/>
      <sheetName val="3.11 - Mantenimiento vial"/>
      <sheetName val="3.12 - Transporte"/>
      <sheetName val="3.13 - Varios (Vías)"/>
      <sheetName val="4.01 - Tub. PVC Acueducto"/>
      <sheetName val="4.02 - Tub. Polietileno"/>
      <sheetName val="4.03 - Accesorios - Acueducto"/>
      <sheetName val="4.04 - Acc. de cont. de presión"/>
      <sheetName val="5.01 - Tub. Sanit. y Accesorios"/>
      <sheetName val="5.02 - Otras obras - Alc. y des"/>
      <sheetName val="5.03 - Concretos y otros - A.A."/>
      <sheetName val="6.01 - Prelim. Redes MT y BT"/>
      <sheetName val="6.02 - Est. Redes Aéreas MTyBT"/>
      <sheetName val="6.03 - Est. Redes Subt. MT y BT"/>
      <sheetName val="6.04 - Subestaciones y Equipos"/>
      <sheetName val="7.01 - Postes Contemporáneos"/>
      <sheetName val="7.02 - Postes Coloniales"/>
      <sheetName val="7.03 - Brazos para postes"/>
      <sheetName val="7.04 - Postes para Escenarios"/>
      <sheetName val="7.05 - Cimentación para postes"/>
      <sheetName val="7.06 - Luminarias AP, Parq, Esc"/>
      <sheetName val="7.07 - Cableado para A.P."/>
      <sheetName val="7.08 - Elem. para telegestión"/>
      <sheetName val="8.01 - Reforestación"/>
      <sheetName val="Anexo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.I.U"/>
      <sheetName val="Cronograma"/>
      <sheetName val="Flujo de Fondos"/>
      <sheetName val="1.01 - Concretos"/>
      <sheetName val="1.02 - Morteros"/>
      <sheetName val="1.03 - Pañetes"/>
      <sheetName val="2.01 - Preliminares"/>
      <sheetName val="2.02 - Cim. y Desa"/>
      <sheetName val="2.03 - Estructuras"/>
      <sheetName val="2.04 - Mampostería"/>
      <sheetName val="2.05 - Pisos B y A"/>
      <sheetName val="2.06 - Enchapes"/>
      <sheetName val="2.07 - Pinturas y esmaltes"/>
      <sheetName val="2.08 - Cubiertas"/>
      <sheetName val="2.09 - Cielo rasos"/>
      <sheetName val="2.10 - Elec. e Ilum. U.F."/>
      <sheetName val="2.11 - Comunicac., C.E., VyD"/>
      <sheetName val="2.11 - Comunicac., C.E., V y D"/>
      <sheetName val="2.12 - Inst. H y S y Ap. San."/>
      <sheetName val="2.13 - Redes de Gas"/>
      <sheetName val="2.14 - RCI "/>
      <sheetName val="2.15 - Carpintería Metálica"/>
      <sheetName val="2.16 - Carpintería de madera"/>
      <sheetName val="2.17 - Vidrios y cerraduras"/>
      <sheetName val="2.18 - Inst. Deportivas"/>
      <sheetName val="2.19 - Otras Actividades"/>
      <sheetName val="3.01 - Preliminares (vías)"/>
      <sheetName val="3.02 - Explanaciones"/>
      <sheetName val="3.03 - Obras de D. P. y E."/>
      <sheetName val="3.04 - Afirm., Subb y Bases"/>
      <sheetName val="3.05 - Pavim. Rígido"/>
      <sheetName val="3.06 - Pavim. Flexible"/>
      <sheetName val="3.07 - Pavim. Articulado"/>
      <sheetName val="3.08 - Sardineles y andenes"/>
      <sheetName val="3.09 - Señaliz. y demarcación"/>
      <sheetName val="3.10 - Cctos. y Estr. Puentes"/>
      <sheetName val="3.11 - Mantenimiento vial"/>
      <sheetName val="3.12 - Transporte"/>
      <sheetName val="3.13 - Varios (Vías)"/>
      <sheetName val="4.01 - Tub. PVC Acueducto"/>
      <sheetName val="4.02 - Tub. Polietileno"/>
      <sheetName val="4.03 - Accesorios - Acueducto"/>
      <sheetName val="4.04 - Acc. de cont. de presión"/>
      <sheetName val="5.01 - Tub. Sanit. y Accesorios"/>
      <sheetName val="5.02 - Otras obras - Alc. y des"/>
      <sheetName val="5.03 - Concretos y otros - A.A."/>
      <sheetName val="6.01 - Prelim. Redes MT y BT"/>
      <sheetName val="6.02 - Est. Redes Aéreas MTyBT"/>
      <sheetName val="6.03 - Est. Redes Subt. MT y BT"/>
      <sheetName val="6.04 - Subestaciones y Equipos"/>
      <sheetName val="7.01 - Postes Contemporáneos"/>
      <sheetName val="7.02 - Postes Coloniales"/>
      <sheetName val="7.03 - Brazos para postes"/>
      <sheetName val="7.04 - Postes para Escenarios"/>
      <sheetName val="7.05 - Cimentación para postes"/>
      <sheetName val="7.06 - Luminarias AP, Parq, Esc"/>
      <sheetName val="7.07 - Cableado para A.P."/>
      <sheetName val="7.08 - Elem. para telegestión"/>
      <sheetName val="8.01 - Reforestación"/>
      <sheetName val="Anexo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.I.U"/>
      <sheetName val="Cronograma"/>
      <sheetName val="Flujo de Fondos"/>
      <sheetName val="1.01 - Concretos"/>
      <sheetName val="1.02 - Morteros"/>
      <sheetName val="1.03 - Pañetes"/>
      <sheetName val="2.01 - Preliminares"/>
      <sheetName val="2.02 - Cim. y Desa"/>
      <sheetName val="2.03 - Estructuras"/>
      <sheetName val="2.04 - Mampostería"/>
      <sheetName val="2.05 - Pisos B y A"/>
      <sheetName val="2.06 - Enchapes"/>
      <sheetName val="2.07 - Pinturas y esmaltes"/>
      <sheetName val="2.08 - Cubiertas"/>
      <sheetName val="2.09 - Cielo rasos"/>
      <sheetName val="2.10 - Elec. e Ilum. U.F."/>
      <sheetName val="2.11 - Comunicac., C.E., VyD"/>
      <sheetName val="2.11 - Comunicac., C.E., V y D"/>
      <sheetName val="2.12 - Inst. H y S y Ap. San."/>
      <sheetName val="2.13 - Redes de Gas"/>
      <sheetName val="2.14 - RCI "/>
      <sheetName val="2.15 - Carpintería Metálica"/>
      <sheetName val="2.16 - Carpintería de madera"/>
      <sheetName val="2.17 - Vidrios y cerraduras"/>
      <sheetName val="2.18 - Inst. Deportivas"/>
      <sheetName val="2.19 - Otras Actividades"/>
      <sheetName val="3.01 - Preliminares (vías)"/>
      <sheetName val="3.02 - Explanaciones"/>
      <sheetName val="3.03 - Obras de D. P. y E."/>
      <sheetName val="3.04 - Afirm., Subb y Bases"/>
      <sheetName val="3.05 - Pavim. Rígido"/>
      <sheetName val="3.06 - Pavim. Flexible"/>
      <sheetName val="3.07 - Pavim. Articulado"/>
      <sheetName val="3.08 - Sardineles y andenes"/>
      <sheetName val="3.09 - Señaliz. y demarcación"/>
      <sheetName val="3.10 - Cctos. y Estr. Puentes"/>
      <sheetName val="3.11 - Mantenimiento vial"/>
      <sheetName val="3.12 - Transporte"/>
      <sheetName val="3.13 - Varios (Vías)"/>
      <sheetName val="4.01 - Tub. PVC Acueducto"/>
      <sheetName val="4.02 - Tub. Polietileno"/>
      <sheetName val="4.03 - Accesorios - Acueducto"/>
      <sheetName val="4.04 - Acc. de cont. de presión"/>
      <sheetName val="5.01 - Tub. Sanit. y Accesorios"/>
      <sheetName val="5.02 - Otras obras - Alc. y des"/>
      <sheetName val="5.03 - Concretos y otros - A.A."/>
      <sheetName val="6.01 - Prelim. Redes MT y BT"/>
      <sheetName val="6.02 - Est. Redes Aéreas MTyBT"/>
      <sheetName val="6.03 - Est. Redes Subt. MT y BT"/>
      <sheetName val="6.04 - Subestaciones y Equipos"/>
      <sheetName val="7.01 - Postes Contemporáneos"/>
      <sheetName val="7.02 - Postes Coloniales"/>
      <sheetName val="7.03 - Brazos para postes"/>
      <sheetName val="7.04 - Postes para Escenarios"/>
      <sheetName val="7.05 - Cimentación para postes"/>
      <sheetName val="7.06 - Luminarias AP, Parq, Esc"/>
      <sheetName val="7.07 - Cableado para A.P."/>
      <sheetName val="7.08 - Elem. para telegestión"/>
      <sheetName val="8.01 - Reforest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S"/>
      <sheetName val="Memoria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Z1001"/>
  <sheetViews>
    <sheetView tabSelected="1" topLeftCell="A107" workbookViewId="0">
      <selection activeCell="G113" sqref="G113"/>
    </sheetView>
  </sheetViews>
  <sheetFormatPr baseColWidth="10" defaultColWidth="12.59765625" defaultRowHeight="15" customHeight="1"/>
  <cols>
    <col min="1" max="2" width="11.69921875" customWidth="1"/>
    <col min="3" max="3" width="10.69921875" customWidth="1"/>
    <col min="4" max="4" width="43" customWidth="1"/>
    <col min="5" max="5" width="5.8984375" customWidth="1"/>
    <col min="6" max="6" width="12.69921875" customWidth="1"/>
    <col min="7" max="7" width="16.69921875" style="718" customWidth="1"/>
    <col min="8" max="8" width="23.09765625" customWidth="1"/>
    <col min="9" max="26" width="11.3984375" customWidth="1"/>
  </cols>
  <sheetData>
    <row r="1" spans="1:26" ht="39" customHeight="1">
      <c r="A1" s="775" t="s">
        <v>0</v>
      </c>
      <c r="B1" s="776"/>
      <c r="C1" s="776"/>
      <c r="D1" s="776"/>
      <c r="E1" s="776"/>
      <c r="F1" s="776"/>
      <c r="G1" s="776"/>
      <c r="H1" s="77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768"/>
      <c r="B3" s="769"/>
      <c r="C3" s="769"/>
      <c r="D3" s="769"/>
      <c r="E3" s="769"/>
      <c r="F3" s="769"/>
      <c r="G3" s="769"/>
      <c r="H3" s="77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>
      <c r="A4" s="774" t="s">
        <v>9</v>
      </c>
      <c r="B4" s="769"/>
      <c r="C4" s="769"/>
      <c r="D4" s="769"/>
      <c r="E4" s="769"/>
      <c r="F4" s="769"/>
      <c r="G4" s="769"/>
      <c r="H4" s="77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4.9" customHeight="1">
      <c r="A5" s="3">
        <v>1.01</v>
      </c>
      <c r="B5" s="4" t="s">
        <v>10</v>
      </c>
      <c r="C5" s="4" t="s">
        <v>11</v>
      </c>
      <c r="D5" s="5" t="s">
        <v>12</v>
      </c>
      <c r="E5" s="4" t="s">
        <v>13</v>
      </c>
      <c r="F5" s="3">
        <f>+Memorias!F20</f>
        <v>63</v>
      </c>
      <c r="G5" s="715">
        <v>70577.63</v>
      </c>
      <c r="H5" s="6">
        <f>+F5*G5</f>
        <v>4446390.6900000004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.9" customHeight="1">
      <c r="A6" s="3">
        <f t="shared" ref="A6:A14" si="0">+A5+0.01</f>
        <v>1.02</v>
      </c>
      <c r="B6" s="4" t="s">
        <v>10</v>
      </c>
      <c r="C6" s="4" t="str">
        <f>APUS!A31</f>
        <v>2.01.71</v>
      </c>
      <c r="D6" s="5" t="s">
        <v>14</v>
      </c>
      <c r="E6" s="4" t="s">
        <v>13</v>
      </c>
      <c r="F6" s="3">
        <f>+Memorias!F40</f>
        <v>21</v>
      </c>
      <c r="G6" s="715">
        <v>93519.01</v>
      </c>
      <c r="H6" s="6">
        <f t="shared" ref="H6:H14" si="1">+F6*G6</f>
        <v>1963899.21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4.9" customHeight="1">
      <c r="A7" s="3">
        <f t="shared" si="0"/>
        <v>1.03</v>
      </c>
      <c r="B7" s="4" t="s">
        <v>10</v>
      </c>
      <c r="C7" s="4" t="s">
        <v>15</v>
      </c>
      <c r="D7" s="5" t="s">
        <v>16</v>
      </c>
      <c r="E7" s="4" t="s">
        <v>17</v>
      </c>
      <c r="F7" s="3">
        <f>+Memorias!F55</f>
        <v>6</v>
      </c>
      <c r="G7" s="715">
        <v>30583.17</v>
      </c>
      <c r="H7" s="6">
        <f t="shared" si="1"/>
        <v>183499.02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8.5" customHeight="1">
      <c r="A8" s="3">
        <f t="shared" si="0"/>
        <v>1.04</v>
      </c>
      <c r="B8" s="4"/>
      <c r="C8" s="3"/>
      <c r="D8" s="719" t="s">
        <v>18</v>
      </c>
      <c r="E8" s="4" t="s">
        <v>19</v>
      </c>
      <c r="F8" s="3">
        <f>+Memorias!F70</f>
        <v>1</v>
      </c>
      <c r="G8" s="715" t="str">
        <f>+APUS!G156</f>
        <v>$ 2.660.000,00</v>
      </c>
      <c r="H8" s="6">
        <f t="shared" si="1"/>
        <v>2660000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.9" customHeight="1">
      <c r="A9" s="3">
        <f t="shared" si="0"/>
        <v>1.05</v>
      </c>
      <c r="B9" s="4"/>
      <c r="C9" s="3"/>
      <c r="D9" s="719" t="s">
        <v>20</v>
      </c>
      <c r="E9" s="4" t="s">
        <v>19</v>
      </c>
      <c r="F9" s="3">
        <f>+Memorias!F85</f>
        <v>1</v>
      </c>
      <c r="G9" s="715" t="str">
        <f>+APUS!G187</f>
        <v>$ 651.748,55</v>
      </c>
      <c r="H9" s="6">
        <f t="shared" si="1"/>
        <v>651748.55000000005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4.9" customHeight="1">
      <c r="A10" s="3">
        <f t="shared" si="0"/>
        <v>1.06</v>
      </c>
      <c r="B10" s="4"/>
      <c r="C10" s="4"/>
      <c r="D10" s="719" t="s">
        <v>21</v>
      </c>
      <c r="E10" s="4" t="s">
        <v>19</v>
      </c>
      <c r="F10" s="3">
        <f>+Memorias!F103</f>
        <v>1</v>
      </c>
      <c r="G10" s="715">
        <f>+APUS!G218</f>
        <v>276037.13869549998</v>
      </c>
      <c r="H10" s="6">
        <f t="shared" si="1"/>
        <v>276037.13869549998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4.9" customHeight="1">
      <c r="A11" s="3">
        <f t="shared" si="0"/>
        <v>1.07</v>
      </c>
      <c r="B11" s="4" t="s">
        <v>10</v>
      </c>
      <c r="C11" s="4"/>
      <c r="D11" s="719" t="s">
        <v>22</v>
      </c>
      <c r="E11" s="4" t="s">
        <v>19</v>
      </c>
      <c r="F11" s="3">
        <f>+Memorias!F121</f>
        <v>1</v>
      </c>
      <c r="G11" s="715">
        <v>837800.39</v>
      </c>
      <c r="H11" s="6">
        <f t="shared" si="1"/>
        <v>837800.39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>
      <c r="A12" s="3">
        <f t="shared" si="0"/>
        <v>1.08</v>
      </c>
      <c r="B12" s="4" t="s">
        <v>23</v>
      </c>
      <c r="C12" s="4"/>
      <c r="D12" s="719" t="s">
        <v>24</v>
      </c>
      <c r="E12" s="4" t="s">
        <v>19</v>
      </c>
      <c r="F12" s="3">
        <f>+Memorias!F139</f>
        <v>1</v>
      </c>
      <c r="G12" s="715">
        <v>1076400</v>
      </c>
      <c r="H12" s="6">
        <f t="shared" si="1"/>
        <v>1076400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7.5" customHeight="1">
      <c r="A13" s="3">
        <f t="shared" si="0"/>
        <v>1.0900000000000001</v>
      </c>
      <c r="B13" s="4" t="s">
        <v>10</v>
      </c>
      <c r="C13" s="7" t="str">
        <f>APUS!A254</f>
        <v>4.02.04</v>
      </c>
      <c r="D13" s="5" t="s">
        <v>25</v>
      </c>
      <c r="E13" s="4" t="s">
        <v>26</v>
      </c>
      <c r="F13" s="3">
        <f>+Memorias!F154</f>
        <v>350</v>
      </c>
      <c r="G13" s="715">
        <v>20609.2</v>
      </c>
      <c r="H13" s="6">
        <f t="shared" si="1"/>
        <v>7213220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2.75" customHeight="1">
      <c r="A14" s="3">
        <f t="shared" si="0"/>
        <v>1.1000000000000001</v>
      </c>
      <c r="B14" s="4" t="s">
        <v>10</v>
      </c>
      <c r="C14" s="4" t="str">
        <f>APUS!A1892</f>
        <v>3.03.19</v>
      </c>
      <c r="D14" s="5" t="s">
        <v>27</v>
      </c>
      <c r="E14" s="4" t="s">
        <v>28</v>
      </c>
      <c r="F14" s="3">
        <f>+Memorias!F169</f>
        <v>84</v>
      </c>
      <c r="G14" s="715">
        <f>APUS!G1912</f>
        <v>10228.64</v>
      </c>
      <c r="H14" s="6">
        <f t="shared" si="1"/>
        <v>859205.76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>
      <c r="A15" s="768" t="s">
        <v>29</v>
      </c>
      <c r="B15" s="769"/>
      <c r="C15" s="769"/>
      <c r="D15" s="769"/>
      <c r="E15" s="769"/>
      <c r="F15" s="769"/>
      <c r="G15" s="770"/>
      <c r="H15" s="8">
        <f>SUM(H5:H14)</f>
        <v>20168200.758695502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3.5" customHeight="1">
      <c r="A16" s="774" t="s">
        <v>627</v>
      </c>
      <c r="B16" s="769"/>
      <c r="C16" s="769"/>
      <c r="D16" s="769"/>
      <c r="E16" s="769"/>
      <c r="F16" s="769"/>
      <c r="G16" s="769"/>
      <c r="H16" s="770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6.1" customHeight="1">
      <c r="A17" s="4">
        <v>2.0099999999999998</v>
      </c>
      <c r="B17" s="4" t="s">
        <v>10</v>
      </c>
      <c r="C17" s="4" t="s">
        <v>11</v>
      </c>
      <c r="D17" s="5" t="s">
        <v>12</v>
      </c>
      <c r="E17" s="4" t="s">
        <v>13</v>
      </c>
      <c r="F17" s="3">
        <f>+Memorias!F184</f>
        <v>44.3</v>
      </c>
      <c r="G17" s="715">
        <v>70577.63</v>
      </c>
      <c r="H17" s="6">
        <f t="shared" ref="H17:H49" si="2">+F17*G17</f>
        <v>3126589.0090000001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6.1" customHeight="1">
      <c r="A18" s="3">
        <f t="shared" ref="A18:A49" si="3">+A17+0.01</f>
        <v>2.0199999999999996</v>
      </c>
      <c r="B18" s="4" t="s">
        <v>10</v>
      </c>
      <c r="C18" s="4" t="str">
        <f>+C104</f>
        <v>2,01,71</v>
      </c>
      <c r="D18" s="9" t="s">
        <v>14</v>
      </c>
      <c r="E18" s="4" t="s">
        <v>13</v>
      </c>
      <c r="F18" s="3">
        <f>+Memorias!F199</f>
        <v>13.425000000000001</v>
      </c>
      <c r="G18" s="715">
        <v>93519.01</v>
      </c>
      <c r="H18" s="6">
        <f t="shared" si="2"/>
        <v>1255492.7092500001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6.1" customHeight="1">
      <c r="A19" s="3">
        <f t="shared" si="3"/>
        <v>2.0299999999999994</v>
      </c>
      <c r="B19" s="4"/>
      <c r="C19" s="4"/>
      <c r="D19" s="5" t="s">
        <v>31</v>
      </c>
      <c r="E19" s="4" t="s">
        <v>13</v>
      </c>
      <c r="F19" s="3">
        <f>+Memorias!F214</f>
        <v>13.1</v>
      </c>
      <c r="G19" s="715">
        <f>+APUS!G351</f>
        <v>623318.24879999994</v>
      </c>
      <c r="H19" s="6">
        <f t="shared" si="2"/>
        <v>8165469.0592799988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6.1" customHeight="1">
      <c r="A20" s="3">
        <f t="shared" si="3"/>
        <v>2.0399999999999991</v>
      </c>
      <c r="B20" s="4" t="s">
        <v>10</v>
      </c>
      <c r="C20" s="4" t="str">
        <f>APUS!A354</f>
        <v>2.03.31</v>
      </c>
      <c r="D20" s="5" t="s">
        <v>32</v>
      </c>
      <c r="E20" s="4" t="s">
        <v>13</v>
      </c>
      <c r="F20" s="3">
        <f>+Memorias!F229</f>
        <v>2.66</v>
      </c>
      <c r="G20" s="715">
        <v>1087554.32</v>
      </c>
      <c r="H20" s="6">
        <f t="shared" si="2"/>
        <v>2892894.4912000005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6.1" customHeight="1">
      <c r="A21" s="3">
        <f t="shared" si="3"/>
        <v>2.0499999999999989</v>
      </c>
      <c r="B21" s="4" t="s">
        <v>10</v>
      </c>
      <c r="C21" s="4" t="str">
        <f>APUS!A390</f>
        <v>5.03.01</v>
      </c>
      <c r="D21" s="5" t="s">
        <v>33</v>
      </c>
      <c r="E21" s="4" t="s">
        <v>13</v>
      </c>
      <c r="F21" s="3">
        <f>+Memorias!F244</f>
        <v>5.3000000000000007</v>
      </c>
      <c r="G21" s="715">
        <v>556652.91</v>
      </c>
      <c r="H21" s="6">
        <f t="shared" si="2"/>
        <v>2950260.4230000004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6.1" customHeight="1">
      <c r="A22" s="3">
        <f t="shared" si="3"/>
        <v>2.0599999999999987</v>
      </c>
      <c r="B22" s="4" t="s">
        <v>10</v>
      </c>
      <c r="C22" s="4" t="s">
        <v>34</v>
      </c>
      <c r="D22" s="5" t="s">
        <v>35</v>
      </c>
      <c r="E22" s="4" t="s">
        <v>36</v>
      </c>
      <c r="F22" s="10">
        <f>+Memorias!F259</f>
        <v>68.300000000000011</v>
      </c>
      <c r="G22" s="715" t="str">
        <f>+APUS!G457</f>
        <v>$ 68.169,33</v>
      </c>
      <c r="H22" s="6">
        <f t="shared" si="2"/>
        <v>4655965.239000001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6.1" customHeight="1">
      <c r="A23" s="3">
        <f t="shared" si="3"/>
        <v>2.0699999999999985</v>
      </c>
      <c r="B23" s="4" t="s">
        <v>10</v>
      </c>
      <c r="C23" s="4" t="s">
        <v>37</v>
      </c>
      <c r="D23" s="5" t="s">
        <v>38</v>
      </c>
      <c r="E23" s="4" t="s">
        <v>36</v>
      </c>
      <c r="F23" s="10">
        <f>+Memorias!F274</f>
        <v>6</v>
      </c>
      <c r="G23" s="715">
        <v>321920.34999999998</v>
      </c>
      <c r="H23" s="6">
        <f t="shared" si="2"/>
        <v>1931522.0999999999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6.1" customHeight="1">
      <c r="A24" s="3">
        <f t="shared" si="3"/>
        <v>2.0799999999999983</v>
      </c>
      <c r="B24" s="4" t="s">
        <v>10</v>
      </c>
      <c r="C24" s="4" t="s">
        <v>39</v>
      </c>
      <c r="D24" s="5" t="s">
        <v>40</v>
      </c>
      <c r="E24" s="4" t="s">
        <v>41</v>
      </c>
      <c r="F24" s="10">
        <f>+Memorias!F289</f>
        <v>7.1</v>
      </c>
      <c r="G24" s="715">
        <v>264906.59000000003</v>
      </c>
      <c r="H24" s="6">
        <f t="shared" si="2"/>
        <v>1880836.7890000001</v>
      </c>
      <c r="I24" s="1" t="s">
        <v>42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6.1" customHeight="1">
      <c r="A25" s="3">
        <f t="shared" si="3"/>
        <v>2.0899999999999981</v>
      </c>
      <c r="B25" s="4" t="s">
        <v>10</v>
      </c>
      <c r="C25" s="4" t="s">
        <v>43</v>
      </c>
      <c r="D25" s="5" t="s">
        <v>44</v>
      </c>
      <c r="E25" s="4" t="s">
        <v>45</v>
      </c>
      <c r="F25" s="10">
        <f>+Memorias!F304</f>
        <v>1392.5</v>
      </c>
      <c r="G25" s="715">
        <v>7675.05</v>
      </c>
      <c r="H25" s="6">
        <f t="shared" si="2"/>
        <v>10687507.125</v>
      </c>
      <c r="I25" s="1" t="s">
        <v>42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4.25" customHeight="1">
      <c r="A26" s="3">
        <f t="shared" si="3"/>
        <v>2.0999999999999979</v>
      </c>
      <c r="B26" s="4" t="s">
        <v>10</v>
      </c>
      <c r="C26" s="4" t="str">
        <f>+APUS!A574</f>
        <v>2.03.01</v>
      </c>
      <c r="D26" s="5" t="s">
        <v>46</v>
      </c>
      <c r="E26" s="4" t="s">
        <v>13</v>
      </c>
      <c r="F26" s="3">
        <f>+Memorias!F319</f>
        <v>2.0170000000000003</v>
      </c>
      <c r="G26" s="715">
        <f>+APUS!G609</f>
        <v>1136574.77</v>
      </c>
      <c r="H26" s="6">
        <f t="shared" si="2"/>
        <v>2292471.3110900004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6.1" customHeight="1">
      <c r="A27" s="3">
        <f t="shared" si="3"/>
        <v>2.1099999999999977</v>
      </c>
      <c r="B27" s="4" t="s">
        <v>10</v>
      </c>
      <c r="C27" s="4">
        <f>+APUS!A612</f>
        <v>0</v>
      </c>
      <c r="D27" s="719" t="s">
        <v>47</v>
      </c>
      <c r="E27" s="4" t="s">
        <v>13</v>
      </c>
      <c r="F27" s="3">
        <f>+Memorias!F334</f>
        <v>4.8</v>
      </c>
      <c r="G27" s="715">
        <f>+APUS!G644</f>
        <v>285074.71999999997</v>
      </c>
      <c r="H27" s="6">
        <f t="shared" si="2"/>
        <v>1368358.6559999997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6.1" customHeight="1">
      <c r="A28" s="3">
        <f t="shared" si="3"/>
        <v>2.1199999999999974</v>
      </c>
      <c r="B28" s="4" t="s">
        <v>10</v>
      </c>
      <c r="C28" s="4" t="str">
        <f>+APUS!A648</f>
        <v>2.03.35</v>
      </c>
      <c r="D28" s="5" t="s">
        <v>48</v>
      </c>
      <c r="E28" s="4" t="s">
        <v>49</v>
      </c>
      <c r="F28" s="10">
        <f>+Memorias!F356</f>
        <v>420</v>
      </c>
      <c r="G28" s="715">
        <f>+APUS!G680</f>
        <v>7423.82</v>
      </c>
      <c r="H28" s="6">
        <f t="shared" si="2"/>
        <v>3118004.4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6.1" customHeight="1">
      <c r="A29" s="3">
        <f t="shared" si="3"/>
        <v>2.1299999999999972</v>
      </c>
      <c r="B29" s="4" t="s">
        <v>10</v>
      </c>
      <c r="C29" s="4" t="str">
        <f>+APUS!A683</f>
        <v>2.05.01</v>
      </c>
      <c r="D29" s="5" t="s">
        <v>50</v>
      </c>
      <c r="E29" s="4" t="s">
        <v>36</v>
      </c>
      <c r="F29" s="10">
        <f>+Memorias!F377</f>
        <v>10</v>
      </c>
      <c r="G29" s="715">
        <f>+APUS!G716</f>
        <v>59484.58</v>
      </c>
      <c r="H29" s="6">
        <f t="shared" si="2"/>
        <v>594845.80000000005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6.1" customHeight="1">
      <c r="A30" s="3">
        <f t="shared" si="3"/>
        <v>2.139999999999997</v>
      </c>
      <c r="B30" s="4" t="s">
        <v>10</v>
      </c>
      <c r="C30" s="4" t="str">
        <f>+APUS!A719</f>
        <v>2.05.19</v>
      </c>
      <c r="D30" s="5" t="s">
        <v>51</v>
      </c>
      <c r="E30" s="4" t="s">
        <v>36</v>
      </c>
      <c r="F30" s="10">
        <f>+Memorias!F398</f>
        <v>10</v>
      </c>
      <c r="G30" s="715">
        <f>+APUS!G752</f>
        <v>91325.6</v>
      </c>
      <c r="H30" s="6">
        <f t="shared" si="2"/>
        <v>913256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6.1" customHeight="1">
      <c r="A31" s="3">
        <f t="shared" si="3"/>
        <v>2.1499999999999968</v>
      </c>
      <c r="B31" s="4" t="s">
        <v>23</v>
      </c>
      <c r="C31" s="3"/>
      <c r="D31" s="514" t="s">
        <v>52</v>
      </c>
      <c r="E31" s="4" t="s">
        <v>36</v>
      </c>
      <c r="F31" s="10">
        <f>+Memorias!F418</f>
        <v>2</v>
      </c>
      <c r="G31" s="715">
        <f>+APUS!G783</f>
        <v>526511.41608650004</v>
      </c>
      <c r="H31" s="6">
        <f t="shared" si="2"/>
        <v>1053022.8321730001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6.1" customHeight="1">
      <c r="A32" s="3">
        <f t="shared" si="3"/>
        <v>2.1599999999999966</v>
      </c>
      <c r="B32" s="4" t="s">
        <v>23</v>
      </c>
      <c r="C32" s="3"/>
      <c r="D32" s="514" t="s">
        <v>53</v>
      </c>
      <c r="E32" s="4" t="s">
        <v>19</v>
      </c>
      <c r="F32" s="10">
        <f>+Memorias!F438</f>
        <v>2</v>
      </c>
      <c r="G32" s="715">
        <f>+APUS!G812</f>
        <v>334111.41608649999</v>
      </c>
      <c r="H32" s="6">
        <f t="shared" si="2"/>
        <v>668222.83217299997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6.1" customHeight="1">
      <c r="A33" s="3">
        <f t="shared" si="3"/>
        <v>2.1699999999999964</v>
      </c>
      <c r="B33" s="4" t="s">
        <v>23</v>
      </c>
      <c r="C33" s="3"/>
      <c r="D33" s="514" t="s">
        <v>54</v>
      </c>
      <c r="E33" s="4" t="s">
        <v>19</v>
      </c>
      <c r="F33" s="3">
        <f>+Memorias!F463</f>
        <v>2</v>
      </c>
      <c r="G33" s="715">
        <f>+APUS!G841</f>
        <v>3864188.4965189998</v>
      </c>
      <c r="H33" s="6">
        <f t="shared" si="2"/>
        <v>7728376.9930379996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6.1" customHeight="1">
      <c r="A34" s="3">
        <f t="shared" si="3"/>
        <v>2.1799999999999962</v>
      </c>
      <c r="B34" s="4" t="s">
        <v>23</v>
      </c>
      <c r="C34" s="3"/>
      <c r="D34" s="514" t="s">
        <v>55</v>
      </c>
      <c r="E34" s="4" t="s">
        <v>19</v>
      </c>
      <c r="F34" s="3">
        <f>+Memorias!F488</f>
        <v>2</v>
      </c>
      <c r="G34" s="715">
        <f>+APUS!G870</f>
        <v>2626045.6643460002</v>
      </c>
      <c r="H34" s="6">
        <f t="shared" si="2"/>
        <v>5252091.3286920004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0.200000000000003" customHeight="1">
      <c r="A35" s="3">
        <f t="shared" si="3"/>
        <v>2.1899999999999959</v>
      </c>
      <c r="B35" s="4" t="s">
        <v>23</v>
      </c>
      <c r="C35" s="3"/>
      <c r="D35" s="514" t="s">
        <v>637</v>
      </c>
      <c r="E35" s="4" t="s">
        <v>19</v>
      </c>
      <c r="F35" s="3">
        <f>+Memorias!F511</f>
        <v>1</v>
      </c>
      <c r="G35" s="715">
        <f>+APUS!G898</f>
        <v>15223068.496518999</v>
      </c>
      <c r="H35" s="6">
        <f t="shared" si="2"/>
        <v>15223068.496518999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6.1" customHeight="1">
      <c r="A36" s="3">
        <f t="shared" si="3"/>
        <v>2.1999999999999957</v>
      </c>
      <c r="B36" s="4" t="s">
        <v>23</v>
      </c>
      <c r="C36" s="3"/>
      <c r="D36" s="514" t="s">
        <v>57</v>
      </c>
      <c r="E36" s="4" t="s">
        <v>17</v>
      </c>
      <c r="F36" s="10">
        <f>+Memorias!F536</f>
        <v>60</v>
      </c>
      <c r="G36" s="715">
        <f>+APUS!G926</f>
        <v>16207.427739099998</v>
      </c>
      <c r="H36" s="6">
        <f t="shared" si="2"/>
        <v>972445.66434599983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6.1" customHeight="1">
      <c r="A37" s="3">
        <f t="shared" si="3"/>
        <v>2.2099999999999955</v>
      </c>
      <c r="B37" s="4" t="s">
        <v>10</v>
      </c>
      <c r="C37" s="4" t="str">
        <f>APUS!A929</f>
        <v>2.19.06</v>
      </c>
      <c r="D37" s="5" t="s">
        <v>58</v>
      </c>
      <c r="E37" s="4" t="s">
        <v>36</v>
      </c>
      <c r="F37" s="10">
        <f>+Memorias!F554</f>
        <v>44</v>
      </c>
      <c r="G37" s="715">
        <f>+APUS!G962</f>
        <v>373220.67120000004</v>
      </c>
      <c r="H37" s="6">
        <f t="shared" si="2"/>
        <v>16421709.532800002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6.1" customHeight="1">
      <c r="A38" s="3">
        <f t="shared" si="3"/>
        <v>2.2199999999999953</v>
      </c>
      <c r="B38" s="4" t="s">
        <v>10</v>
      </c>
      <c r="C38" s="4" t="str">
        <f>APUS!A965</f>
        <v>3.08.24</v>
      </c>
      <c r="D38" s="5" t="s">
        <v>59</v>
      </c>
      <c r="E38" s="4" t="s">
        <v>36</v>
      </c>
      <c r="F38" s="10">
        <f>+Memorias!F757</f>
        <v>1</v>
      </c>
      <c r="G38" s="715">
        <f>+APUS!G994</f>
        <v>91890.562399999995</v>
      </c>
      <c r="H38" s="6">
        <f t="shared" si="2"/>
        <v>91890.562399999995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6.1" customHeight="1">
      <c r="A39" s="3">
        <f t="shared" si="3"/>
        <v>2.2299999999999951</v>
      </c>
      <c r="B39" s="4" t="s">
        <v>10</v>
      </c>
      <c r="C39" s="4" t="str">
        <f>+APUS!A997</f>
        <v>3.08.11</v>
      </c>
      <c r="D39" s="515" t="s">
        <v>60</v>
      </c>
      <c r="E39" s="4" t="s">
        <v>13</v>
      </c>
      <c r="F39" s="10">
        <f>+Memorias!F593</f>
        <v>2.4000000000000004</v>
      </c>
      <c r="G39" s="715">
        <f>+APUS!G1031</f>
        <v>983932.57039999997</v>
      </c>
      <c r="H39" s="6">
        <f t="shared" si="2"/>
        <v>2361438.1689600004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7.6" customHeight="1">
      <c r="A40" s="3">
        <f t="shared" si="3"/>
        <v>2.2399999999999949</v>
      </c>
      <c r="B40" s="4" t="s">
        <v>23</v>
      </c>
      <c r="C40" s="3"/>
      <c r="D40" s="514" t="s">
        <v>629</v>
      </c>
      <c r="E40" s="4" t="s">
        <v>19</v>
      </c>
      <c r="F40" s="3">
        <f>+Memorias!F612</f>
        <v>1</v>
      </c>
      <c r="G40" s="715">
        <f>+APUS!G1061</f>
        <v>89830684.965189993</v>
      </c>
      <c r="H40" s="6">
        <f t="shared" si="2"/>
        <v>89830684.965189993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6.1" customHeight="1">
      <c r="A41" s="3">
        <f t="shared" si="3"/>
        <v>2.2499999999999947</v>
      </c>
      <c r="B41" s="4" t="s">
        <v>10</v>
      </c>
      <c r="C41" s="4" t="str">
        <f>+APUS!A1064</f>
        <v>4.04.04</v>
      </c>
      <c r="D41" s="5" t="s">
        <v>62</v>
      </c>
      <c r="E41" s="4" t="s">
        <v>19</v>
      </c>
      <c r="F41" s="3">
        <f>+Memorias!F627</f>
        <v>2</v>
      </c>
      <c r="G41" s="715">
        <f>APUS!G2244</f>
        <v>1265007.8899999999</v>
      </c>
      <c r="H41" s="6">
        <f t="shared" si="2"/>
        <v>2530015.7799999998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6.1" customHeight="1">
      <c r="A42" s="3">
        <f t="shared" si="3"/>
        <v>2.2599999999999945</v>
      </c>
      <c r="B42" s="4" t="s">
        <v>23</v>
      </c>
      <c r="C42" s="4"/>
      <c r="D42" s="515" t="s">
        <v>63</v>
      </c>
      <c r="E42" s="4" t="s">
        <v>19</v>
      </c>
      <c r="F42" s="3">
        <f>+Memorias!F646</f>
        <v>14</v>
      </c>
      <c r="G42" s="715">
        <f>+APUS!G1128</f>
        <v>335331.6216055</v>
      </c>
      <c r="H42" s="6">
        <f t="shared" si="2"/>
        <v>4694642.7024769997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6.1" customHeight="1">
      <c r="A43" s="3">
        <f t="shared" si="3"/>
        <v>2.2699999999999942</v>
      </c>
      <c r="B43" s="4" t="s">
        <v>23</v>
      </c>
      <c r="C43" s="3"/>
      <c r="D43" s="5" t="s">
        <v>64</v>
      </c>
      <c r="E43" s="4" t="s">
        <v>19</v>
      </c>
      <c r="F43" s="3">
        <f>+Memorias!F665</f>
        <v>1</v>
      </c>
      <c r="G43" s="715">
        <f>+APUS!G1159</f>
        <v>5501358.3894450003</v>
      </c>
      <c r="H43" s="6">
        <f t="shared" si="2"/>
        <v>5501358.3894450003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6.1" customHeight="1">
      <c r="A44" s="3">
        <f t="shared" si="3"/>
        <v>2.279999999999994</v>
      </c>
      <c r="B44" s="4" t="s">
        <v>23</v>
      </c>
      <c r="C44" s="3"/>
      <c r="D44" s="5" t="s">
        <v>65</v>
      </c>
      <c r="E44" s="4" t="s">
        <v>19</v>
      </c>
      <c r="F44" s="3">
        <f>+Memorias!F684</f>
        <v>1</v>
      </c>
      <c r="G44" s="715">
        <f>+APUS!G1187</f>
        <v>5512000</v>
      </c>
      <c r="H44" s="6">
        <f t="shared" si="2"/>
        <v>5512000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6.1" customHeight="1">
      <c r="A45" s="3">
        <f t="shared" si="3"/>
        <v>2.2899999999999938</v>
      </c>
      <c r="B45" s="4" t="s">
        <v>23</v>
      </c>
      <c r="C45" s="3"/>
      <c r="D45" s="5" t="s">
        <v>66</v>
      </c>
      <c r="E45" s="4" t="s">
        <v>19</v>
      </c>
      <c r="F45" s="3">
        <f>+Memorias!F703</f>
        <v>1</v>
      </c>
      <c r="G45" s="715">
        <f>+APUS!G1215</f>
        <v>1560000</v>
      </c>
      <c r="H45" s="6">
        <f t="shared" si="2"/>
        <v>1560000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6.1" customHeight="1">
      <c r="A46" s="3">
        <f t="shared" si="3"/>
        <v>2.2999999999999936</v>
      </c>
      <c r="B46" s="4" t="s">
        <v>23</v>
      </c>
      <c r="C46" s="3"/>
      <c r="D46" s="5" t="s">
        <v>67</v>
      </c>
      <c r="E46" s="4" t="s">
        <v>19</v>
      </c>
      <c r="F46" s="3">
        <f>+Memorias!F718</f>
        <v>1</v>
      </c>
      <c r="G46" s="715">
        <f>+APUS!G1246</f>
        <v>1768000</v>
      </c>
      <c r="H46" s="6">
        <f t="shared" si="2"/>
        <v>1768000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6.1" customHeight="1">
      <c r="A47" s="3">
        <f t="shared" si="3"/>
        <v>2.3099999999999934</v>
      </c>
      <c r="B47" s="4" t="s">
        <v>23</v>
      </c>
      <c r="C47" s="3"/>
      <c r="D47" s="5" t="s">
        <v>68</v>
      </c>
      <c r="E47" s="4" t="s">
        <v>19</v>
      </c>
      <c r="F47" s="3">
        <f>+Memorias!F742</f>
        <v>1</v>
      </c>
      <c r="G47" s="715">
        <f>+APUS!G1276</f>
        <v>312000</v>
      </c>
      <c r="H47" s="6">
        <f t="shared" si="2"/>
        <v>312000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6.1" customHeight="1">
      <c r="A48" s="3">
        <f t="shared" si="3"/>
        <v>2.3199999999999932</v>
      </c>
      <c r="B48" s="4" t="s">
        <v>23</v>
      </c>
      <c r="C48" s="3"/>
      <c r="D48" s="5" t="s">
        <v>69</v>
      </c>
      <c r="E48" s="4" t="s">
        <v>19</v>
      </c>
      <c r="F48" s="3">
        <f>+Memorias!F757</f>
        <v>1</v>
      </c>
      <c r="G48" s="715">
        <f>+APUS!G1307</f>
        <v>156000</v>
      </c>
      <c r="H48" s="6">
        <f t="shared" si="2"/>
        <v>156000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6.1" customHeight="1">
      <c r="A49" s="3">
        <f t="shared" si="3"/>
        <v>2.329999999999993</v>
      </c>
      <c r="B49" s="4" t="s">
        <v>23</v>
      </c>
      <c r="C49" s="3"/>
      <c r="D49" s="5" t="s">
        <v>70</v>
      </c>
      <c r="E49" s="4" t="s">
        <v>19</v>
      </c>
      <c r="F49" s="3">
        <f>+Memorias!F772</f>
        <v>1</v>
      </c>
      <c r="G49" s="715">
        <f>+APUS!G1337</f>
        <v>8216000</v>
      </c>
      <c r="H49" s="6">
        <f t="shared" si="2"/>
        <v>8216000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4" t="s">
        <v>29</v>
      </c>
      <c r="B50" s="4"/>
      <c r="C50" s="4"/>
      <c r="D50" s="5"/>
      <c r="E50" s="4"/>
      <c r="F50" s="4"/>
      <c r="G50" s="715"/>
      <c r="H50" s="8">
        <f>SUM(H17:H49)</f>
        <v>215686441.36003301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>
      <c r="A51" s="774" t="s">
        <v>71</v>
      </c>
      <c r="B51" s="769"/>
      <c r="C51" s="769"/>
      <c r="D51" s="769"/>
      <c r="E51" s="769"/>
      <c r="F51" s="769"/>
      <c r="G51" s="769"/>
      <c r="H51" s="77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6.1" customHeight="1">
      <c r="A52" s="3">
        <v>3.01</v>
      </c>
      <c r="B52" s="4"/>
      <c r="C52" s="4"/>
      <c r="D52" s="5" t="s">
        <v>72</v>
      </c>
      <c r="E52" s="4" t="s">
        <v>19</v>
      </c>
      <c r="F52" s="3">
        <f>+Memorias!F787</f>
        <v>1</v>
      </c>
      <c r="G52" s="715">
        <v>26250000</v>
      </c>
      <c r="H52" s="6">
        <f t="shared" ref="H52:H69" si="4">+F52*G52</f>
        <v>26250000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6.1" customHeight="1">
      <c r="A53" s="3">
        <f t="shared" ref="A53:A69" si="5">+A52+0.01</f>
        <v>3.0199999999999996</v>
      </c>
      <c r="B53" s="4"/>
      <c r="C53" s="4"/>
      <c r="D53" s="5" t="s">
        <v>73</v>
      </c>
      <c r="E53" s="4" t="s">
        <v>19</v>
      </c>
      <c r="F53" s="3">
        <f>+Memorias!F802</f>
        <v>1</v>
      </c>
      <c r="G53" s="715">
        <v>1527000</v>
      </c>
      <c r="H53" s="6">
        <f t="shared" si="4"/>
        <v>1527000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6.1" customHeight="1">
      <c r="A54" s="3">
        <f t="shared" si="5"/>
        <v>3.0299999999999994</v>
      </c>
      <c r="B54" s="4"/>
      <c r="C54" s="4"/>
      <c r="D54" s="5" t="s">
        <v>74</v>
      </c>
      <c r="E54" s="4" t="s">
        <v>75</v>
      </c>
      <c r="F54" s="3">
        <f>+Memorias!F817</f>
        <v>20</v>
      </c>
      <c r="G54" s="715">
        <v>87750</v>
      </c>
      <c r="H54" s="6">
        <f t="shared" si="4"/>
        <v>1755000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6.1" customHeight="1">
      <c r="A55" s="3">
        <f t="shared" si="5"/>
        <v>3.0399999999999991</v>
      </c>
      <c r="B55" s="4"/>
      <c r="C55" s="4"/>
      <c r="D55" s="5" t="s">
        <v>76</v>
      </c>
      <c r="E55" s="4" t="s">
        <v>75</v>
      </c>
      <c r="F55" s="3">
        <f>+Memorias!F832</f>
        <v>10</v>
      </c>
      <c r="G55" s="715">
        <v>54437.5</v>
      </c>
      <c r="H55" s="6">
        <f t="shared" si="4"/>
        <v>544375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6.1" customHeight="1">
      <c r="A56" s="3">
        <f t="shared" si="5"/>
        <v>3.0499999999999989</v>
      </c>
      <c r="B56" s="4"/>
      <c r="C56" s="4"/>
      <c r="D56" s="5" t="s">
        <v>77</v>
      </c>
      <c r="E56" s="4" t="s">
        <v>19</v>
      </c>
      <c r="F56" s="3">
        <f>+Memorias!F847</f>
        <v>1</v>
      </c>
      <c r="G56" s="715">
        <v>372125</v>
      </c>
      <c r="H56" s="6">
        <f t="shared" si="4"/>
        <v>372125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6.1" customHeight="1">
      <c r="A57" s="3">
        <f t="shared" si="5"/>
        <v>3.0599999999999987</v>
      </c>
      <c r="B57" s="4"/>
      <c r="C57" s="4"/>
      <c r="D57" s="5" t="s">
        <v>78</v>
      </c>
      <c r="E57" s="4" t="s">
        <v>19</v>
      </c>
      <c r="F57" s="3">
        <f>+Memorias!F862</f>
        <v>10</v>
      </c>
      <c r="G57" s="715">
        <v>34125</v>
      </c>
      <c r="H57" s="6">
        <f t="shared" si="4"/>
        <v>341250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6.1" customHeight="1">
      <c r="A58" s="3">
        <f t="shared" si="5"/>
        <v>3.0699999999999985</v>
      </c>
      <c r="B58" s="4"/>
      <c r="C58" s="4"/>
      <c r="D58" s="5" t="s">
        <v>79</v>
      </c>
      <c r="E58" s="4" t="s">
        <v>17</v>
      </c>
      <c r="F58" s="3">
        <f>+Memorias!F877</f>
        <v>30</v>
      </c>
      <c r="G58" s="715">
        <v>89375</v>
      </c>
      <c r="H58" s="6">
        <f t="shared" si="4"/>
        <v>2681250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6.1" customHeight="1">
      <c r="A59" s="3">
        <f t="shared" si="5"/>
        <v>3.0799999999999983</v>
      </c>
      <c r="B59" s="4"/>
      <c r="C59" s="4"/>
      <c r="D59" s="5" t="s">
        <v>80</v>
      </c>
      <c r="E59" s="4" t="s">
        <v>19</v>
      </c>
      <c r="F59" s="3">
        <f>+Memorias!F892</f>
        <v>30</v>
      </c>
      <c r="G59" s="715">
        <v>2275</v>
      </c>
      <c r="H59" s="6">
        <f t="shared" si="4"/>
        <v>68250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6.1" customHeight="1">
      <c r="A60" s="3">
        <f t="shared" si="5"/>
        <v>3.0899999999999981</v>
      </c>
      <c r="B60" s="4"/>
      <c r="C60" s="4"/>
      <c r="D60" s="5" t="s">
        <v>81</v>
      </c>
      <c r="E60" s="4" t="s">
        <v>19</v>
      </c>
      <c r="F60" s="3">
        <f>+Memorias!F907</f>
        <v>2</v>
      </c>
      <c r="G60" s="715">
        <v>169812.5</v>
      </c>
      <c r="H60" s="6">
        <f t="shared" si="4"/>
        <v>339625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6.1" customHeight="1">
      <c r="A61" s="3">
        <f t="shared" si="5"/>
        <v>3.0999999999999979</v>
      </c>
      <c r="B61" s="4"/>
      <c r="C61" s="4"/>
      <c r="D61" s="5" t="s">
        <v>82</v>
      </c>
      <c r="E61" s="4" t="s">
        <v>19</v>
      </c>
      <c r="F61" s="3">
        <f>+Memorias!F922</f>
        <v>2</v>
      </c>
      <c r="G61" s="715">
        <v>81087.5</v>
      </c>
      <c r="H61" s="6">
        <f t="shared" si="4"/>
        <v>162175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6.1" customHeight="1">
      <c r="A62" s="3">
        <f t="shared" si="5"/>
        <v>3.1099999999999977</v>
      </c>
      <c r="B62" s="4"/>
      <c r="C62" s="4"/>
      <c r="D62" s="5" t="s">
        <v>83</v>
      </c>
      <c r="E62" s="4" t="s">
        <v>19</v>
      </c>
      <c r="F62" s="3">
        <f>+Memorias!F937</f>
        <v>3</v>
      </c>
      <c r="G62" s="715">
        <v>139668.75</v>
      </c>
      <c r="H62" s="6">
        <f t="shared" si="4"/>
        <v>419006.25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6.1" customHeight="1">
      <c r="A63" s="3">
        <f t="shared" si="5"/>
        <v>3.1199999999999974</v>
      </c>
      <c r="B63" s="4"/>
      <c r="C63" s="4"/>
      <c r="D63" s="5" t="s">
        <v>84</v>
      </c>
      <c r="E63" s="4" t="s">
        <v>85</v>
      </c>
      <c r="F63" s="3">
        <f>+Memorias!F958</f>
        <v>10</v>
      </c>
      <c r="G63" s="715">
        <v>92625</v>
      </c>
      <c r="H63" s="6">
        <f t="shared" si="4"/>
        <v>926250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6.1" customHeight="1">
      <c r="A64" s="3">
        <f t="shared" si="5"/>
        <v>3.1299999999999972</v>
      </c>
      <c r="B64" s="4"/>
      <c r="C64" s="4"/>
      <c r="D64" s="5" t="s">
        <v>86</v>
      </c>
      <c r="E64" s="4" t="s">
        <v>19</v>
      </c>
      <c r="F64" s="3">
        <f>+Memorias!F979</f>
        <v>10</v>
      </c>
      <c r="G64" s="715">
        <v>186875</v>
      </c>
      <c r="H64" s="6">
        <f t="shared" si="4"/>
        <v>1868750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6.1" customHeight="1">
      <c r="A65" s="3">
        <f t="shared" si="5"/>
        <v>3.139999999999997</v>
      </c>
      <c r="B65" s="4"/>
      <c r="C65" s="4"/>
      <c r="D65" s="5" t="s">
        <v>87</v>
      </c>
      <c r="E65" s="4" t="s">
        <v>19</v>
      </c>
      <c r="F65" s="3">
        <f>+Memorias!F1000</f>
        <v>1</v>
      </c>
      <c r="G65" s="715">
        <v>307125</v>
      </c>
      <c r="H65" s="6">
        <f t="shared" si="4"/>
        <v>307125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6.1" customHeight="1">
      <c r="A66" s="3">
        <f t="shared" si="5"/>
        <v>3.1499999999999968</v>
      </c>
      <c r="B66" s="4"/>
      <c r="C66" s="4"/>
      <c r="D66" s="5" t="s">
        <v>88</v>
      </c>
      <c r="E66" s="4" t="s">
        <v>19</v>
      </c>
      <c r="F66" s="3">
        <f>+Memorias!F1016</f>
        <v>10</v>
      </c>
      <c r="G66" s="715">
        <v>272187.5</v>
      </c>
      <c r="H66" s="6">
        <f t="shared" si="4"/>
        <v>2721875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6.1" customHeight="1">
      <c r="A67" s="3">
        <f t="shared" si="5"/>
        <v>3.1599999999999966</v>
      </c>
      <c r="B67" s="4"/>
      <c r="C67" s="4"/>
      <c r="D67" s="5" t="s">
        <v>89</v>
      </c>
      <c r="E67" s="4" t="s">
        <v>19</v>
      </c>
      <c r="F67" s="3">
        <f>+Memorias!F1032</f>
        <v>1</v>
      </c>
      <c r="G67" s="715">
        <v>2803937.5</v>
      </c>
      <c r="H67" s="6">
        <f t="shared" si="4"/>
        <v>2803937.5</v>
      </c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6.1" customHeight="1">
      <c r="A68" s="3">
        <f t="shared" si="5"/>
        <v>3.1699999999999964</v>
      </c>
      <c r="B68" s="4"/>
      <c r="C68" s="4"/>
      <c r="D68" s="5" t="s">
        <v>90</v>
      </c>
      <c r="E68" s="4" t="s">
        <v>75</v>
      </c>
      <c r="F68" s="3">
        <f>+Memorias!F1049</f>
        <v>50</v>
      </c>
      <c r="G68" s="715">
        <v>87750</v>
      </c>
      <c r="H68" s="6">
        <f t="shared" si="4"/>
        <v>4387500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6.1" customHeight="1">
      <c r="A69" s="3">
        <f t="shared" si="5"/>
        <v>3.1799999999999962</v>
      </c>
      <c r="B69" s="4"/>
      <c r="C69" s="4"/>
      <c r="D69" s="5" t="s">
        <v>91</v>
      </c>
      <c r="E69" s="4" t="s">
        <v>19</v>
      </c>
      <c r="F69" s="3">
        <f>+Memorias!F1068</f>
        <v>2</v>
      </c>
      <c r="G69" s="715">
        <v>316875</v>
      </c>
      <c r="H69" s="6">
        <f t="shared" si="4"/>
        <v>633750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>
      <c r="A70" s="4" t="s">
        <v>29</v>
      </c>
      <c r="B70" s="4"/>
      <c r="C70" s="4"/>
      <c r="D70" s="5"/>
      <c r="E70" s="4"/>
      <c r="F70" s="4"/>
      <c r="G70" s="715"/>
      <c r="H70" s="8">
        <f>SUM(H52:H69)</f>
        <v>48109243.75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>
      <c r="A71" s="774" t="s">
        <v>92</v>
      </c>
      <c r="B71" s="769"/>
      <c r="C71" s="769"/>
      <c r="D71" s="769"/>
      <c r="E71" s="769"/>
      <c r="F71" s="769"/>
      <c r="G71" s="769"/>
      <c r="H71" s="770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40.200000000000003" customHeight="1">
      <c r="A72" s="4">
        <v>4.01</v>
      </c>
      <c r="B72" s="4" t="s">
        <v>10</v>
      </c>
      <c r="C72" s="4" t="s">
        <v>115</v>
      </c>
      <c r="D72" s="5" t="s">
        <v>116</v>
      </c>
      <c r="E72" s="4" t="s">
        <v>13</v>
      </c>
      <c r="F72" s="3">
        <f>+Memorias!F184</f>
        <v>44.3</v>
      </c>
      <c r="G72" s="715">
        <f>+G102</f>
        <v>26955.15</v>
      </c>
      <c r="H72" s="6">
        <f t="shared" ref="H72:H84" si="6">+F72*G72</f>
        <v>1194113.145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6.1" customHeight="1">
      <c r="A73" s="3">
        <f t="shared" ref="A73:A84" si="7">+A72+0.01</f>
        <v>4.0199999999999996</v>
      </c>
      <c r="B73" s="4" t="s">
        <v>10</v>
      </c>
      <c r="C73" s="4" t="s">
        <v>181</v>
      </c>
      <c r="D73" s="5" t="s">
        <v>14</v>
      </c>
      <c r="E73" s="4" t="s">
        <v>13</v>
      </c>
      <c r="F73" s="3">
        <f>+Memorias!F1110</f>
        <v>1.6</v>
      </c>
      <c r="G73" s="715">
        <v>93519.01</v>
      </c>
      <c r="H73" s="6">
        <f t="shared" si="6"/>
        <v>149630.416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45" customHeight="1">
      <c r="A74" s="3">
        <f t="shared" si="7"/>
        <v>4.0299999999999994</v>
      </c>
      <c r="B74" s="4" t="s">
        <v>10</v>
      </c>
      <c r="C74" s="4" t="s">
        <v>93</v>
      </c>
      <c r="D74" s="5" t="s">
        <v>31</v>
      </c>
      <c r="E74" s="4" t="s">
        <v>13</v>
      </c>
      <c r="F74" s="3">
        <f>+Memorias!F1134</f>
        <v>1.2</v>
      </c>
      <c r="G74" s="715">
        <f>+APUS!G125</f>
        <v>599344.47</v>
      </c>
      <c r="H74" s="6">
        <f t="shared" si="6"/>
        <v>719213.36399999994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6.1" customHeight="1">
      <c r="A75" s="3">
        <f t="shared" si="7"/>
        <v>4.0399999999999991</v>
      </c>
      <c r="B75" s="4" t="s">
        <v>10</v>
      </c>
      <c r="C75" s="4" t="s">
        <v>276</v>
      </c>
      <c r="D75" s="5" t="s">
        <v>32</v>
      </c>
      <c r="E75" s="4" t="s">
        <v>13</v>
      </c>
      <c r="F75" s="3">
        <f>+Memorias!F1154</f>
        <v>0.32000000000000006</v>
      </c>
      <c r="G75" s="715">
        <v>1070182.3999999999</v>
      </c>
      <c r="H75" s="6">
        <f t="shared" si="6"/>
        <v>342458.36800000002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6.1" customHeight="1">
      <c r="A76" s="3">
        <f t="shared" si="7"/>
        <v>4.0499999999999989</v>
      </c>
      <c r="B76" s="4"/>
      <c r="C76" s="4"/>
      <c r="D76" s="5" t="s">
        <v>94</v>
      </c>
      <c r="E76" s="4" t="s">
        <v>13</v>
      </c>
      <c r="F76" s="3">
        <f>+Memorias!F1173</f>
        <v>0.32000000000000006</v>
      </c>
      <c r="G76" s="715">
        <v>829581.32</v>
      </c>
      <c r="H76" s="6">
        <f t="shared" si="6"/>
        <v>265466.02240000002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6.1" customHeight="1">
      <c r="A77" s="3">
        <f t="shared" si="7"/>
        <v>4.0599999999999987</v>
      </c>
      <c r="B77" s="4" t="s">
        <v>10</v>
      </c>
      <c r="C77" s="4" t="s">
        <v>95</v>
      </c>
      <c r="D77" s="719" t="s">
        <v>96</v>
      </c>
      <c r="E77" s="4" t="s">
        <v>36</v>
      </c>
      <c r="F77" s="3">
        <f>+Memorias!F1191</f>
        <v>20</v>
      </c>
      <c r="G77" s="715">
        <v>121705.99</v>
      </c>
      <c r="H77" s="6">
        <f t="shared" si="6"/>
        <v>2434119.8000000003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6.1" customHeight="1">
      <c r="A78" s="3">
        <f t="shared" si="7"/>
        <v>4.0699999999999985</v>
      </c>
      <c r="B78" s="4" t="s">
        <v>10</v>
      </c>
      <c r="C78" s="4" t="s">
        <v>37</v>
      </c>
      <c r="D78" s="5" t="s">
        <v>38</v>
      </c>
      <c r="E78" s="4" t="s">
        <v>36</v>
      </c>
      <c r="F78" s="10">
        <f>+Memorias!F1207</f>
        <v>4</v>
      </c>
      <c r="G78" s="715">
        <v>321920.34999999998</v>
      </c>
      <c r="H78" s="6">
        <f t="shared" si="6"/>
        <v>1287681.3999999999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6.1" customHeight="1">
      <c r="A79" s="3">
        <f t="shared" si="7"/>
        <v>4.0799999999999983</v>
      </c>
      <c r="B79" s="4" t="s">
        <v>10</v>
      </c>
      <c r="C79" s="4" t="s">
        <v>39</v>
      </c>
      <c r="D79" s="5" t="s">
        <v>40</v>
      </c>
      <c r="E79" s="4" t="s">
        <v>41</v>
      </c>
      <c r="F79" s="10">
        <f>+Memorias!F1223</f>
        <v>2</v>
      </c>
      <c r="G79" s="715">
        <v>264906.59000000003</v>
      </c>
      <c r="H79" s="6">
        <f t="shared" si="6"/>
        <v>529813.18000000005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6.1" customHeight="1">
      <c r="A80" s="3">
        <f t="shared" si="7"/>
        <v>4.0899999999999981</v>
      </c>
      <c r="B80" s="4"/>
      <c r="C80" s="4"/>
      <c r="D80" s="5" t="s">
        <v>97</v>
      </c>
      <c r="E80" s="4" t="s">
        <v>36</v>
      </c>
      <c r="F80" s="3">
        <f>+Memorias!F1239</f>
        <v>9</v>
      </c>
      <c r="G80" s="715">
        <v>31309.599999999999</v>
      </c>
      <c r="H80" s="6">
        <f t="shared" si="6"/>
        <v>281786.39999999997</v>
      </c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6.1" customHeight="1">
      <c r="A81" s="3">
        <f t="shared" si="7"/>
        <v>4.0999999999999979</v>
      </c>
      <c r="B81" s="4" t="s">
        <v>10</v>
      </c>
      <c r="C81" s="4" t="s">
        <v>43</v>
      </c>
      <c r="D81" s="5" t="s">
        <v>44</v>
      </c>
      <c r="E81" s="4" t="s">
        <v>45</v>
      </c>
      <c r="F81" s="10">
        <f>+Memorias!F1255</f>
        <v>320.45</v>
      </c>
      <c r="G81" s="715">
        <v>7675.05</v>
      </c>
      <c r="H81" s="6">
        <f t="shared" si="6"/>
        <v>2459469.7725</v>
      </c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51" customHeight="1">
      <c r="A82" s="3">
        <f t="shared" si="7"/>
        <v>4.1099999999999977</v>
      </c>
      <c r="B82" s="4" t="s">
        <v>10</v>
      </c>
      <c r="C82" s="4" t="str">
        <f>+APUS!A2037</f>
        <v>2.03.01</v>
      </c>
      <c r="D82" s="5" t="s">
        <v>98</v>
      </c>
      <c r="E82" s="4" t="s">
        <v>13</v>
      </c>
      <c r="F82" s="3">
        <f>+Memorias!F1271</f>
        <v>0.625</v>
      </c>
      <c r="G82" s="715">
        <f>+APUS!G2072</f>
        <v>1136574.77</v>
      </c>
      <c r="H82" s="6">
        <f t="shared" si="6"/>
        <v>710359.23124999995</v>
      </c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6.1" customHeight="1">
      <c r="A83" s="3">
        <f t="shared" si="7"/>
        <v>4.1199999999999974</v>
      </c>
      <c r="B83" s="4" t="s">
        <v>10</v>
      </c>
      <c r="C83" s="4" t="str">
        <f>+APUS!A2075</f>
        <v>2.05.04</v>
      </c>
      <c r="D83" s="5" t="s">
        <v>99</v>
      </c>
      <c r="E83" s="4" t="s">
        <v>36</v>
      </c>
      <c r="F83" s="3">
        <f>+Memorias!F1287</f>
        <v>4</v>
      </c>
      <c r="G83" s="715">
        <v>30232.22</v>
      </c>
      <c r="H83" s="6">
        <f t="shared" si="6"/>
        <v>120928.88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6.1" customHeight="1">
      <c r="A84" s="3">
        <f t="shared" si="7"/>
        <v>4.1299999999999972</v>
      </c>
      <c r="B84" s="4" t="s">
        <v>10</v>
      </c>
      <c r="C84" s="4" t="str">
        <f>+APUS!A2111</f>
        <v>2.05.20</v>
      </c>
      <c r="D84" s="5" t="s">
        <v>100</v>
      </c>
      <c r="E84" s="4" t="s">
        <v>36</v>
      </c>
      <c r="F84" s="3">
        <f>+Memorias!F1302</f>
        <v>4</v>
      </c>
      <c r="G84" s="715">
        <f>+APUS!G2144</f>
        <v>94639.44</v>
      </c>
      <c r="H84" s="6">
        <f t="shared" si="6"/>
        <v>378557.76</v>
      </c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>
      <c r="A85" s="4" t="s">
        <v>29</v>
      </c>
      <c r="B85" s="4"/>
      <c r="C85" s="4"/>
      <c r="D85" s="5"/>
      <c r="E85" s="4"/>
      <c r="F85" s="4"/>
      <c r="G85" s="715"/>
      <c r="H85" s="8">
        <f>SUM(H72:H84)</f>
        <v>10873597.739149999</v>
      </c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>
      <c r="A86" s="774" t="s">
        <v>101</v>
      </c>
      <c r="B86" s="769"/>
      <c r="C86" s="769"/>
      <c r="D86" s="769"/>
      <c r="E86" s="769"/>
      <c r="F86" s="769"/>
      <c r="G86" s="769"/>
      <c r="H86" s="770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43.8" customHeight="1">
      <c r="A87" s="4">
        <v>5.01</v>
      </c>
      <c r="B87" s="4"/>
      <c r="C87" s="4"/>
      <c r="D87" s="5" t="s">
        <v>642</v>
      </c>
      <c r="E87" s="4" t="s">
        <v>19</v>
      </c>
      <c r="F87" s="3">
        <f>+Memorias!F1317</f>
        <v>1</v>
      </c>
      <c r="G87" s="715">
        <f>+APUS!G2171</f>
        <v>16263068.496518999</v>
      </c>
      <c r="H87" s="6">
        <f t="shared" ref="H87:H99" si="8">+F87*G87</f>
        <v>16263068.496518999</v>
      </c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6.1" customHeight="1">
      <c r="A88" s="3">
        <f>A87+0.01</f>
        <v>5.0199999999999996</v>
      </c>
      <c r="B88" s="4" t="s">
        <v>10</v>
      </c>
      <c r="C88" s="392" t="s">
        <v>513</v>
      </c>
      <c r="D88" s="5" t="s">
        <v>103</v>
      </c>
      <c r="E88" s="4" t="s">
        <v>104</v>
      </c>
      <c r="F88" s="3">
        <f>+Memorias!F1332</f>
        <v>1</v>
      </c>
      <c r="G88" s="715">
        <f>+APUS!G2209</f>
        <v>837800.39</v>
      </c>
      <c r="H88" s="6">
        <f t="shared" si="8"/>
        <v>837800.39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6.1" customHeight="1">
      <c r="A89" s="3">
        <f t="shared" ref="A89:A99" si="9">+A88+0.01</f>
        <v>5.0299999999999994</v>
      </c>
      <c r="B89" s="4"/>
      <c r="C89" s="4"/>
      <c r="D89" s="5" t="s">
        <v>105</v>
      </c>
      <c r="E89" s="4" t="s">
        <v>104</v>
      </c>
      <c r="F89" s="3">
        <f>+Memorias!F1347</f>
        <v>1</v>
      </c>
      <c r="G89" s="715" t="str">
        <f>+APUS!G2247</f>
        <v>$ 1.265.007,89</v>
      </c>
      <c r="H89" s="6">
        <f t="shared" si="8"/>
        <v>1265007.8899999999</v>
      </c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6.1" customHeight="1">
      <c r="A90" s="3">
        <f t="shared" si="9"/>
        <v>5.0399999999999991</v>
      </c>
      <c r="B90" s="4"/>
      <c r="C90" s="4"/>
      <c r="D90" s="5" t="s">
        <v>106</v>
      </c>
      <c r="E90" s="4" t="s">
        <v>19</v>
      </c>
      <c r="F90" s="3">
        <f>+Memorias!F1362</f>
        <v>1</v>
      </c>
      <c r="G90" s="715" t="str">
        <f>+APUS!G2285</f>
        <v>$ 1.265.007,89</v>
      </c>
      <c r="H90" s="6">
        <f t="shared" si="8"/>
        <v>1265007.8899999999</v>
      </c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6.1" customHeight="1">
      <c r="A91" s="3">
        <f t="shared" si="9"/>
        <v>5.0499999999999989</v>
      </c>
      <c r="B91" s="4" t="s">
        <v>10</v>
      </c>
      <c r="C91" s="392" t="s">
        <v>513</v>
      </c>
      <c r="D91" s="5" t="s">
        <v>62</v>
      </c>
      <c r="E91" s="4" t="s">
        <v>19</v>
      </c>
      <c r="F91" s="3">
        <f>+Memorias!F1377</f>
        <v>1</v>
      </c>
      <c r="G91" s="715">
        <v>1044015.51</v>
      </c>
      <c r="H91" s="6">
        <f t="shared" si="8"/>
        <v>1044015.51</v>
      </c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6.1" customHeight="1">
      <c r="A92" s="3">
        <f t="shared" si="9"/>
        <v>5.0599999999999987</v>
      </c>
      <c r="B92" s="4"/>
      <c r="C92" s="4"/>
      <c r="D92" s="5" t="s">
        <v>107</v>
      </c>
      <c r="E92" s="4" t="s">
        <v>19</v>
      </c>
      <c r="F92" s="3">
        <f>+Memorias!F1392</f>
        <v>1</v>
      </c>
      <c r="G92" s="715">
        <v>681230.76923076925</v>
      </c>
      <c r="H92" s="6">
        <f t="shared" si="8"/>
        <v>681230.76923076925</v>
      </c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6.1" customHeight="1">
      <c r="A93" s="3">
        <f t="shared" si="9"/>
        <v>5.0699999999999985</v>
      </c>
      <c r="B93" s="4" t="s">
        <v>10</v>
      </c>
      <c r="C93" s="4" t="s">
        <v>515</v>
      </c>
      <c r="D93" s="5" t="s">
        <v>108</v>
      </c>
      <c r="E93" s="4" t="s">
        <v>19</v>
      </c>
      <c r="F93" s="3">
        <f>+Memorias!F1407</f>
        <v>1</v>
      </c>
      <c r="G93" s="715">
        <f>+APUS!G2359</f>
        <v>470003.11</v>
      </c>
      <c r="H93" s="6">
        <f t="shared" si="8"/>
        <v>470003.11</v>
      </c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6.1" customHeight="1">
      <c r="A94" s="3">
        <f t="shared" si="9"/>
        <v>5.0799999999999983</v>
      </c>
      <c r="B94" s="4" t="s">
        <v>10</v>
      </c>
      <c r="C94" s="4" t="str">
        <f t="shared" ref="C94:C95" si="10">+C72</f>
        <v>2,02,15</v>
      </c>
      <c r="D94" s="5" t="s">
        <v>12</v>
      </c>
      <c r="E94" s="4" t="s">
        <v>13</v>
      </c>
      <c r="F94" s="3">
        <f>+Memorias!F1422</f>
        <v>360</v>
      </c>
      <c r="G94" s="715">
        <f t="shared" ref="G94:G95" si="11">+G72</f>
        <v>26955.15</v>
      </c>
      <c r="H94" s="6">
        <f t="shared" si="8"/>
        <v>9703854</v>
      </c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6.1" customHeight="1">
      <c r="A95" s="3">
        <f t="shared" si="9"/>
        <v>5.0899999999999981</v>
      </c>
      <c r="B95" s="4" t="s">
        <v>10</v>
      </c>
      <c r="C95" s="4" t="str">
        <f t="shared" si="10"/>
        <v>2.01.71</v>
      </c>
      <c r="D95" s="5" t="s">
        <v>14</v>
      </c>
      <c r="E95" s="4" t="s">
        <v>13</v>
      </c>
      <c r="F95" s="3">
        <f>+Memorias!F1437</f>
        <v>90</v>
      </c>
      <c r="G95" s="715">
        <f t="shared" si="11"/>
        <v>93519.01</v>
      </c>
      <c r="H95" s="6">
        <f t="shared" si="8"/>
        <v>8416710.9000000004</v>
      </c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6.1" customHeight="1">
      <c r="A96" s="3">
        <f t="shared" si="9"/>
        <v>5.0999999999999979</v>
      </c>
      <c r="B96" s="4"/>
      <c r="C96" s="4"/>
      <c r="D96" s="5" t="s">
        <v>109</v>
      </c>
      <c r="E96" s="4" t="s">
        <v>26</v>
      </c>
      <c r="F96" s="3">
        <f>+Memorias!F1452</f>
        <v>1500</v>
      </c>
      <c r="G96" s="715">
        <f>+APUS!G2392</f>
        <v>86823.11</v>
      </c>
      <c r="H96" s="6">
        <f t="shared" si="8"/>
        <v>130234665</v>
      </c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69" customHeight="1">
      <c r="A97" s="3">
        <f t="shared" si="9"/>
        <v>5.1099999999999977</v>
      </c>
      <c r="B97" s="4" t="s">
        <v>10</v>
      </c>
      <c r="C97" s="4" t="s">
        <v>110</v>
      </c>
      <c r="D97" s="5" t="s">
        <v>111</v>
      </c>
      <c r="E97" s="4" t="s">
        <v>28</v>
      </c>
      <c r="F97" s="3">
        <f>+Memorias!F1467</f>
        <v>360</v>
      </c>
      <c r="G97" s="715">
        <v>26055.23</v>
      </c>
      <c r="H97" s="6">
        <f t="shared" si="8"/>
        <v>9379882.8000000007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6.1" customHeight="1">
      <c r="A98" s="3">
        <f t="shared" si="9"/>
        <v>5.1199999999999974</v>
      </c>
      <c r="B98" s="4" t="s">
        <v>10</v>
      </c>
      <c r="C98" s="4" t="s">
        <v>112</v>
      </c>
      <c r="D98" s="5" t="s">
        <v>113</v>
      </c>
      <c r="E98" s="4" t="s">
        <v>41</v>
      </c>
      <c r="F98" s="3">
        <f>+Memorias!F1488</f>
        <v>4</v>
      </c>
      <c r="G98" s="715">
        <f>+APUS!G2430</f>
        <v>737541.36</v>
      </c>
      <c r="H98" s="6">
        <f t="shared" si="8"/>
        <v>2950165.44</v>
      </c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50.25" customHeight="1">
      <c r="A99" s="3">
        <f t="shared" si="9"/>
        <v>5.1299999999999972</v>
      </c>
      <c r="B99" s="4"/>
      <c r="C99" s="4"/>
      <c r="D99" s="5" t="s">
        <v>114</v>
      </c>
      <c r="E99" s="4" t="s">
        <v>36</v>
      </c>
      <c r="F99" s="3">
        <f>+Memorias!F1509</f>
        <v>4</v>
      </c>
      <c r="G99" s="715">
        <f>+APUS!G2468</f>
        <v>737541.36</v>
      </c>
      <c r="H99" s="6">
        <f t="shared" si="8"/>
        <v>2950165.44</v>
      </c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>
      <c r="A100" s="4" t="s">
        <v>29</v>
      </c>
      <c r="B100" s="4"/>
      <c r="C100" s="4"/>
      <c r="D100" s="5"/>
      <c r="E100" s="4"/>
      <c r="F100" s="4"/>
      <c r="G100" s="715"/>
      <c r="H100" s="8">
        <f>SUM(H87:H99)</f>
        <v>185461577.63574979</v>
      </c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>
      <c r="A101" s="774" t="s">
        <v>649</v>
      </c>
      <c r="B101" s="769"/>
      <c r="C101" s="769"/>
      <c r="D101" s="769"/>
      <c r="E101" s="769"/>
      <c r="F101" s="769"/>
      <c r="G101" s="769"/>
      <c r="H101" s="770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42" customHeight="1">
      <c r="A102" s="4">
        <v>6.01</v>
      </c>
      <c r="B102" s="4" t="s">
        <v>10</v>
      </c>
      <c r="C102" s="4" t="s">
        <v>115</v>
      </c>
      <c r="D102" s="5" t="s">
        <v>116</v>
      </c>
      <c r="E102" s="4" t="s">
        <v>13</v>
      </c>
      <c r="F102" s="3">
        <f>+Memorias!F1530</f>
        <v>40.78</v>
      </c>
      <c r="G102" s="715">
        <f>+APUS!G2501</f>
        <v>26955.15</v>
      </c>
      <c r="H102" s="6">
        <f t="shared" ref="H102:H122" si="12">+F102*G102</f>
        <v>1099231.017</v>
      </c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6.1" customHeight="1">
      <c r="A103" s="3">
        <f t="shared" ref="A103:A122" si="13">+A102+0.01</f>
        <v>6.02</v>
      </c>
      <c r="B103" s="4" t="s">
        <v>10</v>
      </c>
      <c r="C103" s="4" t="s">
        <v>117</v>
      </c>
      <c r="D103" s="5" t="s">
        <v>12</v>
      </c>
      <c r="E103" s="4" t="s">
        <v>13</v>
      </c>
      <c r="F103" s="3">
        <f>+Memorias!F1546</f>
        <v>8.718</v>
      </c>
      <c r="G103" s="715">
        <v>70577.63</v>
      </c>
      <c r="H103" s="6">
        <f t="shared" si="12"/>
        <v>615295.77834000008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6.1" customHeight="1">
      <c r="A104" s="3">
        <f t="shared" si="13"/>
        <v>6.0299999999999994</v>
      </c>
      <c r="B104" s="4" t="s">
        <v>10</v>
      </c>
      <c r="C104" s="4" t="s">
        <v>118</v>
      </c>
      <c r="D104" s="5" t="s">
        <v>14</v>
      </c>
      <c r="E104" s="4" t="s">
        <v>13</v>
      </c>
      <c r="F104" s="3">
        <f>+Memorias!F1562</f>
        <v>5.8119999999999994</v>
      </c>
      <c r="G104" s="715">
        <v>93519.01</v>
      </c>
      <c r="H104" s="6">
        <f t="shared" si="12"/>
        <v>543532.4861199999</v>
      </c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6.1" customHeight="1">
      <c r="A105" s="3">
        <f t="shared" si="13"/>
        <v>6.0399999999999991</v>
      </c>
      <c r="B105" s="4" t="s">
        <v>10</v>
      </c>
      <c r="C105" s="4" t="s">
        <v>119</v>
      </c>
      <c r="D105" s="5" t="s">
        <v>120</v>
      </c>
      <c r="E105" s="4" t="s">
        <v>121</v>
      </c>
      <c r="F105" s="3">
        <f>+Memorias!F1579</f>
        <v>29.06</v>
      </c>
      <c r="G105" s="715">
        <f>+APUS!G2533</f>
        <v>43122.13</v>
      </c>
      <c r="H105" s="6">
        <f t="shared" si="12"/>
        <v>1253129.0977999999</v>
      </c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60" customHeight="1">
      <c r="A106" s="3">
        <f t="shared" si="13"/>
        <v>6.0499999999999989</v>
      </c>
      <c r="B106" s="4" t="s">
        <v>10</v>
      </c>
      <c r="C106" s="4" t="s">
        <v>122</v>
      </c>
      <c r="D106" s="5" t="s">
        <v>123</v>
      </c>
      <c r="E106" s="4" t="s">
        <v>13</v>
      </c>
      <c r="F106" s="3">
        <f>+Memorias!F1598</f>
        <v>9.3119999999999994</v>
      </c>
      <c r="G106" s="715">
        <f>+APUS!G2576</f>
        <v>119997.54</v>
      </c>
      <c r="H106" s="6">
        <f t="shared" si="12"/>
        <v>1117417.0924799999</v>
      </c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30" customHeight="1">
      <c r="A107" s="3">
        <f t="shared" si="13"/>
        <v>6.0599999999999987</v>
      </c>
      <c r="B107" s="4" t="s">
        <v>10</v>
      </c>
      <c r="C107" s="4" t="s">
        <v>124</v>
      </c>
      <c r="D107" s="5" t="s">
        <v>125</v>
      </c>
      <c r="E107" s="4" t="s">
        <v>36</v>
      </c>
      <c r="F107" s="3">
        <f>+Memorias!F1616</f>
        <v>3.3620000000000001</v>
      </c>
      <c r="G107" s="715" t="str">
        <f>+APUS!G2613</f>
        <v>$ 207.765,66</v>
      </c>
      <c r="H107" s="6">
        <f t="shared" si="12"/>
        <v>698508.14892000007</v>
      </c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s="387" customFormat="1" ht="51" customHeight="1">
      <c r="A108" s="3">
        <f t="shared" si="13"/>
        <v>6.0699999999999985</v>
      </c>
      <c r="B108" s="4" t="s">
        <v>10</v>
      </c>
      <c r="C108" s="4" t="str">
        <f>+C82</f>
        <v>2.03.01</v>
      </c>
      <c r="D108" s="5" t="s">
        <v>98</v>
      </c>
      <c r="E108" s="4" t="s">
        <v>13</v>
      </c>
      <c r="F108" s="3">
        <f>+Memorias!F1297</f>
        <v>4</v>
      </c>
      <c r="G108" s="715">
        <f>+G82</f>
        <v>1136574.77</v>
      </c>
      <c r="H108" s="6">
        <f t="shared" si="12"/>
        <v>4546299.08</v>
      </c>
      <c r="I108" s="386"/>
      <c r="J108" s="386"/>
      <c r="K108" s="386"/>
      <c r="L108" s="386"/>
      <c r="M108" s="386"/>
      <c r="N108" s="386"/>
      <c r="O108" s="386"/>
      <c r="P108" s="386"/>
      <c r="Q108" s="386"/>
      <c r="R108" s="386"/>
      <c r="S108" s="386"/>
      <c r="T108" s="386"/>
      <c r="U108" s="386"/>
      <c r="V108" s="386"/>
      <c r="W108" s="386"/>
      <c r="X108" s="386"/>
      <c r="Y108" s="386"/>
      <c r="Z108" s="386"/>
    </row>
    <row r="109" spans="1:26" ht="45" customHeight="1">
      <c r="A109" s="3">
        <f t="shared" si="13"/>
        <v>6.0799999999999983</v>
      </c>
      <c r="B109" s="4" t="s">
        <v>10</v>
      </c>
      <c r="C109" s="4" t="s">
        <v>43</v>
      </c>
      <c r="D109" s="5" t="s">
        <v>44</v>
      </c>
      <c r="E109" s="4" t="s">
        <v>45</v>
      </c>
      <c r="F109" s="10">
        <f>+Memorias!F1652</f>
        <v>942.5</v>
      </c>
      <c r="G109" s="715">
        <v>7675.05</v>
      </c>
      <c r="H109" s="6">
        <f t="shared" si="12"/>
        <v>7233734.625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45" customHeight="1">
      <c r="A110" s="3">
        <f t="shared" si="13"/>
        <v>6.0899999999999981</v>
      </c>
      <c r="B110" s="4"/>
      <c r="C110" s="4"/>
      <c r="D110" s="5" t="s">
        <v>650</v>
      </c>
      <c r="E110" s="4" t="s">
        <v>19</v>
      </c>
      <c r="F110" s="3">
        <f>+Memorias!F1671</f>
        <v>1</v>
      </c>
      <c r="G110" s="715">
        <v>26000000</v>
      </c>
      <c r="H110" s="6">
        <f t="shared" si="12"/>
        <v>26000000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s="387" customFormat="1" ht="45" customHeight="1">
      <c r="A111" s="3">
        <f t="shared" si="13"/>
        <v>6.0999999999999979</v>
      </c>
      <c r="B111" s="4"/>
      <c r="C111" s="4"/>
      <c r="D111" s="5" t="s">
        <v>648</v>
      </c>
      <c r="E111" s="4" t="s">
        <v>19</v>
      </c>
      <c r="F111" s="3">
        <v>1</v>
      </c>
      <c r="G111" s="715">
        <v>42000000</v>
      </c>
      <c r="H111" s="6">
        <f t="shared" ref="H111" si="14">+F111*G111</f>
        <v>42000000</v>
      </c>
      <c r="I111" s="386"/>
      <c r="J111" s="386"/>
      <c r="K111" s="386"/>
      <c r="L111" s="386"/>
      <c r="M111" s="386"/>
      <c r="N111" s="386"/>
      <c r="O111" s="386"/>
      <c r="P111" s="386"/>
      <c r="Q111" s="386"/>
      <c r="R111" s="386"/>
      <c r="S111" s="386"/>
      <c r="T111" s="386"/>
      <c r="U111" s="386"/>
      <c r="V111" s="386"/>
      <c r="W111" s="386"/>
      <c r="X111" s="386"/>
      <c r="Y111" s="386"/>
      <c r="Z111" s="386"/>
    </row>
    <row r="112" spans="1:26" s="387" customFormat="1" ht="45" customHeight="1">
      <c r="A112" s="3">
        <f t="shared" si="13"/>
        <v>6.1099999999999977</v>
      </c>
      <c r="B112" s="4"/>
      <c r="C112" s="4"/>
      <c r="D112" s="5" t="s">
        <v>656</v>
      </c>
      <c r="E112" s="4" t="s">
        <v>19</v>
      </c>
      <c r="F112" s="3">
        <v>1</v>
      </c>
      <c r="G112" s="715">
        <v>19000000</v>
      </c>
      <c r="H112" s="6">
        <f t="shared" ref="H112" si="15">+F112*G112</f>
        <v>19000000</v>
      </c>
      <c r="I112" s="386"/>
      <c r="J112" s="386"/>
      <c r="K112" s="386"/>
      <c r="L112" s="386"/>
      <c r="M112" s="386"/>
      <c r="N112" s="386"/>
      <c r="O112" s="386"/>
      <c r="P112" s="386"/>
      <c r="Q112" s="386"/>
      <c r="R112" s="386"/>
      <c r="S112" s="386"/>
      <c r="T112" s="386"/>
      <c r="U112" s="386"/>
      <c r="V112" s="386"/>
      <c r="W112" s="386"/>
      <c r="X112" s="386"/>
      <c r="Y112" s="386"/>
      <c r="Z112" s="386"/>
    </row>
    <row r="113" spans="1:26" ht="26.1" customHeight="1">
      <c r="A113" s="3">
        <f t="shared" si="13"/>
        <v>6.1199999999999974</v>
      </c>
      <c r="B113" s="4" t="s">
        <v>10</v>
      </c>
      <c r="C113" s="4" t="s">
        <v>15</v>
      </c>
      <c r="D113" s="5" t="s">
        <v>127</v>
      </c>
      <c r="E113" s="4" t="s">
        <v>17</v>
      </c>
      <c r="F113" s="3">
        <f>+Memorias!F1691</f>
        <v>36</v>
      </c>
      <c r="G113" s="715">
        <f>+APUS!G90</f>
        <v>30583.17</v>
      </c>
      <c r="H113" s="6">
        <f t="shared" si="12"/>
        <v>1100994.1199999999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6.1" customHeight="1">
      <c r="A114" s="3">
        <f t="shared" si="13"/>
        <v>6.1299999999999972</v>
      </c>
      <c r="B114" s="4" t="s">
        <v>23</v>
      </c>
      <c r="C114" s="4"/>
      <c r="D114" s="719" t="s">
        <v>128</v>
      </c>
      <c r="E114" s="4" t="s">
        <v>19</v>
      </c>
      <c r="F114" s="3">
        <f>+Memorias!F1710</f>
        <v>2</v>
      </c>
      <c r="G114" s="715">
        <f>+G12</f>
        <v>1076400</v>
      </c>
      <c r="H114" s="6">
        <f t="shared" si="12"/>
        <v>2152800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6.1" customHeight="1">
      <c r="A115" s="3">
        <f t="shared" si="13"/>
        <v>6.139999999999997</v>
      </c>
      <c r="B115" s="4"/>
      <c r="C115" s="4"/>
      <c r="D115" s="5" t="s">
        <v>129</v>
      </c>
      <c r="E115" s="4" t="s">
        <v>19</v>
      </c>
      <c r="F115" s="3">
        <f>+Memorias!F1728</f>
        <v>1</v>
      </c>
      <c r="G115" s="715" t="str">
        <f>+APUS!G2679</f>
        <v>$ 3.525.000,00</v>
      </c>
      <c r="H115" s="6">
        <f t="shared" si="12"/>
        <v>3525000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6.1" customHeight="1">
      <c r="A116" s="3">
        <f t="shared" si="13"/>
        <v>6.1499999999999968</v>
      </c>
      <c r="B116" s="4"/>
      <c r="C116" s="4"/>
      <c r="D116" s="5" t="s">
        <v>130</v>
      </c>
      <c r="E116" s="4" t="s">
        <v>19</v>
      </c>
      <c r="F116" s="3">
        <f>+Memorias!F1744</f>
        <v>2</v>
      </c>
      <c r="G116" s="715">
        <v>150000</v>
      </c>
      <c r="H116" s="6">
        <f t="shared" si="12"/>
        <v>300000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6.1" customHeight="1">
      <c r="A117" s="3">
        <f t="shared" si="13"/>
        <v>6.1599999999999966</v>
      </c>
      <c r="B117" s="4"/>
      <c r="C117" s="4"/>
      <c r="D117" s="5" t="s">
        <v>18</v>
      </c>
      <c r="E117" s="4" t="s">
        <v>19</v>
      </c>
      <c r="F117" s="3">
        <f>+Memorias!F1760</f>
        <v>3</v>
      </c>
      <c r="G117" s="715">
        <f>+APUS!G338</f>
        <v>10228.64</v>
      </c>
      <c r="H117" s="6">
        <f t="shared" si="12"/>
        <v>30685.919999999998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6.1" customHeight="1">
      <c r="A118" s="3">
        <f t="shared" si="13"/>
        <v>6.1699999999999964</v>
      </c>
      <c r="B118" s="4"/>
      <c r="C118" s="4"/>
      <c r="D118" s="719" t="s">
        <v>131</v>
      </c>
      <c r="E118" s="4" t="s">
        <v>19</v>
      </c>
      <c r="F118" s="3">
        <f>+Memorias!F1776</f>
        <v>4</v>
      </c>
      <c r="G118" s="715">
        <v>58000</v>
      </c>
      <c r="H118" s="6">
        <f t="shared" si="12"/>
        <v>232000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6.1" customHeight="1">
      <c r="A119" s="3">
        <f t="shared" si="13"/>
        <v>6.1799999999999962</v>
      </c>
      <c r="B119" s="4"/>
      <c r="C119" s="4"/>
      <c r="D119" s="5" t="s">
        <v>132</v>
      </c>
      <c r="E119" s="4" t="s">
        <v>19</v>
      </c>
      <c r="F119" s="3">
        <f>+Memorias!F1792</f>
        <v>1</v>
      </c>
      <c r="G119" s="715">
        <f>+G10</f>
        <v>276037.13869549998</v>
      </c>
      <c r="H119" s="6">
        <f t="shared" si="12"/>
        <v>276037.13869549998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6.1" customHeight="1">
      <c r="A120" s="3">
        <f t="shared" si="13"/>
        <v>6.1899999999999959</v>
      </c>
      <c r="B120" s="4" t="s">
        <v>10</v>
      </c>
      <c r="C120" s="4" t="s">
        <v>133</v>
      </c>
      <c r="D120" s="5" t="s">
        <v>134</v>
      </c>
      <c r="E120" s="4" t="s">
        <v>19</v>
      </c>
      <c r="F120" s="3">
        <f>+Memorias!F1808</f>
        <v>2</v>
      </c>
      <c r="G120" s="715" t="str">
        <f>+APUS!G430</f>
        <v>$ 30.203,39</v>
      </c>
      <c r="H120" s="6">
        <f t="shared" si="12"/>
        <v>60406.78</v>
      </c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6.1" customHeight="1">
      <c r="A121" s="3">
        <f t="shared" si="13"/>
        <v>6.1999999999999957</v>
      </c>
      <c r="B121" s="4"/>
      <c r="C121" s="4"/>
      <c r="D121" s="5" t="s">
        <v>20</v>
      </c>
      <c r="E121" s="4" t="s">
        <v>19</v>
      </c>
      <c r="F121" s="3">
        <f>+Memorias!F1824</f>
        <v>4</v>
      </c>
      <c r="G121" s="715" t="str">
        <f>+APUS!G187</f>
        <v>$ 651.748,55</v>
      </c>
      <c r="H121" s="6">
        <f t="shared" si="12"/>
        <v>2606994.2000000002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6.1" customHeight="1">
      <c r="A122" s="3">
        <f t="shared" si="13"/>
        <v>6.2099999999999955</v>
      </c>
      <c r="B122" s="4"/>
      <c r="C122" s="4"/>
      <c r="D122" s="5" t="s">
        <v>651</v>
      </c>
      <c r="E122" s="4" t="s">
        <v>17</v>
      </c>
      <c r="F122" s="3">
        <v>1500</v>
      </c>
      <c r="G122" s="715">
        <v>11500</v>
      </c>
      <c r="H122" s="6">
        <f t="shared" si="12"/>
        <v>17250000</v>
      </c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>
      <c r="A123" s="4" t="s">
        <v>29</v>
      </c>
      <c r="B123" s="4"/>
      <c r="C123" s="4"/>
      <c r="D123" s="5"/>
      <c r="E123" s="4"/>
      <c r="F123" s="4"/>
      <c r="G123" s="715"/>
      <c r="H123" s="8">
        <f>SUM(H102:H122)</f>
        <v>131642065.48435549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>
      <c r="A124" s="774" t="s">
        <v>532</v>
      </c>
      <c r="B124" s="769"/>
      <c r="C124" s="769"/>
      <c r="D124" s="769"/>
      <c r="E124" s="769"/>
      <c r="F124" s="769"/>
      <c r="G124" s="769"/>
      <c r="H124" s="770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6.1" customHeight="1">
      <c r="A125" s="4">
        <v>7.01</v>
      </c>
      <c r="B125" s="4" t="s">
        <v>10</v>
      </c>
      <c r="C125" s="4" t="s">
        <v>117</v>
      </c>
      <c r="D125" s="5" t="s">
        <v>12</v>
      </c>
      <c r="E125" s="4" t="s">
        <v>13</v>
      </c>
      <c r="F125" s="3">
        <f>+Memorias!F1858</f>
        <v>1570.5</v>
      </c>
      <c r="G125" s="715">
        <v>70577.63</v>
      </c>
      <c r="H125" s="6">
        <f t="shared" ref="H125:H137" si="16">+F125*G125</f>
        <v>110842167.91500001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6.1" customHeight="1">
      <c r="A126" s="4">
        <f t="shared" ref="A126:A137" si="17">+A125+0.01</f>
        <v>7.02</v>
      </c>
      <c r="B126" s="4" t="s">
        <v>10</v>
      </c>
      <c r="C126" s="4" t="s">
        <v>118</v>
      </c>
      <c r="D126" s="5" t="s">
        <v>14</v>
      </c>
      <c r="E126" s="4" t="s">
        <v>13</v>
      </c>
      <c r="F126" s="3">
        <f>+Memorias!F1882</f>
        <v>523.5</v>
      </c>
      <c r="G126" s="715">
        <v>93519.01</v>
      </c>
      <c r="H126" s="6">
        <f t="shared" si="16"/>
        <v>48957201.734999999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60.75" customHeight="1">
      <c r="A127" s="4">
        <f t="shared" si="17"/>
        <v>7.0299999999999994</v>
      </c>
      <c r="B127" s="4" t="s">
        <v>10</v>
      </c>
      <c r="C127" s="4" t="s">
        <v>136</v>
      </c>
      <c r="D127" s="5" t="s">
        <v>137</v>
      </c>
      <c r="E127" s="4" t="s">
        <v>28</v>
      </c>
      <c r="F127" s="3">
        <f>+Memorias!F1906</f>
        <v>523.5</v>
      </c>
      <c r="G127" s="715">
        <f>+APUS!G2807</f>
        <v>129238.7824</v>
      </c>
      <c r="H127" s="6">
        <f t="shared" si="16"/>
        <v>67656502.586400002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43.5" customHeight="1">
      <c r="A128" s="4">
        <f t="shared" si="17"/>
        <v>7.0399999999999991</v>
      </c>
      <c r="B128" s="4" t="s">
        <v>10</v>
      </c>
      <c r="C128" s="4" t="str">
        <f t="shared" ref="C128:D128" si="18">+C14</f>
        <v>3.03.19</v>
      </c>
      <c r="D128" s="5" t="str">
        <f t="shared" si="18"/>
        <v xml:space="preserve">RELLENO CON MATERIAL SELECCIONADO PROVENIENTE DE EXCAVACION COMPACTADO </v>
      </c>
      <c r="E128" s="4" t="s">
        <v>13</v>
      </c>
      <c r="F128" s="3">
        <f>+Memorias!F1926</f>
        <v>1570.5</v>
      </c>
      <c r="G128" s="715">
        <f>+G14</f>
        <v>10228.64</v>
      </c>
      <c r="H128" s="6">
        <f t="shared" si="16"/>
        <v>16064079.119999999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42.75" customHeight="1">
      <c r="A129" s="4">
        <f t="shared" si="17"/>
        <v>7.0499999999999989</v>
      </c>
      <c r="B129" s="4" t="s">
        <v>138</v>
      </c>
      <c r="C129" s="4"/>
      <c r="D129" s="5" t="s">
        <v>139</v>
      </c>
      <c r="E129" s="4" t="s">
        <v>26</v>
      </c>
      <c r="F129" s="3">
        <f>+Memorias!F1945</f>
        <v>6350</v>
      </c>
      <c r="G129" s="6">
        <v>28312.720000000001</v>
      </c>
      <c r="H129" s="6">
        <f t="shared" si="16"/>
        <v>179785772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44.25" customHeight="1">
      <c r="A130" s="4">
        <f t="shared" si="17"/>
        <v>7.0599999999999987</v>
      </c>
      <c r="B130" s="4" t="s">
        <v>138</v>
      </c>
      <c r="C130" s="4"/>
      <c r="D130" s="5" t="s">
        <v>140</v>
      </c>
      <c r="E130" s="4" t="s">
        <v>26</v>
      </c>
      <c r="F130" s="3">
        <f>+Memorias!F1963</f>
        <v>300</v>
      </c>
      <c r="G130" s="715">
        <v>8500</v>
      </c>
      <c r="H130" s="6">
        <f t="shared" si="16"/>
        <v>2550000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36.75" customHeight="1">
      <c r="A131" s="4">
        <f t="shared" si="17"/>
        <v>7.0699999999999985</v>
      </c>
      <c r="B131" s="4" t="s">
        <v>10</v>
      </c>
      <c r="C131" s="7" t="str">
        <f>+C13</f>
        <v>4.02.04</v>
      </c>
      <c r="D131" s="5" t="s">
        <v>141</v>
      </c>
      <c r="E131" s="4" t="s">
        <v>26</v>
      </c>
      <c r="F131" s="3">
        <f>+Memorias!F1979</f>
        <v>4850</v>
      </c>
      <c r="G131" s="715">
        <v>5500</v>
      </c>
      <c r="H131" s="6">
        <f t="shared" si="16"/>
        <v>26675000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36" customHeight="1">
      <c r="A132" s="4">
        <f t="shared" si="17"/>
        <v>7.0799999999999983</v>
      </c>
      <c r="B132" s="4"/>
      <c r="C132" s="4"/>
      <c r="D132" s="5" t="s">
        <v>142</v>
      </c>
      <c r="E132" s="4" t="s">
        <v>19</v>
      </c>
      <c r="F132" s="3">
        <f>+Memorias!F1995</f>
        <v>7</v>
      </c>
      <c r="G132" s="715">
        <v>7000000</v>
      </c>
      <c r="H132" s="6">
        <f t="shared" si="16"/>
        <v>49000000</v>
      </c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6.1" customHeight="1">
      <c r="A133" s="4">
        <f t="shared" si="17"/>
        <v>7.0899999999999981</v>
      </c>
      <c r="B133" s="4" t="s">
        <v>10</v>
      </c>
      <c r="C133" s="4" t="s">
        <v>133</v>
      </c>
      <c r="D133" s="5" t="s">
        <v>143</v>
      </c>
      <c r="E133" s="4" t="s">
        <v>19</v>
      </c>
      <c r="F133" s="3">
        <f>+Memorias!F2011</f>
        <v>7</v>
      </c>
      <c r="G133" s="715">
        <v>1265007.8899999999</v>
      </c>
      <c r="H133" s="6">
        <f t="shared" si="16"/>
        <v>8855055.2299999986</v>
      </c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36" customHeight="1">
      <c r="A134" s="3">
        <f t="shared" si="17"/>
        <v>7.0999999999999979</v>
      </c>
      <c r="B134" s="4"/>
      <c r="C134" s="4"/>
      <c r="D134" s="5" t="s">
        <v>144</v>
      </c>
      <c r="E134" s="4" t="s">
        <v>19</v>
      </c>
      <c r="F134" s="3">
        <f>+Memorias!F2027</f>
        <v>30</v>
      </c>
      <c r="G134" s="715">
        <v>89500</v>
      </c>
      <c r="H134" s="6">
        <f t="shared" si="16"/>
        <v>2685000</v>
      </c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39" customHeight="1">
      <c r="A135" s="3">
        <f t="shared" si="17"/>
        <v>7.1099999999999977</v>
      </c>
      <c r="B135" s="4"/>
      <c r="C135" s="4"/>
      <c r="D135" s="5" t="s">
        <v>145</v>
      </c>
      <c r="E135" s="4" t="s">
        <v>19</v>
      </c>
      <c r="F135" s="3">
        <f>+Memorias!F2043</f>
        <v>10</v>
      </c>
      <c r="G135" s="715">
        <v>138000</v>
      </c>
      <c r="H135" s="6">
        <f t="shared" si="16"/>
        <v>1380000</v>
      </c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36" customHeight="1">
      <c r="A136" s="3">
        <f t="shared" si="17"/>
        <v>7.1199999999999974</v>
      </c>
      <c r="B136" s="4"/>
      <c r="C136" s="4"/>
      <c r="D136" s="5" t="s">
        <v>146</v>
      </c>
      <c r="E136" s="4" t="s">
        <v>19</v>
      </c>
      <c r="F136" s="3">
        <f>+Memorias!F2059</f>
        <v>60</v>
      </c>
      <c r="G136" s="715">
        <v>68000</v>
      </c>
      <c r="H136" s="6">
        <f t="shared" si="16"/>
        <v>4080000</v>
      </c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36.75" customHeight="1">
      <c r="A137" s="3">
        <f t="shared" si="17"/>
        <v>7.1299999999999972</v>
      </c>
      <c r="B137" s="4" t="s">
        <v>10</v>
      </c>
      <c r="C137" s="4" t="s">
        <v>147</v>
      </c>
      <c r="D137" s="5" t="s">
        <v>148</v>
      </c>
      <c r="E137" s="4" t="s">
        <v>19</v>
      </c>
      <c r="F137" s="3">
        <f>+Memorias!F2075</f>
        <v>60</v>
      </c>
      <c r="G137" s="715" t="str">
        <f>+APUS!G3065</f>
        <v>$ 381.204,18</v>
      </c>
      <c r="H137" s="6">
        <f t="shared" si="16"/>
        <v>22872250.800000001</v>
      </c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>
      <c r="A138" s="768" t="s">
        <v>29</v>
      </c>
      <c r="B138" s="769"/>
      <c r="C138" s="769"/>
      <c r="D138" s="769"/>
      <c r="E138" s="769"/>
      <c r="F138" s="769"/>
      <c r="G138" s="770"/>
      <c r="H138" s="8">
        <f>SUM(H125:H137)</f>
        <v>541403029.38639998</v>
      </c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>
      <c r="A139" s="768"/>
      <c r="B139" s="769"/>
      <c r="C139" s="769"/>
      <c r="D139" s="769"/>
      <c r="E139" s="769"/>
      <c r="F139" s="769"/>
      <c r="G139" s="769"/>
      <c r="H139" s="770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>
      <c r="A140" s="771" t="s">
        <v>149</v>
      </c>
      <c r="B140" s="769"/>
      <c r="C140" s="769"/>
      <c r="D140" s="769"/>
      <c r="E140" s="769"/>
      <c r="F140" s="769"/>
      <c r="G140" s="770"/>
      <c r="H140" s="8">
        <f>H123+H50+H70+H85+H100+H15+H138</f>
        <v>1153344156.1143837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>
      <c r="A141" s="768" t="s">
        <v>150</v>
      </c>
      <c r="B141" s="769"/>
      <c r="C141" s="769"/>
      <c r="D141" s="769"/>
      <c r="E141" s="769"/>
      <c r="F141" s="770"/>
      <c r="G141" s="716">
        <v>0.22</v>
      </c>
      <c r="H141" s="6">
        <f>+H140*G141</f>
        <v>253735714.34516442</v>
      </c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>
      <c r="A142" s="768" t="s">
        <v>151</v>
      </c>
      <c r="B142" s="769"/>
      <c r="C142" s="769"/>
      <c r="D142" s="769"/>
      <c r="E142" s="769"/>
      <c r="F142" s="770"/>
      <c r="G142" s="716">
        <v>0.03</v>
      </c>
      <c r="H142" s="6">
        <f>+H140*G142</f>
        <v>34600324.683431506</v>
      </c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>
      <c r="A143" s="768" t="s">
        <v>152</v>
      </c>
      <c r="B143" s="769"/>
      <c r="C143" s="769"/>
      <c r="D143" s="769"/>
      <c r="E143" s="769"/>
      <c r="F143" s="770"/>
      <c r="G143" s="716">
        <v>0.05</v>
      </c>
      <c r="H143" s="6">
        <f>+H140*G143</f>
        <v>57667207.805719189</v>
      </c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>
      <c r="A144" s="771" t="s">
        <v>153</v>
      </c>
      <c r="B144" s="769"/>
      <c r="C144" s="769"/>
      <c r="D144" s="769"/>
      <c r="E144" s="769"/>
      <c r="F144" s="769"/>
      <c r="G144" s="770"/>
      <c r="H144" s="8">
        <f>+H140+H141+H142+H143</f>
        <v>1499347402.9486988</v>
      </c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>
      <c r="A145" s="768"/>
      <c r="B145" s="769"/>
      <c r="C145" s="769"/>
      <c r="D145" s="769"/>
      <c r="E145" s="769"/>
      <c r="F145" s="769"/>
      <c r="G145" s="769"/>
      <c r="H145" s="770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>
      <c r="A146" s="768" t="s">
        <v>154</v>
      </c>
      <c r="B146" s="769"/>
      <c r="C146" s="769"/>
      <c r="D146" s="769"/>
      <c r="E146" s="769"/>
      <c r="F146" s="770"/>
      <c r="G146" s="716">
        <v>7.0000000000000007E-2</v>
      </c>
      <c r="H146" s="8">
        <f>+H140*G146</f>
        <v>80734090.928006873</v>
      </c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>
      <c r="A147" s="1"/>
      <c r="B147" s="1"/>
      <c r="C147" s="1"/>
      <c r="D147" s="11"/>
      <c r="E147" s="1"/>
      <c r="F147" s="1"/>
      <c r="G147" s="717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>
      <c r="A148" s="1"/>
      <c r="B148" s="1"/>
      <c r="C148" s="1"/>
      <c r="D148" s="11"/>
      <c r="E148" s="1"/>
      <c r="F148" s="1"/>
      <c r="G148" s="717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>
      <c r="A149" s="1"/>
      <c r="B149" s="1"/>
      <c r="C149" s="1"/>
      <c r="D149" s="11"/>
      <c r="E149" s="1"/>
      <c r="F149" s="1"/>
      <c r="G149" s="717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>
      <c r="A150" s="1"/>
      <c r="B150" s="1"/>
      <c r="C150" s="1"/>
      <c r="D150" s="11"/>
      <c r="E150" s="1"/>
      <c r="F150" s="1"/>
      <c r="G150" s="717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>
      <c r="A151" s="772" t="s">
        <v>155</v>
      </c>
      <c r="B151" s="773"/>
      <c r="C151" s="773"/>
      <c r="D151" s="773"/>
      <c r="E151" s="1"/>
      <c r="F151" s="1"/>
      <c r="G151" s="717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>
      <c r="A152" s="766" t="s">
        <v>156</v>
      </c>
      <c r="B152" s="767"/>
      <c r="C152" s="767"/>
      <c r="D152" s="767"/>
      <c r="E152" s="1"/>
      <c r="F152" s="1"/>
      <c r="G152" s="717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>
      <c r="A153" s="766" t="s">
        <v>157</v>
      </c>
      <c r="B153" s="767"/>
      <c r="C153" s="767"/>
      <c r="D153" s="767"/>
      <c r="E153" s="1"/>
      <c r="F153" s="1"/>
      <c r="G153" s="717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>
      <c r="A154" s="766"/>
      <c r="B154" s="767"/>
      <c r="C154" s="767"/>
      <c r="D154" s="767"/>
      <c r="E154" s="1"/>
      <c r="F154" s="1"/>
      <c r="G154" s="717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>
      <c r="A155" s="766"/>
      <c r="B155" s="767"/>
      <c r="C155" s="767"/>
      <c r="D155" s="767"/>
      <c r="E155" s="1"/>
      <c r="F155" s="1"/>
      <c r="G155" s="717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>
      <c r="A156" s="1"/>
      <c r="B156" s="1"/>
      <c r="C156" s="1"/>
      <c r="D156" s="11"/>
      <c r="E156" s="1"/>
      <c r="F156" s="1"/>
      <c r="G156" s="717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>
      <c r="A157" s="1"/>
      <c r="B157" s="1"/>
      <c r="C157" s="1"/>
      <c r="D157" s="11"/>
      <c r="E157" s="1"/>
      <c r="F157" s="1"/>
      <c r="G157" s="717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>
      <c r="A158" s="1"/>
      <c r="B158" s="1"/>
      <c r="C158" s="1"/>
      <c r="D158" s="11"/>
      <c r="E158" s="1"/>
      <c r="F158" s="1"/>
      <c r="G158" s="717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>
      <c r="A159" s="1"/>
      <c r="B159" s="1"/>
      <c r="C159" s="1"/>
      <c r="D159" s="11"/>
      <c r="E159" s="1"/>
      <c r="F159" s="1"/>
      <c r="G159" s="717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>
      <c r="A160" s="1"/>
      <c r="B160" s="1"/>
      <c r="C160" s="1"/>
      <c r="D160" s="11"/>
      <c r="E160" s="1"/>
      <c r="F160" s="1"/>
      <c r="G160" s="717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>
      <c r="A161" s="1"/>
      <c r="B161" s="1"/>
      <c r="C161" s="1"/>
      <c r="D161" s="11"/>
      <c r="E161" s="1"/>
      <c r="F161" s="1"/>
      <c r="G161" s="717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>
      <c r="A162" s="1"/>
      <c r="B162" s="1"/>
      <c r="C162" s="1"/>
      <c r="D162" s="11"/>
      <c r="E162" s="1"/>
      <c r="F162" s="1"/>
      <c r="G162" s="717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>
      <c r="A163" s="1"/>
      <c r="B163" s="1"/>
      <c r="C163" s="1"/>
      <c r="D163" s="11"/>
      <c r="E163" s="1"/>
      <c r="F163" s="1"/>
      <c r="G163" s="717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>
      <c r="A164" s="1"/>
      <c r="B164" s="1"/>
      <c r="C164" s="1"/>
      <c r="D164" s="11"/>
      <c r="E164" s="1"/>
      <c r="F164" s="1"/>
      <c r="G164" s="717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>
      <c r="A165" s="1"/>
      <c r="B165" s="1"/>
      <c r="C165" s="1"/>
      <c r="D165" s="11"/>
      <c r="E165" s="1"/>
      <c r="F165" s="1"/>
      <c r="G165" s="717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>
      <c r="A166" s="1"/>
      <c r="B166" s="1"/>
      <c r="C166" s="1"/>
      <c r="D166" s="11"/>
      <c r="E166" s="1"/>
      <c r="F166" s="1"/>
      <c r="G166" s="717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>
      <c r="A167" s="1"/>
      <c r="B167" s="1"/>
      <c r="C167" s="1"/>
      <c r="D167" s="11"/>
      <c r="E167" s="1"/>
      <c r="F167" s="1"/>
      <c r="G167" s="717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>
      <c r="A168" s="1"/>
      <c r="B168" s="1"/>
      <c r="C168" s="1"/>
      <c r="D168" s="11"/>
      <c r="E168" s="1"/>
      <c r="F168" s="1"/>
      <c r="G168" s="717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>
      <c r="A169" s="1"/>
      <c r="B169" s="1"/>
      <c r="C169" s="1"/>
      <c r="D169" s="11"/>
      <c r="E169" s="1"/>
      <c r="F169" s="1"/>
      <c r="G169" s="717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>
      <c r="A170" s="1"/>
      <c r="B170" s="1"/>
      <c r="C170" s="1"/>
      <c r="D170" s="11"/>
      <c r="E170" s="1"/>
      <c r="F170" s="1"/>
      <c r="G170" s="717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>
      <c r="A171" s="1"/>
      <c r="B171" s="1"/>
      <c r="C171" s="1"/>
      <c r="D171" s="11"/>
      <c r="E171" s="1"/>
      <c r="F171" s="1"/>
      <c r="G171" s="717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>
      <c r="A172" s="1"/>
      <c r="B172" s="1"/>
      <c r="C172" s="1"/>
      <c r="D172" s="11"/>
      <c r="E172" s="1"/>
      <c r="F172" s="1"/>
      <c r="G172" s="717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>
      <c r="A173" s="1"/>
      <c r="B173" s="1"/>
      <c r="C173" s="1"/>
      <c r="D173" s="11"/>
      <c r="E173" s="1"/>
      <c r="F173" s="1"/>
      <c r="G173" s="717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>
      <c r="A174" s="1"/>
      <c r="B174" s="1"/>
      <c r="C174" s="1"/>
      <c r="D174" s="11"/>
      <c r="E174" s="1"/>
      <c r="F174" s="1"/>
      <c r="G174" s="717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>
      <c r="A175" s="1"/>
      <c r="B175" s="1"/>
      <c r="C175" s="1"/>
      <c r="D175" s="11"/>
      <c r="E175" s="1"/>
      <c r="F175" s="1"/>
      <c r="G175" s="717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>
      <c r="A176" s="1"/>
      <c r="B176" s="1"/>
      <c r="C176" s="1"/>
      <c r="D176" s="11"/>
      <c r="E176" s="1"/>
      <c r="F176" s="1"/>
      <c r="G176" s="717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>
      <c r="A177" s="1"/>
      <c r="B177" s="1"/>
      <c r="C177" s="1"/>
      <c r="D177" s="11"/>
      <c r="E177" s="1"/>
      <c r="F177" s="1"/>
      <c r="G177" s="717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>
      <c r="A178" s="1"/>
      <c r="B178" s="1"/>
      <c r="C178" s="1"/>
      <c r="D178" s="11"/>
      <c r="E178" s="1"/>
      <c r="F178" s="1"/>
      <c r="G178" s="717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>
      <c r="A179" s="1"/>
      <c r="B179" s="1"/>
      <c r="C179" s="1"/>
      <c r="D179" s="11"/>
      <c r="E179" s="1"/>
      <c r="F179" s="1"/>
      <c r="G179" s="717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>
      <c r="A180" s="1"/>
      <c r="B180" s="1"/>
      <c r="C180" s="1"/>
      <c r="D180" s="11"/>
      <c r="E180" s="1"/>
      <c r="F180" s="1"/>
      <c r="G180" s="717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>
      <c r="A181" s="1"/>
      <c r="B181" s="1"/>
      <c r="C181" s="1"/>
      <c r="D181" s="11"/>
      <c r="E181" s="1"/>
      <c r="F181" s="1"/>
      <c r="G181" s="717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>
      <c r="A182" s="1"/>
      <c r="B182" s="1"/>
      <c r="C182" s="1"/>
      <c r="D182" s="11"/>
      <c r="E182" s="1"/>
      <c r="F182" s="1"/>
      <c r="G182" s="717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>
      <c r="A183" s="1"/>
      <c r="B183" s="1"/>
      <c r="C183" s="1"/>
      <c r="D183" s="11"/>
      <c r="E183" s="1"/>
      <c r="F183" s="1"/>
      <c r="G183" s="717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>
      <c r="A184" s="1"/>
      <c r="B184" s="1"/>
      <c r="C184" s="1"/>
      <c r="D184" s="11"/>
      <c r="E184" s="1"/>
      <c r="F184" s="1"/>
      <c r="G184" s="717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>
      <c r="A185" s="1"/>
      <c r="B185" s="1"/>
      <c r="C185" s="1"/>
      <c r="D185" s="11"/>
      <c r="E185" s="1"/>
      <c r="F185" s="1"/>
      <c r="G185" s="717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>
      <c r="A186" s="1"/>
      <c r="B186" s="1"/>
      <c r="C186" s="1"/>
      <c r="D186" s="11"/>
      <c r="E186" s="1"/>
      <c r="F186" s="1"/>
      <c r="G186" s="717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>
      <c r="A187" s="1"/>
      <c r="B187" s="1"/>
      <c r="C187" s="1"/>
      <c r="D187" s="11"/>
      <c r="E187" s="1"/>
      <c r="F187" s="1"/>
      <c r="G187" s="717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>
      <c r="A188" s="1"/>
      <c r="B188" s="1"/>
      <c r="C188" s="1"/>
      <c r="D188" s="11"/>
      <c r="E188" s="1"/>
      <c r="F188" s="1"/>
      <c r="G188" s="717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>
      <c r="A189" s="1"/>
      <c r="B189" s="1"/>
      <c r="C189" s="1"/>
      <c r="D189" s="11"/>
      <c r="E189" s="1"/>
      <c r="F189" s="1"/>
      <c r="G189" s="717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>
      <c r="A190" s="1"/>
      <c r="B190" s="1"/>
      <c r="C190" s="1"/>
      <c r="D190" s="11"/>
      <c r="E190" s="1"/>
      <c r="F190" s="1"/>
      <c r="G190" s="717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>
      <c r="A191" s="1"/>
      <c r="B191" s="1"/>
      <c r="C191" s="1"/>
      <c r="D191" s="11"/>
      <c r="E191" s="1"/>
      <c r="F191" s="1"/>
      <c r="G191" s="717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>
      <c r="A192" s="1"/>
      <c r="B192" s="1"/>
      <c r="C192" s="1"/>
      <c r="D192" s="11"/>
      <c r="E192" s="1"/>
      <c r="F192" s="1"/>
      <c r="G192" s="717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>
      <c r="A193" s="1"/>
      <c r="B193" s="1"/>
      <c r="C193" s="1"/>
      <c r="D193" s="11"/>
      <c r="E193" s="1"/>
      <c r="F193" s="1"/>
      <c r="G193" s="717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>
      <c r="A194" s="1"/>
      <c r="B194" s="1"/>
      <c r="C194" s="1"/>
      <c r="D194" s="11"/>
      <c r="E194" s="1"/>
      <c r="F194" s="1"/>
      <c r="G194" s="717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>
      <c r="A195" s="1"/>
      <c r="B195" s="1"/>
      <c r="C195" s="1"/>
      <c r="D195" s="11"/>
      <c r="E195" s="1"/>
      <c r="F195" s="1"/>
      <c r="G195" s="717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>
      <c r="A196" s="1"/>
      <c r="B196" s="1"/>
      <c r="C196" s="1"/>
      <c r="D196" s="11"/>
      <c r="E196" s="1"/>
      <c r="F196" s="1"/>
      <c r="G196" s="717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>
      <c r="A197" s="1"/>
      <c r="B197" s="1"/>
      <c r="C197" s="1"/>
      <c r="D197" s="11"/>
      <c r="E197" s="1"/>
      <c r="F197" s="1"/>
      <c r="G197" s="717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>
      <c r="A198" s="1"/>
      <c r="B198" s="1"/>
      <c r="C198" s="1"/>
      <c r="D198" s="11"/>
      <c r="E198" s="1"/>
      <c r="F198" s="1"/>
      <c r="G198" s="717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>
      <c r="A199" s="1"/>
      <c r="B199" s="1"/>
      <c r="C199" s="1"/>
      <c r="D199" s="11"/>
      <c r="E199" s="1"/>
      <c r="F199" s="1"/>
      <c r="G199" s="717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>
      <c r="A200" s="1"/>
      <c r="B200" s="1"/>
      <c r="C200" s="1"/>
      <c r="D200" s="11"/>
      <c r="E200" s="1"/>
      <c r="F200" s="1"/>
      <c r="G200" s="717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>
      <c r="A201" s="1"/>
      <c r="B201" s="1"/>
      <c r="C201" s="1"/>
      <c r="D201" s="11"/>
      <c r="E201" s="1"/>
      <c r="F201" s="1"/>
      <c r="G201" s="717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>
      <c r="A202" s="1"/>
      <c r="B202" s="1"/>
      <c r="C202" s="1"/>
      <c r="D202" s="11"/>
      <c r="E202" s="1"/>
      <c r="F202" s="1"/>
      <c r="G202" s="717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>
      <c r="A203" s="1"/>
      <c r="B203" s="1"/>
      <c r="C203" s="1"/>
      <c r="D203" s="11"/>
      <c r="E203" s="1"/>
      <c r="F203" s="1"/>
      <c r="G203" s="717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>
      <c r="A204" s="1"/>
      <c r="B204" s="1"/>
      <c r="C204" s="1"/>
      <c r="D204" s="11"/>
      <c r="E204" s="1"/>
      <c r="F204" s="1"/>
      <c r="G204" s="717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>
      <c r="A205" s="1"/>
      <c r="B205" s="1"/>
      <c r="C205" s="1"/>
      <c r="D205" s="11"/>
      <c r="E205" s="1"/>
      <c r="F205" s="1"/>
      <c r="G205" s="717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>
      <c r="A206" s="1"/>
      <c r="B206" s="1"/>
      <c r="C206" s="1"/>
      <c r="D206" s="11"/>
      <c r="E206" s="1"/>
      <c r="F206" s="1"/>
      <c r="G206" s="717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>
      <c r="A207" s="1"/>
      <c r="B207" s="1"/>
      <c r="C207" s="1"/>
      <c r="D207" s="11"/>
      <c r="E207" s="1"/>
      <c r="F207" s="1"/>
      <c r="G207" s="717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>
      <c r="A208" s="1"/>
      <c r="B208" s="1"/>
      <c r="C208" s="1"/>
      <c r="D208" s="11"/>
      <c r="E208" s="1"/>
      <c r="F208" s="1"/>
      <c r="G208" s="717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>
      <c r="A209" s="1"/>
      <c r="B209" s="1"/>
      <c r="C209" s="1"/>
      <c r="D209" s="11"/>
      <c r="E209" s="1"/>
      <c r="F209" s="1"/>
      <c r="G209" s="717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>
      <c r="A210" s="1"/>
      <c r="B210" s="1"/>
      <c r="C210" s="1"/>
      <c r="D210" s="11"/>
      <c r="E210" s="1"/>
      <c r="F210" s="1"/>
      <c r="G210" s="717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>
      <c r="A211" s="1"/>
      <c r="B211" s="1"/>
      <c r="C211" s="1"/>
      <c r="D211" s="11"/>
      <c r="E211" s="1"/>
      <c r="F211" s="1"/>
      <c r="G211" s="717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>
      <c r="A212" s="1"/>
      <c r="B212" s="1"/>
      <c r="C212" s="1"/>
      <c r="D212" s="11"/>
      <c r="E212" s="1"/>
      <c r="F212" s="1"/>
      <c r="G212" s="717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>
      <c r="A213" s="1"/>
      <c r="B213" s="1"/>
      <c r="C213" s="1"/>
      <c r="D213" s="11"/>
      <c r="E213" s="1"/>
      <c r="F213" s="1"/>
      <c r="G213" s="717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>
      <c r="A214" s="1"/>
      <c r="B214" s="1"/>
      <c r="C214" s="1"/>
      <c r="D214" s="11"/>
      <c r="E214" s="1"/>
      <c r="F214" s="1"/>
      <c r="G214" s="717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>
      <c r="A215" s="1"/>
      <c r="B215" s="1"/>
      <c r="C215" s="1"/>
      <c r="D215" s="11"/>
      <c r="E215" s="1"/>
      <c r="F215" s="1"/>
      <c r="G215" s="717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>
      <c r="A216" s="1"/>
      <c r="B216" s="1"/>
      <c r="C216" s="1"/>
      <c r="D216" s="11"/>
      <c r="E216" s="1"/>
      <c r="F216" s="1"/>
      <c r="G216" s="717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>
      <c r="A217" s="1"/>
      <c r="B217" s="1"/>
      <c r="C217" s="1"/>
      <c r="D217" s="11"/>
      <c r="E217" s="1"/>
      <c r="F217" s="1"/>
      <c r="G217" s="717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>
      <c r="A218" s="1"/>
      <c r="B218" s="1"/>
      <c r="C218" s="1"/>
      <c r="D218" s="11"/>
      <c r="E218" s="1"/>
      <c r="F218" s="1"/>
      <c r="G218" s="717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>
      <c r="A219" s="1"/>
      <c r="B219" s="1"/>
      <c r="C219" s="1"/>
      <c r="D219" s="11"/>
      <c r="E219" s="1"/>
      <c r="F219" s="1"/>
      <c r="G219" s="717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>
      <c r="A220" s="1"/>
      <c r="B220" s="1"/>
      <c r="C220" s="1"/>
      <c r="D220" s="11"/>
      <c r="E220" s="1"/>
      <c r="F220" s="1"/>
      <c r="G220" s="717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>
      <c r="A221" s="1"/>
      <c r="B221" s="1"/>
      <c r="C221" s="1"/>
      <c r="D221" s="11"/>
      <c r="E221" s="1"/>
      <c r="F221" s="1"/>
      <c r="G221" s="717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>
      <c r="A222" s="1"/>
      <c r="B222" s="1"/>
      <c r="C222" s="1"/>
      <c r="D222" s="11"/>
      <c r="E222" s="1"/>
      <c r="F222" s="1"/>
      <c r="G222" s="717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>
      <c r="A223" s="1"/>
      <c r="B223" s="1"/>
      <c r="C223" s="1"/>
      <c r="D223" s="11"/>
      <c r="E223" s="1"/>
      <c r="F223" s="1"/>
      <c r="G223" s="717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>
      <c r="A224" s="1"/>
      <c r="B224" s="1"/>
      <c r="C224" s="1"/>
      <c r="D224" s="11"/>
      <c r="E224" s="1"/>
      <c r="F224" s="1"/>
      <c r="G224" s="717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>
      <c r="A225" s="1"/>
      <c r="B225" s="1"/>
      <c r="C225" s="1"/>
      <c r="D225" s="11"/>
      <c r="E225" s="1"/>
      <c r="F225" s="1"/>
      <c r="G225" s="717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>
      <c r="A226" s="1"/>
      <c r="B226" s="1"/>
      <c r="C226" s="1"/>
      <c r="D226" s="11"/>
      <c r="E226" s="1"/>
      <c r="F226" s="1"/>
      <c r="G226" s="717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>
      <c r="A227" s="1"/>
      <c r="B227" s="1"/>
      <c r="C227" s="1"/>
      <c r="D227" s="11"/>
      <c r="E227" s="1"/>
      <c r="F227" s="1"/>
      <c r="G227" s="717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>
      <c r="A228" s="1"/>
      <c r="B228" s="1"/>
      <c r="C228" s="1"/>
      <c r="D228" s="11"/>
      <c r="E228" s="1"/>
      <c r="F228" s="1"/>
      <c r="G228" s="717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>
      <c r="A229" s="1"/>
      <c r="B229" s="1"/>
      <c r="C229" s="1"/>
      <c r="D229" s="11"/>
      <c r="E229" s="1"/>
      <c r="F229" s="1"/>
      <c r="G229" s="717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>
      <c r="A230" s="1"/>
      <c r="B230" s="1"/>
      <c r="C230" s="1"/>
      <c r="D230" s="11"/>
      <c r="E230" s="1"/>
      <c r="F230" s="1"/>
      <c r="G230" s="717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>
      <c r="A231" s="1"/>
      <c r="B231" s="1"/>
      <c r="C231" s="1"/>
      <c r="D231" s="11"/>
      <c r="E231" s="1"/>
      <c r="F231" s="1"/>
      <c r="G231" s="717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>
      <c r="A232" s="1"/>
      <c r="B232" s="1"/>
      <c r="C232" s="1"/>
      <c r="D232" s="11"/>
      <c r="E232" s="1"/>
      <c r="F232" s="1"/>
      <c r="G232" s="717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>
      <c r="A233" s="1"/>
      <c r="B233" s="1"/>
      <c r="C233" s="1"/>
      <c r="D233" s="11"/>
      <c r="E233" s="1"/>
      <c r="F233" s="1"/>
      <c r="G233" s="717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>
      <c r="A234" s="1"/>
      <c r="B234" s="1"/>
      <c r="C234" s="1"/>
      <c r="D234" s="11"/>
      <c r="E234" s="1"/>
      <c r="F234" s="1"/>
      <c r="G234" s="717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>
      <c r="A235" s="1"/>
      <c r="B235" s="1"/>
      <c r="C235" s="1"/>
      <c r="D235" s="11"/>
      <c r="E235" s="1"/>
      <c r="F235" s="1"/>
      <c r="G235" s="717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>
      <c r="A236" s="1"/>
      <c r="B236" s="1"/>
      <c r="C236" s="1"/>
      <c r="D236" s="11"/>
      <c r="E236" s="1"/>
      <c r="F236" s="1"/>
      <c r="G236" s="717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>
      <c r="A237" s="1"/>
      <c r="B237" s="1"/>
      <c r="C237" s="1"/>
      <c r="D237" s="11"/>
      <c r="E237" s="1"/>
      <c r="F237" s="1"/>
      <c r="G237" s="717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>
      <c r="A238" s="1"/>
      <c r="B238" s="1"/>
      <c r="C238" s="1"/>
      <c r="D238" s="11"/>
      <c r="E238" s="1"/>
      <c r="F238" s="1"/>
      <c r="G238" s="717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>
      <c r="A239" s="1"/>
      <c r="B239" s="1"/>
      <c r="C239" s="1"/>
      <c r="D239" s="11"/>
      <c r="E239" s="1"/>
      <c r="F239" s="1"/>
      <c r="G239" s="717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>
      <c r="A240" s="1"/>
      <c r="B240" s="1"/>
      <c r="C240" s="1"/>
      <c r="D240" s="11"/>
      <c r="E240" s="1"/>
      <c r="F240" s="1"/>
      <c r="G240" s="717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>
      <c r="A241" s="1"/>
      <c r="B241" s="1"/>
      <c r="C241" s="1"/>
      <c r="D241" s="11"/>
      <c r="E241" s="1"/>
      <c r="F241" s="1"/>
      <c r="G241" s="717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>
      <c r="A242" s="1"/>
      <c r="B242" s="1"/>
      <c r="C242" s="1"/>
      <c r="D242" s="11"/>
      <c r="E242" s="1"/>
      <c r="F242" s="1"/>
      <c r="G242" s="717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>
      <c r="A243" s="1"/>
      <c r="B243" s="1"/>
      <c r="C243" s="1"/>
      <c r="D243" s="11"/>
      <c r="E243" s="1"/>
      <c r="F243" s="1"/>
      <c r="G243" s="717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>
      <c r="A244" s="1"/>
      <c r="B244" s="1"/>
      <c r="C244" s="1"/>
      <c r="D244" s="11"/>
      <c r="E244" s="1"/>
      <c r="F244" s="1"/>
      <c r="G244" s="717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>
      <c r="A245" s="1"/>
      <c r="B245" s="1"/>
      <c r="C245" s="1"/>
      <c r="D245" s="11"/>
      <c r="E245" s="1"/>
      <c r="F245" s="1"/>
      <c r="G245" s="717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>
      <c r="A246" s="1"/>
      <c r="B246" s="1"/>
      <c r="C246" s="1"/>
      <c r="D246" s="11"/>
      <c r="E246" s="1"/>
      <c r="F246" s="1"/>
      <c r="G246" s="717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>
      <c r="A247" s="1"/>
      <c r="B247" s="1"/>
      <c r="C247" s="1"/>
      <c r="D247" s="11"/>
      <c r="E247" s="1"/>
      <c r="F247" s="1"/>
      <c r="G247" s="717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>
      <c r="A248" s="1"/>
      <c r="B248" s="1"/>
      <c r="C248" s="1"/>
      <c r="D248" s="11"/>
      <c r="E248" s="1"/>
      <c r="F248" s="1"/>
      <c r="G248" s="717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>
      <c r="A249" s="1"/>
      <c r="B249" s="1"/>
      <c r="C249" s="1"/>
      <c r="D249" s="11"/>
      <c r="E249" s="1"/>
      <c r="F249" s="1"/>
      <c r="G249" s="717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>
      <c r="A250" s="1"/>
      <c r="B250" s="1"/>
      <c r="C250" s="1"/>
      <c r="D250" s="11"/>
      <c r="E250" s="1"/>
      <c r="F250" s="1"/>
      <c r="G250" s="717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>
      <c r="A251" s="1"/>
      <c r="B251" s="1"/>
      <c r="C251" s="1"/>
      <c r="D251" s="11"/>
      <c r="E251" s="1"/>
      <c r="F251" s="1"/>
      <c r="G251" s="717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>
      <c r="A252" s="1"/>
      <c r="B252" s="1"/>
      <c r="C252" s="1"/>
      <c r="D252" s="11"/>
      <c r="E252" s="1"/>
      <c r="F252" s="1"/>
      <c r="G252" s="717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>
      <c r="A253" s="1"/>
      <c r="B253" s="1"/>
      <c r="C253" s="1"/>
      <c r="D253" s="11"/>
      <c r="E253" s="1"/>
      <c r="F253" s="1"/>
      <c r="G253" s="717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>
      <c r="A254" s="1"/>
      <c r="B254" s="1"/>
      <c r="C254" s="1"/>
      <c r="D254" s="11"/>
      <c r="E254" s="1"/>
      <c r="F254" s="1"/>
      <c r="G254" s="717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>
      <c r="A255" s="1"/>
      <c r="B255" s="1"/>
      <c r="C255" s="1"/>
      <c r="D255" s="11"/>
      <c r="E255" s="1"/>
      <c r="F255" s="1"/>
      <c r="G255" s="717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>
      <c r="A256" s="1"/>
      <c r="B256" s="1"/>
      <c r="C256" s="1"/>
      <c r="D256" s="11"/>
      <c r="E256" s="1"/>
      <c r="F256" s="1"/>
      <c r="G256" s="717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>
      <c r="A257" s="1"/>
      <c r="B257" s="1"/>
      <c r="C257" s="1"/>
      <c r="D257" s="11"/>
      <c r="E257" s="1"/>
      <c r="F257" s="1"/>
      <c r="G257" s="717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>
      <c r="A258" s="1"/>
      <c r="B258" s="1"/>
      <c r="C258" s="1"/>
      <c r="D258" s="11"/>
      <c r="E258" s="1"/>
      <c r="F258" s="1"/>
      <c r="G258" s="717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>
      <c r="A259" s="1"/>
      <c r="B259" s="1"/>
      <c r="C259" s="1"/>
      <c r="D259" s="11"/>
      <c r="E259" s="1"/>
      <c r="F259" s="1"/>
      <c r="G259" s="717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>
      <c r="A260" s="1"/>
      <c r="B260" s="1"/>
      <c r="C260" s="1"/>
      <c r="D260" s="11"/>
      <c r="E260" s="1"/>
      <c r="F260" s="1"/>
      <c r="G260" s="717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>
      <c r="A261" s="1"/>
      <c r="B261" s="1"/>
      <c r="C261" s="1"/>
      <c r="D261" s="11"/>
      <c r="E261" s="1"/>
      <c r="F261" s="1"/>
      <c r="G261" s="717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>
      <c r="A262" s="1"/>
      <c r="B262" s="1"/>
      <c r="C262" s="1"/>
      <c r="D262" s="11"/>
      <c r="E262" s="1"/>
      <c r="F262" s="1"/>
      <c r="G262" s="717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>
      <c r="A263" s="1"/>
      <c r="B263" s="1"/>
      <c r="C263" s="1"/>
      <c r="D263" s="11"/>
      <c r="E263" s="1"/>
      <c r="F263" s="1"/>
      <c r="G263" s="717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>
      <c r="A264" s="1"/>
      <c r="B264" s="1"/>
      <c r="C264" s="1"/>
      <c r="D264" s="11"/>
      <c r="E264" s="1"/>
      <c r="F264" s="1"/>
      <c r="G264" s="717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>
      <c r="A265" s="1"/>
      <c r="B265" s="1"/>
      <c r="C265" s="1"/>
      <c r="D265" s="11"/>
      <c r="E265" s="1"/>
      <c r="F265" s="1"/>
      <c r="G265" s="717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>
      <c r="A266" s="1"/>
      <c r="B266" s="1"/>
      <c r="C266" s="1"/>
      <c r="D266" s="11"/>
      <c r="E266" s="1"/>
      <c r="F266" s="1"/>
      <c r="G266" s="717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>
      <c r="A267" s="1"/>
      <c r="B267" s="1"/>
      <c r="C267" s="1"/>
      <c r="D267" s="11"/>
      <c r="E267" s="1"/>
      <c r="F267" s="1"/>
      <c r="G267" s="717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>
      <c r="A268" s="1"/>
      <c r="B268" s="1"/>
      <c r="C268" s="1"/>
      <c r="D268" s="11"/>
      <c r="E268" s="1"/>
      <c r="F268" s="1"/>
      <c r="G268" s="717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>
      <c r="A269" s="1"/>
      <c r="B269" s="1"/>
      <c r="C269" s="1"/>
      <c r="D269" s="11"/>
      <c r="E269" s="1"/>
      <c r="F269" s="1"/>
      <c r="G269" s="717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>
      <c r="A270" s="1"/>
      <c r="B270" s="1"/>
      <c r="C270" s="1"/>
      <c r="D270" s="11"/>
      <c r="E270" s="1"/>
      <c r="F270" s="1"/>
      <c r="G270" s="717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>
      <c r="A271" s="1"/>
      <c r="B271" s="1"/>
      <c r="C271" s="1"/>
      <c r="D271" s="11"/>
      <c r="E271" s="1"/>
      <c r="F271" s="1"/>
      <c r="G271" s="717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>
      <c r="A272" s="1"/>
      <c r="B272" s="1"/>
      <c r="C272" s="1"/>
      <c r="D272" s="11"/>
      <c r="E272" s="1"/>
      <c r="F272" s="1"/>
      <c r="G272" s="717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>
      <c r="A273" s="1"/>
      <c r="B273" s="1"/>
      <c r="C273" s="1"/>
      <c r="D273" s="11"/>
      <c r="E273" s="1"/>
      <c r="F273" s="1"/>
      <c r="G273" s="717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>
      <c r="A274" s="1"/>
      <c r="B274" s="1"/>
      <c r="C274" s="1"/>
      <c r="D274" s="11"/>
      <c r="E274" s="1"/>
      <c r="F274" s="1"/>
      <c r="G274" s="717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>
      <c r="A275" s="1"/>
      <c r="B275" s="1"/>
      <c r="C275" s="1"/>
      <c r="D275" s="11"/>
      <c r="E275" s="1"/>
      <c r="F275" s="1"/>
      <c r="G275" s="717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>
      <c r="A276" s="1"/>
      <c r="B276" s="1"/>
      <c r="C276" s="1"/>
      <c r="D276" s="11"/>
      <c r="E276" s="1"/>
      <c r="F276" s="1"/>
      <c r="G276" s="717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>
      <c r="A277" s="1"/>
      <c r="B277" s="1"/>
      <c r="C277" s="1"/>
      <c r="D277" s="11"/>
      <c r="E277" s="1"/>
      <c r="F277" s="1"/>
      <c r="G277" s="717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>
      <c r="A278" s="1"/>
      <c r="B278" s="1"/>
      <c r="C278" s="1"/>
      <c r="D278" s="11"/>
      <c r="E278" s="1"/>
      <c r="F278" s="1"/>
      <c r="G278" s="717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>
      <c r="A279" s="1"/>
      <c r="B279" s="1"/>
      <c r="C279" s="1"/>
      <c r="D279" s="11"/>
      <c r="E279" s="1"/>
      <c r="F279" s="1"/>
      <c r="G279" s="717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>
      <c r="A280" s="1"/>
      <c r="B280" s="1"/>
      <c r="C280" s="1"/>
      <c r="D280" s="11"/>
      <c r="E280" s="1"/>
      <c r="F280" s="1"/>
      <c r="G280" s="717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>
      <c r="A281" s="1"/>
      <c r="B281" s="1"/>
      <c r="C281" s="1"/>
      <c r="D281" s="11"/>
      <c r="E281" s="1"/>
      <c r="F281" s="1"/>
      <c r="G281" s="717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>
      <c r="A282" s="1"/>
      <c r="B282" s="1"/>
      <c r="C282" s="1"/>
      <c r="D282" s="11"/>
      <c r="E282" s="1"/>
      <c r="F282" s="1"/>
      <c r="G282" s="717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>
      <c r="A283" s="1"/>
      <c r="B283" s="1"/>
      <c r="C283" s="1"/>
      <c r="D283" s="11"/>
      <c r="E283" s="1"/>
      <c r="F283" s="1"/>
      <c r="G283" s="717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>
      <c r="A284" s="1"/>
      <c r="B284" s="1"/>
      <c r="C284" s="1"/>
      <c r="D284" s="11"/>
      <c r="E284" s="1"/>
      <c r="F284" s="1"/>
      <c r="G284" s="717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>
      <c r="A285" s="1"/>
      <c r="B285" s="1"/>
      <c r="C285" s="1"/>
      <c r="D285" s="11"/>
      <c r="E285" s="1"/>
      <c r="F285" s="1"/>
      <c r="G285" s="717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>
      <c r="A286" s="1"/>
      <c r="B286" s="1"/>
      <c r="C286" s="1"/>
      <c r="D286" s="11"/>
      <c r="E286" s="1"/>
      <c r="F286" s="1"/>
      <c r="G286" s="717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>
      <c r="A287" s="1"/>
      <c r="B287" s="1"/>
      <c r="C287" s="1"/>
      <c r="D287" s="11"/>
      <c r="E287" s="1"/>
      <c r="F287" s="1"/>
      <c r="G287" s="717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>
      <c r="A288" s="1"/>
      <c r="B288" s="1"/>
      <c r="C288" s="1"/>
      <c r="D288" s="11"/>
      <c r="E288" s="1"/>
      <c r="F288" s="1"/>
      <c r="G288" s="717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>
      <c r="A289" s="1"/>
      <c r="B289" s="1"/>
      <c r="C289" s="1"/>
      <c r="D289" s="11"/>
      <c r="E289" s="1"/>
      <c r="F289" s="1"/>
      <c r="G289" s="717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>
      <c r="A290" s="1"/>
      <c r="B290" s="1"/>
      <c r="C290" s="1"/>
      <c r="D290" s="11"/>
      <c r="E290" s="1"/>
      <c r="F290" s="1"/>
      <c r="G290" s="717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>
      <c r="A291" s="1"/>
      <c r="B291" s="1"/>
      <c r="C291" s="1"/>
      <c r="D291" s="11"/>
      <c r="E291" s="1"/>
      <c r="F291" s="1"/>
      <c r="G291" s="717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>
      <c r="A292" s="1"/>
      <c r="B292" s="1"/>
      <c r="C292" s="1"/>
      <c r="D292" s="11"/>
      <c r="E292" s="1"/>
      <c r="F292" s="1"/>
      <c r="G292" s="717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>
      <c r="A293" s="1"/>
      <c r="B293" s="1"/>
      <c r="C293" s="1"/>
      <c r="D293" s="11"/>
      <c r="E293" s="1"/>
      <c r="F293" s="1"/>
      <c r="G293" s="717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>
      <c r="A294" s="1"/>
      <c r="B294" s="1"/>
      <c r="C294" s="1"/>
      <c r="D294" s="11"/>
      <c r="E294" s="1"/>
      <c r="F294" s="1"/>
      <c r="G294" s="717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>
      <c r="A295" s="1"/>
      <c r="B295" s="1"/>
      <c r="C295" s="1"/>
      <c r="D295" s="11"/>
      <c r="E295" s="1"/>
      <c r="F295" s="1"/>
      <c r="G295" s="717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>
      <c r="A296" s="1"/>
      <c r="B296" s="1"/>
      <c r="C296" s="1"/>
      <c r="D296" s="11"/>
      <c r="E296" s="1"/>
      <c r="F296" s="1"/>
      <c r="G296" s="717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>
      <c r="A297" s="1"/>
      <c r="B297" s="1"/>
      <c r="C297" s="1"/>
      <c r="D297" s="11"/>
      <c r="E297" s="1"/>
      <c r="F297" s="1"/>
      <c r="G297" s="717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>
      <c r="A298" s="1"/>
      <c r="B298" s="1"/>
      <c r="C298" s="1"/>
      <c r="D298" s="11"/>
      <c r="E298" s="1"/>
      <c r="F298" s="1"/>
      <c r="G298" s="717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>
      <c r="A299" s="1"/>
      <c r="B299" s="1"/>
      <c r="C299" s="1"/>
      <c r="D299" s="11"/>
      <c r="E299" s="1"/>
      <c r="F299" s="1"/>
      <c r="G299" s="717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>
      <c r="A300" s="1"/>
      <c r="B300" s="1"/>
      <c r="C300" s="1"/>
      <c r="D300" s="11"/>
      <c r="E300" s="1"/>
      <c r="F300" s="1"/>
      <c r="G300" s="717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>
      <c r="A301" s="1"/>
      <c r="B301" s="1"/>
      <c r="C301" s="1"/>
      <c r="D301" s="11"/>
      <c r="E301" s="1"/>
      <c r="F301" s="1"/>
      <c r="G301" s="717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>
      <c r="A302" s="1"/>
      <c r="B302" s="1"/>
      <c r="C302" s="1"/>
      <c r="D302" s="11"/>
      <c r="E302" s="1"/>
      <c r="F302" s="1"/>
      <c r="G302" s="717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>
      <c r="A303" s="1"/>
      <c r="B303" s="1"/>
      <c r="C303" s="1"/>
      <c r="D303" s="11"/>
      <c r="E303" s="1"/>
      <c r="F303" s="1"/>
      <c r="G303" s="717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>
      <c r="A304" s="1"/>
      <c r="B304" s="1"/>
      <c r="C304" s="1"/>
      <c r="D304" s="11"/>
      <c r="E304" s="1"/>
      <c r="F304" s="1"/>
      <c r="G304" s="717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>
      <c r="A305" s="1"/>
      <c r="B305" s="1"/>
      <c r="C305" s="1"/>
      <c r="D305" s="11"/>
      <c r="E305" s="1"/>
      <c r="F305" s="1"/>
      <c r="G305" s="717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>
      <c r="A306" s="1"/>
      <c r="B306" s="1"/>
      <c r="C306" s="1"/>
      <c r="D306" s="11"/>
      <c r="E306" s="1"/>
      <c r="F306" s="1"/>
      <c r="G306" s="717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>
      <c r="A307" s="1"/>
      <c r="B307" s="1"/>
      <c r="C307" s="1"/>
      <c r="D307" s="11"/>
      <c r="E307" s="1"/>
      <c r="F307" s="1"/>
      <c r="G307" s="717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>
      <c r="A308" s="1"/>
      <c r="B308" s="1"/>
      <c r="C308" s="1"/>
      <c r="D308" s="11"/>
      <c r="E308" s="1"/>
      <c r="F308" s="1"/>
      <c r="G308" s="717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>
      <c r="A309" s="1"/>
      <c r="B309" s="1"/>
      <c r="C309" s="1"/>
      <c r="D309" s="11"/>
      <c r="E309" s="1"/>
      <c r="F309" s="1"/>
      <c r="G309" s="717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>
      <c r="A310" s="1"/>
      <c r="B310" s="1"/>
      <c r="C310" s="1"/>
      <c r="D310" s="11"/>
      <c r="E310" s="1"/>
      <c r="F310" s="1"/>
      <c r="G310" s="717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>
      <c r="A311" s="1"/>
      <c r="B311" s="1"/>
      <c r="C311" s="1"/>
      <c r="D311" s="11"/>
      <c r="E311" s="1"/>
      <c r="F311" s="1"/>
      <c r="G311" s="717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>
      <c r="A312" s="1"/>
      <c r="B312" s="1"/>
      <c r="C312" s="1"/>
      <c r="D312" s="11"/>
      <c r="E312" s="1"/>
      <c r="F312" s="1"/>
      <c r="G312" s="717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>
      <c r="A313" s="1"/>
      <c r="B313" s="1"/>
      <c r="C313" s="1"/>
      <c r="D313" s="11"/>
      <c r="E313" s="1"/>
      <c r="F313" s="1"/>
      <c r="G313" s="717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>
      <c r="A314" s="1"/>
      <c r="B314" s="1"/>
      <c r="C314" s="1"/>
      <c r="D314" s="11"/>
      <c r="E314" s="1"/>
      <c r="F314" s="1"/>
      <c r="G314" s="717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>
      <c r="A315" s="1"/>
      <c r="B315" s="1"/>
      <c r="C315" s="1"/>
      <c r="D315" s="11"/>
      <c r="E315" s="1"/>
      <c r="F315" s="1"/>
      <c r="G315" s="717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>
      <c r="A316" s="1"/>
      <c r="B316" s="1"/>
      <c r="C316" s="1"/>
      <c r="D316" s="11"/>
      <c r="E316" s="1"/>
      <c r="F316" s="1"/>
      <c r="G316" s="717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>
      <c r="A317" s="1"/>
      <c r="B317" s="1"/>
      <c r="C317" s="1"/>
      <c r="D317" s="11"/>
      <c r="E317" s="1"/>
      <c r="F317" s="1"/>
      <c r="G317" s="717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>
      <c r="A318" s="1"/>
      <c r="B318" s="1"/>
      <c r="C318" s="1"/>
      <c r="D318" s="11"/>
      <c r="E318" s="1"/>
      <c r="F318" s="1"/>
      <c r="G318" s="717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>
      <c r="A319" s="1"/>
      <c r="B319" s="1"/>
      <c r="C319" s="1"/>
      <c r="D319" s="11"/>
      <c r="E319" s="1"/>
      <c r="F319" s="1"/>
      <c r="G319" s="717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>
      <c r="A320" s="1"/>
      <c r="B320" s="1"/>
      <c r="C320" s="1"/>
      <c r="D320" s="11"/>
      <c r="E320" s="1"/>
      <c r="F320" s="1"/>
      <c r="G320" s="717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>
      <c r="A321" s="1"/>
      <c r="B321" s="1"/>
      <c r="C321" s="1"/>
      <c r="D321" s="11"/>
      <c r="E321" s="1"/>
      <c r="F321" s="1"/>
      <c r="G321" s="717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>
      <c r="A322" s="1"/>
      <c r="B322" s="1"/>
      <c r="C322" s="1"/>
      <c r="D322" s="11"/>
      <c r="E322" s="1"/>
      <c r="F322" s="1"/>
      <c r="G322" s="717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>
      <c r="A323" s="1"/>
      <c r="B323" s="1"/>
      <c r="C323" s="1"/>
      <c r="D323" s="11"/>
      <c r="E323" s="1"/>
      <c r="F323" s="1"/>
      <c r="G323" s="717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>
      <c r="A324" s="1"/>
      <c r="B324" s="1"/>
      <c r="C324" s="1"/>
      <c r="D324" s="11"/>
      <c r="E324" s="1"/>
      <c r="F324" s="1"/>
      <c r="G324" s="717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>
      <c r="A325" s="1"/>
      <c r="B325" s="1"/>
      <c r="C325" s="1"/>
      <c r="D325" s="11"/>
      <c r="E325" s="1"/>
      <c r="F325" s="1"/>
      <c r="G325" s="717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>
      <c r="A326" s="1"/>
      <c r="B326" s="1"/>
      <c r="C326" s="1"/>
      <c r="D326" s="11"/>
      <c r="E326" s="1"/>
      <c r="F326" s="1"/>
      <c r="G326" s="717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>
      <c r="A327" s="1"/>
      <c r="B327" s="1"/>
      <c r="C327" s="1"/>
      <c r="D327" s="11"/>
      <c r="E327" s="1"/>
      <c r="F327" s="1"/>
      <c r="G327" s="717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>
      <c r="A328" s="1"/>
      <c r="B328" s="1"/>
      <c r="C328" s="1"/>
      <c r="D328" s="11"/>
      <c r="E328" s="1"/>
      <c r="F328" s="1"/>
      <c r="G328" s="717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>
      <c r="A329" s="1"/>
      <c r="B329" s="1"/>
      <c r="C329" s="1"/>
      <c r="D329" s="11"/>
      <c r="E329" s="1"/>
      <c r="F329" s="1"/>
      <c r="G329" s="717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>
      <c r="A330" s="1"/>
      <c r="B330" s="1"/>
      <c r="C330" s="1"/>
      <c r="D330" s="11"/>
      <c r="E330" s="1"/>
      <c r="F330" s="1"/>
      <c r="G330" s="717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>
      <c r="A331" s="1"/>
      <c r="B331" s="1"/>
      <c r="C331" s="1"/>
      <c r="D331" s="11"/>
      <c r="E331" s="1"/>
      <c r="F331" s="1"/>
      <c r="G331" s="717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>
      <c r="A332" s="1"/>
      <c r="B332" s="1"/>
      <c r="C332" s="1"/>
      <c r="D332" s="11"/>
      <c r="E332" s="1"/>
      <c r="F332" s="1"/>
      <c r="G332" s="717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>
      <c r="A333" s="1"/>
      <c r="B333" s="1"/>
      <c r="C333" s="1"/>
      <c r="D333" s="11"/>
      <c r="E333" s="1"/>
      <c r="F333" s="1"/>
      <c r="G333" s="717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>
      <c r="A334" s="1"/>
      <c r="B334" s="1"/>
      <c r="C334" s="1"/>
      <c r="D334" s="11"/>
      <c r="E334" s="1"/>
      <c r="F334" s="1"/>
      <c r="G334" s="717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>
      <c r="A335" s="1"/>
      <c r="B335" s="1"/>
      <c r="C335" s="1"/>
      <c r="D335" s="11"/>
      <c r="E335" s="1"/>
      <c r="F335" s="1"/>
      <c r="G335" s="717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>
      <c r="A336" s="1"/>
      <c r="B336" s="1"/>
      <c r="C336" s="1"/>
      <c r="D336" s="11"/>
      <c r="E336" s="1"/>
      <c r="F336" s="1"/>
      <c r="G336" s="717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>
      <c r="A337" s="1"/>
      <c r="B337" s="1"/>
      <c r="C337" s="1"/>
      <c r="D337" s="11"/>
      <c r="E337" s="1"/>
      <c r="F337" s="1"/>
      <c r="G337" s="717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>
      <c r="A338" s="1"/>
      <c r="B338" s="1"/>
      <c r="C338" s="1"/>
      <c r="D338" s="11"/>
      <c r="E338" s="1"/>
      <c r="F338" s="1"/>
      <c r="G338" s="717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>
      <c r="A339" s="1"/>
      <c r="B339" s="1"/>
      <c r="C339" s="1"/>
      <c r="D339" s="11"/>
      <c r="E339" s="1"/>
      <c r="F339" s="1"/>
      <c r="G339" s="717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>
      <c r="A340" s="1"/>
      <c r="B340" s="1"/>
      <c r="C340" s="1"/>
      <c r="D340" s="11"/>
      <c r="E340" s="1"/>
      <c r="F340" s="1"/>
      <c r="G340" s="717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>
      <c r="A341" s="1"/>
      <c r="B341" s="1"/>
      <c r="C341" s="1"/>
      <c r="D341" s="11"/>
      <c r="E341" s="1"/>
      <c r="F341" s="1"/>
      <c r="G341" s="717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>
      <c r="A342" s="1"/>
      <c r="B342" s="1"/>
      <c r="C342" s="1"/>
      <c r="D342" s="11"/>
      <c r="E342" s="1"/>
      <c r="F342" s="1"/>
      <c r="G342" s="717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>
      <c r="A343" s="1"/>
      <c r="B343" s="1"/>
      <c r="C343" s="1"/>
      <c r="D343" s="11"/>
      <c r="E343" s="1"/>
      <c r="F343" s="1"/>
      <c r="G343" s="717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>
      <c r="A344" s="1"/>
      <c r="B344" s="1"/>
      <c r="C344" s="1"/>
      <c r="D344" s="11"/>
      <c r="E344" s="1"/>
      <c r="F344" s="1"/>
      <c r="G344" s="717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>
      <c r="A345" s="1"/>
      <c r="B345" s="1"/>
      <c r="C345" s="1"/>
      <c r="D345" s="11"/>
      <c r="E345" s="1"/>
      <c r="F345" s="1"/>
      <c r="G345" s="717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>
      <c r="A346" s="1"/>
      <c r="B346" s="1"/>
      <c r="C346" s="1"/>
      <c r="D346" s="11"/>
      <c r="E346" s="1"/>
      <c r="F346" s="1"/>
      <c r="G346" s="717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>
      <c r="A347" s="1"/>
      <c r="B347" s="1"/>
      <c r="C347" s="1"/>
      <c r="D347" s="11"/>
      <c r="E347" s="1"/>
      <c r="F347" s="1"/>
      <c r="G347" s="717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>
      <c r="A348" s="1"/>
      <c r="B348" s="1"/>
      <c r="C348" s="1"/>
      <c r="D348" s="11"/>
      <c r="E348" s="1"/>
      <c r="F348" s="1"/>
      <c r="G348" s="717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>
      <c r="A349" s="1"/>
      <c r="B349" s="1"/>
      <c r="C349" s="1"/>
      <c r="D349" s="11"/>
      <c r="E349" s="1"/>
      <c r="F349" s="1"/>
      <c r="G349" s="717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>
      <c r="A350" s="1"/>
      <c r="B350" s="1"/>
      <c r="C350" s="1"/>
      <c r="D350" s="11"/>
      <c r="E350" s="1"/>
      <c r="F350" s="1"/>
      <c r="G350" s="717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>
      <c r="A351" s="1"/>
      <c r="B351" s="1"/>
      <c r="C351" s="1"/>
      <c r="D351" s="11"/>
      <c r="E351" s="1"/>
      <c r="F351" s="1"/>
      <c r="G351" s="717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>
      <c r="A352" s="1"/>
      <c r="B352" s="1"/>
      <c r="C352" s="1"/>
      <c r="D352" s="11"/>
      <c r="E352" s="1"/>
      <c r="F352" s="1"/>
      <c r="G352" s="717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>
      <c r="A353" s="1"/>
      <c r="B353" s="1"/>
      <c r="C353" s="1"/>
      <c r="D353" s="11"/>
      <c r="E353" s="1"/>
      <c r="F353" s="1"/>
      <c r="G353" s="717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>
      <c r="A354" s="1"/>
      <c r="B354" s="1"/>
      <c r="C354" s="1"/>
      <c r="D354" s="11"/>
      <c r="E354" s="1"/>
      <c r="F354" s="1"/>
      <c r="G354" s="717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>
      <c r="A355" s="1"/>
      <c r="B355" s="1"/>
      <c r="C355" s="1"/>
      <c r="D355" s="11"/>
      <c r="E355" s="1"/>
      <c r="F355" s="1"/>
      <c r="G355" s="717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>
      <c r="A356" s="1"/>
      <c r="B356" s="1"/>
      <c r="C356" s="1"/>
      <c r="D356" s="11"/>
      <c r="E356" s="1"/>
      <c r="F356" s="1"/>
      <c r="G356" s="717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>
      <c r="A357" s="1"/>
      <c r="B357" s="1"/>
      <c r="C357" s="1"/>
      <c r="D357" s="11"/>
      <c r="E357" s="1"/>
      <c r="F357" s="1"/>
      <c r="G357" s="717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>
      <c r="A358" s="1"/>
      <c r="B358" s="1"/>
      <c r="C358" s="1"/>
      <c r="D358" s="11"/>
      <c r="E358" s="1"/>
      <c r="F358" s="1"/>
      <c r="G358" s="717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>
      <c r="A359" s="1"/>
      <c r="B359" s="1"/>
      <c r="C359" s="1"/>
      <c r="D359" s="11"/>
      <c r="E359" s="1"/>
      <c r="F359" s="1"/>
      <c r="G359" s="717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>
      <c r="A360" s="1"/>
      <c r="B360" s="1"/>
      <c r="C360" s="1"/>
      <c r="D360" s="11"/>
      <c r="E360" s="1"/>
      <c r="F360" s="1"/>
      <c r="G360" s="717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>
      <c r="A361" s="1"/>
      <c r="B361" s="1"/>
      <c r="C361" s="1"/>
      <c r="D361" s="11"/>
      <c r="E361" s="1"/>
      <c r="F361" s="1"/>
      <c r="G361" s="717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>
      <c r="A362" s="1"/>
      <c r="B362" s="1"/>
      <c r="C362" s="1"/>
      <c r="D362" s="11"/>
      <c r="E362" s="1"/>
      <c r="F362" s="1"/>
      <c r="G362" s="717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>
      <c r="A363" s="1"/>
      <c r="B363" s="1"/>
      <c r="C363" s="1"/>
      <c r="D363" s="11"/>
      <c r="E363" s="1"/>
      <c r="F363" s="1"/>
      <c r="G363" s="717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>
      <c r="A364" s="1"/>
      <c r="B364" s="1"/>
      <c r="C364" s="1"/>
      <c r="D364" s="11"/>
      <c r="E364" s="1"/>
      <c r="F364" s="1"/>
      <c r="G364" s="717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>
      <c r="A365" s="1"/>
      <c r="B365" s="1"/>
      <c r="C365" s="1"/>
      <c r="D365" s="11"/>
      <c r="E365" s="1"/>
      <c r="F365" s="1"/>
      <c r="G365" s="717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>
      <c r="A366" s="1"/>
      <c r="B366" s="1"/>
      <c r="C366" s="1"/>
      <c r="D366" s="11"/>
      <c r="E366" s="1"/>
      <c r="F366" s="1"/>
      <c r="G366" s="717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>
      <c r="A367" s="1"/>
      <c r="B367" s="1"/>
      <c r="C367" s="1"/>
      <c r="D367" s="11"/>
      <c r="E367" s="1"/>
      <c r="F367" s="1"/>
      <c r="G367" s="717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>
      <c r="A368" s="1"/>
      <c r="B368" s="1"/>
      <c r="C368" s="1"/>
      <c r="D368" s="11"/>
      <c r="E368" s="1"/>
      <c r="F368" s="1"/>
      <c r="G368" s="717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>
      <c r="A369" s="1"/>
      <c r="B369" s="1"/>
      <c r="C369" s="1"/>
      <c r="D369" s="11"/>
      <c r="E369" s="1"/>
      <c r="F369" s="1"/>
      <c r="G369" s="717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>
      <c r="A370" s="1"/>
      <c r="B370" s="1"/>
      <c r="C370" s="1"/>
      <c r="D370" s="11"/>
      <c r="E370" s="1"/>
      <c r="F370" s="1"/>
      <c r="G370" s="717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>
      <c r="A371" s="1"/>
      <c r="B371" s="1"/>
      <c r="C371" s="1"/>
      <c r="D371" s="11"/>
      <c r="E371" s="1"/>
      <c r="F371" s="1"/>
      <c r="G371" s="717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>
      <c r="A372" s="1"/>
      <c r="B372" s="1"/>
      <c r="C372" s="1"/>
      <c r="D372" s="11"/>
      <c r="E372" s="1"/>
      <c r="F372" s="1"/>
      <c r="G372" s="717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>
      <c r="A373" s="1"/>
      <c r="B373" s="1"/>
      <c r="C373" s="1"/>
      <c r="D373" s="11"/>
      <c r="E373" s="1"/>
      <c r="F373" s="1"/>
      <c r="G373" s="717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>
      <c r="A374" s="1"/>
      <c r="B374" s="1"/>
      <c r="C374" s="1"/>
      <c r="D374" s="11"/>
      <c r="E374" s="1"/>
      <c r="F374" s="1"/>
      <c r="G374" s="717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>
      <c r="A375" s="1"/>
      <c r="B375" s="1"/>
      <c r="C375" s="1"/>
      <c r="D375" s="11"/>
      <c r="E375" s="1"/>
      <c r="F375" s="1"/>
      <c r="G375" s="717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>
      <c r="A376" s="1"/>
      <c r="B376" s="1"/>
      <c r="C376" s="1"/>
      <c r="D376" s="11"/>
      <c r="E376" s="1"/>
      <c r="F376" s="1"/>
      <c r="G376" s="717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>
      <c r="A377" s="1"/>
      <c r="B377" s="1"/>
      <c r="C377" s="1"/>
      <c r="D377" s="11"/>
      <c r="E377" s="1"/>
      <c r="F377" s="1"/>
      <c r="G377" s="717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>
      <c r="A378" s="1"/>
      <c r="B378" s="1"/>
      <c r="C378" s="1"/>
      <c r="D378" s="11"/>
      <c r="E378" s="1"/>
      <c r="F378" s="1"/>
      <c r="G378" s="717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>
      <c r="A379" s="1"/>
      <c r="B379" s="1"/>
      <c r="C379" s="1"/>
      <c r="D379" s="11"/>
      <c r="E379" s="1"/>
      <c r="F379" s="1"/>
      <c r="G379" s="717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>
      <c r="A380" s="1"/>
      <c r="B380" s="1"/>
      <c r="C380" s="1"/>
      <c r="D380" s="11"/>
      <c r="E380" s="1"/>
      <c r="F380" s="1"/>
      <c r="G380" s="717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>
      <c r="A381" s="1"/>
      <c r="B381" s="1"/>
      <c r="C381" s="1"/>
      <c r="D381" s="11"/>
      <c r="E381" s="1"/>
      <c r="F381" s="1"/>
      <c r="G381" s="717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>
      <c r="A382" s="1"/>
      <c r="B382" s="1"/>
      <c r="C382" s="1"/>
      <c r="D382" s="11"/>
      <c r="E382" s="1"/>
      <c r="F382" s="1"/>
      <c r="G382" s="717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>
      <c r="A383" s="1"/>
      <c r="B383" s="1"/>
      <c r="C383" s="1"/>
      <c r="D383" s="11"/>
      <c r="E383" s="1"/>
      <c r="F383" s="1"/>
      <c r="G383" s="717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>
      <c r="A384" s="1"/>
      <c r="B384" s="1"/>
      <c r="C384" s="1"/>
      <c r="D384" s="11"/>
      <c r="E384" s="1"/>
      <c r="F384" s="1"/>
      <c r="G384" s="717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>
      <c r="A385" s="1"/>
      <c r="B385" s="1"/>
      <c r="C385" s="1"/>
      <c r="D385" s="11"/>
      <c r="E385" s="1"/>
      <c r="F385" s="1"/>
      <c r="G385" s="717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>
      <c r="A386" s="1"/>
      <c r="B386" s="1"/>
      <c r="C386" s="1"/>
      <c r="D386" s="11"/>
      <c r="E386" s="1"/>
      <c r="F386" s="1"/>
      <c r="G386" s="717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>
      <c r="A387" s="1"/>
      <c r="B387" s="1"/>
      <c r="C387" s="1"/>
      <c r="D387" s="11"/>
      <c r="E387" s="1"/>
      <c r="F387" s="1"/>
      <c r="G387" s="717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>
      <c r="A388" s="1"/>
      <c r="B388" s="1"/>
      <c r="C388" s="1"/>
      <c r="D388" s="11"/>
      <c r="E388" s="1"/>
      <c r="F388" s="1"/>
      <c r="G388" s="717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>
      <c r="A389" s="1"/>
      <c r="B389" s="1"/>
      <c r="C389" s="1"/>
      <c r="D389" s="11"/>
      <c r="E389" s="1"/>
      <c r="F389" s="1"/>
      <c r="G389" s="717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>
      <c r="A390" s="1"/>
      <c r="B390" s="1"/>
      <c r="C390" s="1"/>
      <c r="D390" s="11"/>
      <c r="E390" s="1"/>
      <c r="F390" s="1"/>
      <c r="G390" s="717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>
      <c r="A391" s="1"/>
      <c r="B391" s="1"/>
      <c r="C391" s="1"/>
      <c r="D391" s="11"/>
      <c r="E391" s="1"/>
      <c r="F391" s="1"/>
      <c r="G391" s="717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>
      <c r="A392" s="1"/>
      <c r="B392" s="1"/>
      <c r="C392" s="1"/>
      <c r="D392" s="11"/>
      <c r="E392" s="1"/>
      <c r="F392" s="1"/>
      <c r="G392" s="717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>
      <c r="A393" s="1"/>
      <c r="B393" s="1"/>
      <c r="C393" s="1"/>
      <c r="D393" s="11"/>
      <c r="E393" s="1"/>
      <c r="F393" s="1"/>
      <c r="G393" s="717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>
      <c r="A394" s="1"/>
      <c r="B394" s="1"/>
      <c r="C394" s="1"/>
      <c r="D394" s="11"/>
      <c r="E394" s="1"/>
      <c r="F394" s="1"/>
      <c r="G394" s="717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>
      <c r="A395" s="1"/>
      <c r="B395" s="1"/>
      <c r="C395" s="1"/>
      <c r="D395" s="11"/>
      <c r="E395" s="1"/>
      <c r="F395" s="1"/>
      <c r="G395" s="717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>
      <c r="A396" s="1"/>
      <c r="B396" s="1"/>
      <c r="C396" s="1"/>
      <c r="D396" s="11"/>
      <c r="E396" s="1"/>
      <c r="F396" s="1"/>
      <c r="G396" s="717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>
      <c r="A397" s="1"/>
      <c r="B397" s="1"/>
      <c r="C397" s="1"/>
      <c r="D397" s="11"/>
      <c r="E397" s="1"/>
      <c r="F397" s="1"/>
      <c r="G397" s="717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>
      <c r="A398" s="1"/>
      <c r="B398" s="1"/>
      <c r="C398" s="1"/>
      <c r="D398" s="11"/>
      <c r="E398" s="1"/>
      <c r="F398" s="1"/>
      <c r="G398" s="717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>
      <c r="A399" s="1"/>
      <c r="B399" s="1"/>
      <c r="C399" s="1"/>
      <c r="D399" s="11"/>
      <c r="E399" s="1"/>
      <c r="F399" s="1"/>
      <c r="G399" s="717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>
      <c r="A400" s="1"/>
      <c r="B400" s="1"/>
      <c r="C400" s="1"/>
      <c r="D400" s="11"/>
      <c r="E400" s="1"/>
      <c r="F400" s="1"/>
      <c r="G400" s="717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>
      <c r="A401" s="1"/>
      <c r="B401" s="1"/>
      <c r="C401" s="1"/>
      <c r="D401" s="11"/>
      <c r="E401" s="1"/>
      <c r="F401" s="1"/>
      <c r="G401" s="717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>
      <c r="A402" s="1"/>
      <c r="B402" s="1"/>
      <c r="C402" s="1"/>
      <c r="D402" s="11"/>
      <c r="E402" s="1"/>
      <c r="F402" s="1"/>
      <c r="G402" s="717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>
      <c r="A403" s="1"/>
      <c r="B403" s="1"/>
      <c r="C403" s="1"/>
      <c r="D403" s="11"/>
      <c r="E403" s="1"/>
      <c r="F403" s="1"/>
      <c r="G403" s="717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>
      <c r="A404" s="1"/>
      <c r="B404" s="1"/>
      <c r="C404" s="1"/>
      <c r="D404" s="11"/>
      <c r="E404" s="1"/>
      <c r="F404" s="1"/>
      <c r="G404" s="717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>
      <c r="A405" s="1"/>
      <c r="B405" s="1"/>
      <c r="C405" s="1"/>
      <c r="D405" s="11"/>
      <c r="E405" s="1"/>
      <c r="F405" s="1"/>
      <c r="G405" s="717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>
      <c r="A406" s="1"/>
      <c r="B406" s="1"/>
      <c r="C406" s="1"/>
      <c r="D406" s="11"/>
      <c r="E406" s="1"/>
      <c r="F406" s="1"/>
      <c r="G406" s="717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>
      <c r="A407" s="1"/>
      <c r="B407" s="1"/>
      <c r="C407" s="1"/>
      <c r="D407" s="11"/>
      <c r="E407" s="1"/>
      <c r="F407" s="1"/>
      <c r="G407" s="717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>
      <c r="A408" s="1"/>
      <c r="B408" s="1"/>
      <c r="C408" s="1"/>
      <c r="D408" s="11"/>
      <c r="E408" s="1"/>
      <c r="F408" s="1"/>
      <c r="G408" s="717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>
      <c r="A409" s="1"/>
      <c r="B409" s="1"/>
      <c r="C409" s="1"/>
      <c r="D409" s="11"/>
      <c r="E409" s="1"/>
      <c r="F409" s="1"/>
      <c r="G409" s="717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>
      <c r="A410" s="1"/>
      <c r="B410" s="1"/>
      <c r="C410" s="1"/>
      <c r="D410" s="11"/>
      <c r="E410" s="1"/>
      <c r="F410" s="1"/>
      <c r="G410" s="717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>
      <c r="A411" s="1"/>
      <c r="B411" s="1"/>
      <c r="C411" s="1"/>
      <c r="D411" s="11"/>
      <c r="E411" s="1"/>
      <c r="F411" s="1"/>
      <c r="G411" s="717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>
      <c r="A412" s="1"/>
      <c r="B412" s="1"/>
      <c r="C412" s="1"/>
      <c r="D412" s="11"/>
      <c r="E412" s="1"/>
      <c r="F412" s="1"/>
      <c r="G412" s="717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>
      <c r="A413" s="1"/>
      <c r="B413" s="1"/>
      <c r="C413" s="1"/>
      <c r="D413" s="11"/>
      <c r="E413" s="1"/>
      <c r="F413" s="1"/>
      <c r="G413" s="717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>
      <c r="A414" s="1"/>
      <c r="B414" s="1"/>
      <c r="C414" s="1"/>
      <c r="D414" s="11"/>
      <c r="E414" s="1"/>
      <c r="F414" s="1"/>
      <c r="G414" s="717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>
      <c r="A415" s="1"/>
      <c r="B415" s="1"/>
      <c r="C415" s="1"/>
      <c r="D415" s="11"/>
      <c r="E415" s="1"/>
      <c r="F415" s="1"/>
      <c r="G415" s="717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>
      <c r="A416" s="1"/>
      <c r="B416" s="1"/>
      <c r="C416" s="1"/>
      <c r="D416" s="11"/>
      <c r="E416" s="1"/>
      <c r="F416" s="1"/>
      <c r="G416" s="717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>
      <c r="A417" s="1"/>
      <c r="B417" s="1"/>
      <c r="C417" s="1"/>
      <c r="D417" s="11"/>
      <c r="E417" s="1"/>
      <c r="F417" s="1"/>
      <c r="G417" s="717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>
      <c r="A418" s="1"/>
      <c r="B418" s="1"/>
      <c r="C418" s="1"/>
      <c r="D418" s="11"/>
      <c r="E418" s="1"/>
      <c r="F418" s="1"/>
      <c r="G418" s="717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>
      <c r="A419" s="1"/>
      <c r="B419" s="1"/>
      <c r="C419" s="1"/>
      <c r="D419" s="11"/>
      <c r="E419" s="1"/>
      <c r="F419" s="1"/>
      <c r="G419" s="717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>
      <c r="A420" s="1"/>
      <c r="B420" s="1"/>
      <c r="C420" s="1"/>
      <c r="D420" s="11"/>
      <c r="E420" s="1"/>
      <c r="F420" s="1"/>
      <c r="G420" s="717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>
      <c r="A421" s="1"/>
      <c r="B421" s="1"/>
      <c r="C421" s="1"/>
      <c r="D421" s="11"/>
      <c r="E421" s="1"/>
      <c r="F421" s="1"/>
      <c r="G421" s="717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>
      <c r="A422" s="1"/>
      <c r="B422" s="1"/>
      <c r="C422" s="1"/>
      <c r="D422" s="11"/>
      <c r="E422" s="1"/>
      <c r="F422" s="1"/>
      <c r="G422" s="717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>
      <c r="A423" s="1"/>
      <c r="B423" s="1"/>
      <c r="C423" s="1"/>
      <c r="D423" s="11"/>
      <c r="E423" s="1"/>
      <c r="F423" s="1"/>
      <c r="G423" s="717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>
      <c r="A424" s="1"/>
      <c r="B424" s="1"/>
      <c r="C424" s="1"/>
      <c r="D424" s="11"/>
      <c r="E424" s="1"/>
      <c r="F424" s="1"/>
      <c r="G424" s="717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>
      <c r="A425" s="1"/>
      <c r="B425" s="1"/>
      <c r="C425" s="1"/>
      <c r="D425" s="11"/>
      <c r="E425" s="1"/>
      <c r="F425" s="1"/>
      <c r="G425" s="717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>
      <c r="A426" s="1"/>
      <c r="B426" s="1"/>
      <c r="C426" s="1"/>
      <c r="D426" s="11"/>
      <c r="E426" s="1"/>
      <c r="F426" s="1"/>
      <c r="G426" s="717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>
      <c r="A427" s="1"/>
      <c r="B427" s="1"/>
      <c r="C427" s="1"/>
      <c r="D427" s="11"/>
      <c r="E427" s="1"/>
      <c r="F427" s="1"/>
      <c r="G427" s="717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>
      <c r="A428" s="1"/>
      <c r="B428" s="1"/>
      <c r="C428" s="1"/>
      <c r="D428" s="11"/>
      <c r="E428" s="1"/>
      <c r="F428" s="1"/>
      <c r="G428" s="717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>
      <c r="A429" s="1"/>
      <c r="B429" s="1"/>
      <c r="C429" s="1"/>
      <c r="D429" s="11"/>
      <c r="E429" s="1"/>
      <c r="F429" s="1"/>
      <c r="G429" s="717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>
      <c r="A430" s="1"/>
      <c r="B430" s="1"/>
      <c r="C430" s="1"/>
      <c r="D430" s="11"/>
      <c r="E430" s="1"/>
      <c r="F430" s="1"/>
      <c r="G430" s="717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>
      <c r="A431" s="1"/>
      <c r="B431" s="1"/>
      <c r="C431" s="1"/>
      <c r="D431" s="11"/>
      <c r="E431" s="1"/>
      <c r="F431" s="1"/>
      <c r="G431" s="717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>
      <c r="A432" s="1"/>
      <c r="B432" s="1"/>
      <c r="C432" s="1"/>
      <c r="D432" s="11"/>
      <c r="E432" s="1"/>
      <c r="F432" s="1"/>
      <c r="G432" s="717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>
      <c r="A433" s="1"/>
      <c r="B433" s="1"/>
      <c r="C433" s="1"/>
      <c r="D433" s="11"/>
      <c r="E433" s="1"/>
      <c r="F433" s="1"/>
      <c r="G433" s="717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>
      <c r="A434" s="1"/>
      <c r="B434" s="1"/>
      <c r="C434" s="1"/>
      <c r="D434" s="11"/>
      <c r="E434" s="1"/>
      <c r="F434" s="1"/>
      <c r="G434" s="717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>
      <c r="A435" s="1"/>
      <c r="B435" s="1"/>
      <c r="C435" s="1"/>
      <c r="D435" s="11"/>
      <c r="E435" s="1"/>
      <c r="F435" s="1"/>
      <c r="G435" s="717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>
      <c r="A436" s="1"/>
      <c r="B436" s="1"/>
      <c r="C436" s="1"/>
      <c r="D436" s="11"/>
      <c r="E436" s="1"/>
      <c r="F436" s="1"/>
      <c r="G436" s="717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>
      <c r="A437" s="1"/>
      <c r="B437" s="1"/>
      <c r="C437" s="1"/>
      <c r="D437" s="11"/>
      <c r="E437" s="1"/>
      <c r="F437" s="1"/>
      <c r="G437" s="717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>
      <c r="A438" s="1"/>
      <c r="B438" s="1"/>
      <c r="C438" s="1"/>
      <c r="D438" s="11"/>
      <c r="E438" s="1"/>
      <c r="F438" s="1"/>
      <c r="G438" s="717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>
      <c r="A439" s="1"/>
      <c r="B439" s="1"/>
      <c r="C439" s="1"/>
      <c r="D439" s="11"/>
      <c r="E439" s="1"/>
      <c r="F439" s="1"/>
      <c r="G439" s="717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>
      <c r="A440" s="1"/>
      <c r="B440" s="1"/>
      <c r="C440" s="1"/>
      <c r="D440" s="11"/>
      <c r="E440" s="1"/>
      <c r="F440" s="1"/>
      <c r="G440" s="717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>
      <c r="A441" s="1"/>
      <c r="B441" s="1"/>
      <c r="C441" s="1"/>
      <c r="D441" s="11"/>
      <c r="E441" s="1"/>
      <c r="F441" s="1"/>
      <c r="G441" s="717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>
      <c r="A442" s="1"/>
      <c r="B442" s="1"/>
      <c r="C442" s="1"/>
      <c r="D442" s="11"/>
      <c r="E442" s="1"/>
      <c r="F442" s="1"/>
      <c r="G442" s="717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>
      <c r="A443" s="1"/>
      <c r="B443" s="1"/>
      <c r="C443" s="1"/>
      <c r="D443" s="11"/>
      <c r="E443" s="1"/>
      <c r="F443" s="1"/>
      <c r="G443" s="717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>
      <c r="A444" s="1"/>
      <c r="B444" s="1"/>
      <c r="C444" s="1"/>
      <c r="D444" s="11"/>
      <c r="E444" s="1"/>
      <c r="F444" s="1"/>
      <c r="G444" s="717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>
      <c r="A445" s="1"/>
      <c r="B445" s="1"/>
      <c r="C445" s="1"/>
      <c r="D445" s="11"/>
      <c r="E445" s="1"/>
      <c r="F445" s="1"/>
      <c r="G445" s="717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>
      <c r="A446" s="1"/>
      <c r="B446" s="1"/>
      <c r="C446" s="1"/>
      <c r="D446" s="11"/>
      <c r="E446" s="1"/>
      <c r="F446" s="1"/>
      <c r="G446" s="717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>
      <c r="A447" s="1"/>
      <c r="B447" s="1"/>
      <c r="C447" s="1"/>
      <c r="D447" s="11"/>
      <c r="E447" s="1"/>
      <c r="F447" s="1"/>
      <c r="G447" s="717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>
      <c r="A448" s="1"/>
      <c r="B448" s="1"/>
      <c r="C448" s="1"/>
      <c r="D448" s="11"/>
      <c r="E448" s="1"/>
      <c r="F448" s="1"/>
      <c r="G448" s="717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>
      <c r="A449" s="1"/>
      <c r="B449" s="1"/>
      <c r="C449" s="1"/>
      <c r="D449" s="11"/>
      <c r="E449" s="1"/>
      <c r="F449" s="1"/>
      <c r="G449" s="717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>
      <c r="A450" s="1"/>
      <c r="B450" s="1"/>
      <c r="C450" s="1"/>
      <c r="D450" s="11"/>
      <c r="E450" s="1"/>
      <c r="F450" s="1"/>
      <c r="G450" s="717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>
      <c r="A451" s="1"/>
      <c r="B451" s="1"/>
      <c r="C451" s="1"/>
      <c r="D451" s="11"/>
      <c r="E451" s="1"/>
      <c r="F451" s="1"/>
      <c r="G451" s="717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>
      <c r="A452" s="1"/>
      <c r="B452" s="1"/>
      <c r="C452" s="1"/>
      <c r="D452" s="11"/>
      <c r="E452" s="1"/>
      <c r="F452" s="1"/>
      <c r="G452" s="717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>
      <c r="A453" s="1"/>
      <c r="B453" s="1"/>
      <c r="C453" s="1"/>
      <c r="D453" s="11"/>
      <c r="E453" s="1"/>
      <c r="F453" s="1"/>
      <c r="G453" s="717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>
      <c r="A454" s="1"/>
      <c r="B454" s="1"/>
      <c r="C454" s="1"/>
      <c r="D454" s="11"/>
      <c r="E454" s="1"/>
      <c r="F454" s="1"/>
      <c r="G454" s="717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>
      <c r="A455" s="1"/>
      <c r="B455" s="1"/>
      <c r="C455" s="1"/>
      <c r="D455" s="11"/>
      <c r="E455" s="1"/>
      <c r="F455" s="1"/>
      <c r="G455" s="717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>
      <c r="A456" s="1"/>
      <c r="B456" s="1"/>
      <c r="C456" s="1"/>
      <c r="D456" s="11"/>
      <c r="E456" s="1"/>
      <c r="F456" s="1"/>
      <c r="G456" s="717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>
      <c r="A457" s="1"/>
      <c r="B457" s="1"/>
      <c r="C457" s="1"/>
      <c r="D457" s="11"/>
      <c r="E457" s="1"/>
      <c r="F457" s="1"/>
      <c r="G457" s="717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>
      <c r="A458" s="1"/>
      <c r="B458" s="1"/>
      <c r="C458" s="1"/>
      <c r="D458" s="11"/>
      <c r="E458" s="1"/>
      <c r="F458" s="1"/>
      <c r="G458" s="717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>
      <c r="A459" s="1"/>
      <c r="B459" s="1"/>
      <c r="C459" s="1"/>
      <c r="D459" s="11"/>
      <c r="E459" s="1"/>
      <c r="F459" s="1"/>
      <c r="G459" s="717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>
      <c r="A460" s="1"/>
      <c r="B460" s="1"/>
      <c r="C460" s="1"/>
      <c r="D460" s="11"/>
      <c r="E460" s="1"/>
      <c r="F460" s="1"/>
      <c r="G460" s="717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>
      <c r="A461" s="1"/>
      <c r="B461" s="1"/>
      <c r="C461" s="1"/>
      <c r="D461" s="11"/>
      <c r="E461" s="1"/>
      <c r="F461" s="1"/>
      <c r="G461" s="717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>
      <c r="A462" s="1"/>
      <c r="B462" s="1"/>
      <c r="C462" s="1"/>
      <c r="D462" s="11"/>
      <c r="E462" s="1"/>
      <c r="F462" s="1"/>
      <c r="G462" s="717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>
      <c r="A463" s="1"/>
      <c r="B463" s="1"/>
      <c r="C463" s="1"/>
      <c r="D463" s="11"/>
      <c r="E463" s="1"/>
      <c r="F463" s="1"/>
      <c r="G463" s="717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>
      <c r="A464" s="1"/>
      <c r="B464" s="1"/>
      <c r="C464" s="1"/>
      <c r="D464" s="11"/>
      <c r="E464" s="1"/>
      <c r="F464" s="1"/>
      <c r="G464" s="717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>
      <c r="A465" s="1"/>
      <c r="B465" s="1"/>
      <c r="C465" s="1"/>
      <c r="D465" s="11"/>
      <c r="E465" s="1"/>
      <c r="F465" s="1"/>
      <c r="G465" s="717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>
      <c r="A466" s="1"/>
      <c r="B466" s="1"/>
      <c r="C466" s="1"/>
      <c r="D466" s="11"/>
      <c r="E466" s="1"/>
      <c r="F466" s="1"/>
      <c r="G466" s="717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>
      <c r="A467" s="1"/>
      <c r="B467" s="1"/>
      <c r="C467" s="1"/>
      <c r="D467" s="11"/>
      <c r="E467" s="1"/>
      <c r="F467" s="1"/>
      <c r="G467" s="717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>
      <c r="A468" s="1"/>
      <c r="B468" s="1"/>
      <c r="C468" s="1"/>
      <c r="D468" s="11"/>
      <c r="E468" s="1"/>
      <c r="F468" s="1"/>
      <c r="G468" s="717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>
      <c r="A469" s="1"/>
      <c r="B469" s="1"/>
      <c r="C469" s="1"/>
      <c r="D469" s="11"/>
      <c r="E469" s="1"/>
      <c r="F469" s="1"/>
      <c r="G469" s="717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>
      <c r="A470" s="1"/>
      <c r="B470" s="1"/>
      <c r="C470" s="1"/>
      <c r="D470" s="11"/>
      <c r="E470" s="1"/>
      <c r="F470" s="1"/>
      <c r="G470" s="717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>
      <c r="A471" s="1"/>
      <c r="B471" s="1"/>
      <c r="C471" s="1"/>
      <c r="D471" s="11"/>
      <c r="E471" s="1"/>
      <c r="F471" s="1"/>
      <c r="G471" s="717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>
      <c r="A472" s="1"/>
      <c r="B472" s="1"/>
      <c r="C472" s="1"/>
      <c r="D472" s="11"/>
      <c r="E472" s="1"/>
      <c r="F472" s="1"/>
      <c r="G472" s="717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>
      <c r="A473" s="1"/>
      <c r="B473" s="1"/>
      <c r="C473" s="1"/>
      <c r="D473" s="11"/>
      <c r="E473" s="1"/>
      <c r="F473" s="1"/>
      <c r="G473" s="717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>
      <c r="A474" s="1"/>
      <c r="B474" s="1"/>
      <c r="C474" s="1"/>
      <c r="D474" s="11"/>
      <c r="E474" s="1"/>
      <c r="F474" s="1"/>
      <c r="G474" s="717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>
      <c r="A475" s="1"/>
      <c r="B475" s="1"/>
      <c r="C475" s="1"/>
      <c r="D475" s="11"/>
      <c r="E475" s="1"/>
      <c r="F475" s="1"/>
      <c r="G475" s="717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>
      <c r="A476" s="1"/>
      <c r="B476" s="1"/>
      <c r="C476" s="1"/>
      <c r="D476" s="11"/>
      <c r="E476" s="1"/>
      <c r="F476" s="1"/>
      <c r="G476" s="717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>
      <c r="A477" s="1"/>
      <c r="B477" s="1"/>
      <c r="C477" s="1"/>
      <c r="D477" s="11"/>
      <c r="E477" s="1"/>
      <c r="F477" s="1"/>
      <c r="G477" s="717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>
      <c r="A478" s="1"/>
      <c r="B478" s="1"/>
      <c r="C478" s="1"/>
      <c r="D478" s="11"/>
      <c r="E478" s="1"/>
      <c r="F478" s="1"/>
      <c r="G478" s="717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>
      <c r="A479" s="1"/>
      <c r="B479" s="1"/>
      <c r="C479" s="1"/>
      <c r="D479" s="11"/>
      <c r="E479" s="1"/>
      <c r="F479" s="1"/>
      <c r="G479" s="717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>
      <c r="A480" s="1"/>
      <c r="B480" s="1"/>
      <c r="C480" s="1"/>
      <c r="D480" s="11"/>
      <c r="E480" s="1"/>
      <c r="F480" s="1"/>
      <c r="G480" s="717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>
      <c r="A481" s="1"/>
      <c r="B481" s="1"/>
      <c r="C481" s="1"/>
      <c r="D481" s="11"/>
      <c r="E481" s="1"/>
      <c r="F481" s="1"/>
      <c r="G481" s="717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>
      <c r="A482" s="1"/>
      <c r="B482" s="1"/>
      <c r="C482" s="1"/>
      <c r="D482" s="11"/>
      <c r="E482" s="1"/>
      <c r="F482" s="1"/>
      <c r="G482" s="717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>
      <c r="A483" s="1"/>
      <c r="B483" s="1"/>
      <c r="C483" s="1"/>
      <c r="D483" s="11"/>
      <c r="E483" s="1"/>
      <c r="F483" s="1"/>
      <c r="G483" s="717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>
      <c r="A484" s="1"/>
      <c r="B484" s="1"/>
      <c r="C484" s="1"/>
      <c r="D484" s="11"/>
      <c r="E484" s="1"/>
      <c r="F484" s="1"/>
      <c r="G484" s="717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>
      <c r="A485" s="1"/>
      <c r="B485" s="1"/>
      <c r="C485" s="1"/>
      <c r="D485" s="11"/>
      <c r="E485" s="1"/>
      <c r="F485" s="1"/>
      <c r="G485" s="717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>
      <c r="A486" s="1"/>
      <c r="B486" s="1"/>
      <c r="C486" s="1"/>
      <c r="D486" s="11"/>
      <c r="E486" s="1"/>
      <c r="F486" s="1"/>
      <c r="G486" s="717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>
      <c r="A487" s="1"/>
      <c r="B487" s="1"/>
      <c r="C487" s="1"/>
      <c r="D487" s="11"/>
      <c r="E487" s="1"/>
      <c r="F487" s="1"/>
      <c r="G487" s="717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>
      <c r="A488" s="1"/>
      <c r="B488" s="1"/>
      <c r="C488" s="1"/>
      <c r="D488" s="11"/>
      <c r="E488" s="1"/>
      <c r="F488" s="1"/>
      <c r="G488" s="717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>
      <c r="A489" s="1"/>
      <c r="B489" s="1"/>
      <c r="C489" s="1"/>
      <c r="D489" s="11"/>
      <c r="E489" s="1"/>
      <c r="F489" s="1"/>
      <c r="G489" s="717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>
      <c r="A490" s="1"/>
      <c r="B490" s="1"/>
      <c r="C490" s="1"/>
      <c r="D490" s="11"/>
      <c r="E490" s="1"/>
      <c r="F490" s="1"/>
      <c r="G490" s="717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>
      <c r="A491" s="1"/>
      <c r="B491" s="1"/>
      <c r="C491" s="1"/>
      <c r="D491" s="11"/>
      <c r="E491" s="1"/>
      <c r="F491" s="1"/>
      <c r="G491" s="717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>
      <c r="A492" s="1"/>
      <c r="B492" s="1"/>
      <c r="C492" s="1"/>
      <c r="D492" s="11"/>
      <c r="E492" s="1"/>
      <c r="F492" s="1"/>
      <c r="G492" s="717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>
      <c r="A493" s="1"/>
      <c r="B493" s="1"/>
      <c r="C493" s="1"/>
      <c r="D493" s="11"/>
      <c r="E493" s="1"/>
      <c r="F493" s="1"/>
      <c r="G493" s="717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>
      <c r="A494" s="1"/>
      <c r="B494" s="1"/>
      <c r="C494" s="1"/>
      <c r="D494" s="11"/>
      <c r="E494" s="1"/>
      <c r="F494" s="1"/>
      <c r="G494" s="717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>
      <c r="A495" s="1"/>
      <c r="B495" s="1"/>
      <c r="C495" s="1"/>
      <c r="D495" s="11"/>
      <c r="E495" s="1"/>
      <c r="F495" s="1"/>
      <c r="G495" s="717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>
      <c r="A496" s="1"/>
      <c r="B496" s="1"/>
      <c r="C496" s="1"/>
      <c r="D496" s="11"/>
      <c r="E496" s="1"/>
      <c r="F496" s="1"/>
      <c r="G496" s="717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>
      <c r="A497" s="1"/>
      <c r="B497" s="1"/>
      <c r="C497" s="1"/>
      <c r="D497" s="11"/>
      <c r="E497" s="1"/>
      <c r="F497" s="1"/>
      <c r="G497" s="717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>
      <c r="A498" s="1"/>
      <c r="B498" s="1"/>
      <c r="C498" s="1"/>
      <c r="D498" s="11"/>
      <c r="E498" s="1"/>
      <c r="F498" s="1"/>
      <c r="G498" s="717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>
      <c r="A499" s="1"/>
      <c r="B499" s="1"/>
      <c r="C499" s="1"/>
      <c r="D499" s="11"/>
      <c r="E499" s="1"/>
      <c r="F499" s="1"/>
      <c r="G499" s="717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>
      <c r="A500" s="1"/>
      <c r="B500" s="1"/>
      <c r="C500" s="1"/>
      <c r="D500" s="11"/>
      <c r="E500" s="1"/>
      <c r="F500" s="1"/>
      <c r="G500" s="717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>
      <c r="A501" s="1"/>
      <c r="B501" s="1"/>
      <c r="C501" s="1"/>
      <c r="D501" s="11"/>
      <c r="E501" s="1"/>
      <c r="F501" s="1"/>
      <c r="G501" s="717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>
      <c r="A502" s="1"/>
      <c r="B502" s="1"/>
      <c r="C502" s="1"/>
      <c r="D502" s="11"/>
      <c r="E502" s="1"/>
      <c r="F502" s="1"/>
      <c r="G502" s="717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>
      <c r="A503" s="1"/>
      <c r="B503" s="1"/>
      <c r="C503" s="1"/>
      <c r="D503" s="11"/>
      <c r="E503" s="1"/>
      <c r="F503" s="1"/>
      <c r="G503" s="717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>
      <c r="A504" s="1"/>
      <c r="B504" s="1"/>
      <c r="C504" s="1"/>
      <c r="D504" s="11"/>
      <c r="E504" s="1"/>
      <c r="F504" s="1"/>
      <c r="G504" s="717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>
      <c r="A505" s="1"/>
      <c r="B505" s="1"/>
      <c r="C505" s="1"/>
      <c r="D505" s="11"/>
      <c r="E505" s="1"/>
      <c r="F505" s="1"/>
      <c r="G505" s="717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>
      <c r="A506" s="1"/>
      <c r="B506" s="1"/>
      <c r="C506" s="1"/>
      <c r="D506" s="11"/>
      <c r="E506" s="1"/>
      <c r="F506" s="1"/>
      <c r="G506" s="717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>
      <c r="A507" s="1"/>
      <c r="B507" s="1"/>
      <c r="C507" s="1"/>
      <c r="D507" s="11"/>
      <c r="E507" s="1"/>
      <c r="F507" s="1"/>
      <c r="G507" s="717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>
      <c r="A508" s="1"/>
      <c r="B508" s="1"/>
      <c r="C508" s="1"/>
      <c r="D508" s="11"/>
      <c r="E508" s="1"/>
      <c r="F508" s="1"/>
      <c r="G508" s="717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>
      <c r="A509" s="1"/>
      <c r="B509" s="1"/>
      <c r="C509" s="1"/>
      <c r="D509" s="11"/>
      <c r="E509" s="1"/>
      <c r="F509" s="1"/>
      <c r="G509" s="717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>
      <c r="A510" s="1"/>
      <c r="B510" s="1"/>
      <c r="C510" s="1"/>
      <c r="D510" s="11"/>
      <c r="E510" s="1"/>
      <c r="F510" s="1"/>
      <c r="G510" s="717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>
      <c r="A511" s="1"/>
      <c r="B511" s="1"/>
      <c r="C511" s="1"/>
      <c r="D511" s="11"/>
      <c r="E511" s="1"/>
      <c r="F511" s="1"/>
      <c r="G511" s="717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>
      <c r="A512" s="1"/>
      <c r="B512" s="1"/>
      <c r="C512" s="1"/>
      <c r="D512" s="11"/>
      <c r="E512" s="1"/>
      <c r="F512" s="1"/>
      <c r="G512" s="717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>
      <c r="A513" s="1"/>
      <c r="B513" s="1"/>
      <c r="C513" s="1"/>
      <c r="D513" s="11"/>
      <c r="E513" s="1"/>
      <c r="F513" s="1"/>
      <c r="G513" s="717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>
      <c r="A514" s="1"/>
      <c r="B514" s="1"/>
      <c r="C514" s="1"/>
      <c r="D514" s="11"/>
      <c r="E514" s="1"/>
      <c r="F514" s="1"/>
      <c r="G514" s="717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>
      <c r="A515" s="1"/>
      <c r="B515" s="1"/>
      <c r="C515" s="1"/>
      <c r="D515" s="11"/>
      <c r="E515" s="1"/>
      <c r="F515" s="1"/>
      <c r="G515" s="717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>
      <c r="A516" s="1"/>
      <c r="B516" s="1"/>
      <c r="C516" s="1"/>
      <c r="D516" s="11"/>
      <c r="E516" s="1"/>
      <c r="F516" s="1"/>
      <c r="G516" s="717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>
      <c r="A517" s="1"/>
      <c r="B517" s="1"/>
      <c r="C517" s="1"/>
      <c r="D517" s="11"/>
      <c r="E517" s="1"/>
      <c r="F517" s="1"/>
      <c r="G517" s="717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>
      <c r="A518" s="1"/>
      <c r="B518" s="1"/>
      <c r="C518" s="1"/>
      <c r="D518" s="11"/>
      <c r="E518" s="1"/>
      <c r="F518" s="1"/>
      <c r="G518" s="717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>
      <c r="A519" s="1"/>
      <c r="B519" s="1"/>
      <c r="C519" s="1"/>
      <c r="D519" s="11"/>
      <c r="E519" s="1"/>
      <c r="F519" s="1"/>
      <c r="G519" s="717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>
      <c r="A520" s="1"/>
      <c r="B520" s="1"/>
      <c r="C520" s="1"/>
      <c r="D520" s="11"/>
      <c r="E520" s="1"/>
      <c r="F520" s="1"/>
      <c r="G520" s="717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>
      <c r="A521" s="1"/>
      <c r="B521" s="1"/>
      <c r="C521" s="1"/>
      <c r="D521" s="11"/>
      <c r="E521" s="1"/>
      <c r="F521" s="1"/>
      <c r="G521" s="717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>
      <c r="A522" s="1"/>
      <c r="B522" s="1"/>
      <c r="C522" s="1"/>
      <c r="D522" s="11"/>
      <c r="E522" s="1"/>
      <c r="F522" s="1"/>
      <c r="G522" s="717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>
      <c r="A523" s="1"/>
      <c r="B523" s="1"/>
      <c r="C523" s="1"/>
      <c r="D523" s="11"/>
      <c r="E523" s="1"/>
      <c r="F523" s="1"/>
      <c r="G523" s="717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>
      <c r="A524" s="1"/>
      <c r="B524" s="1"/>
      <c r="C524" s="1"/>
      <c r="D524" s="11"/>
      <c r="E524" s="1"/>
      <c r="F524" s="1"/>
      <c r="G524" s="717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>
      <c r="A525" s="1"/>
      <c r="B525" s="1"/>
      <c r="C525" s="1"/>
      <c r="D525" s="11"/>
      <c r="E525" s="1"/>
      <c r="F525" s="1"/>
      <c r="G525" s="717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>
      <c r="A526" s="1"/>
      <c r="B526" s="1"/>
      <c r="C526" s="1"/>
      <c r="D526" s="11"/>
      <c r="E526" s="1"/>
      <c r="F526" s="1"/>
      <c r="G526" s="717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>
      <c r="A527" s="1"/>
      <c r="B527" s="1"/>
      <c r="C527" s="1"/>
      <c r="D527" s="11"/>
      <c r="E527" s="1"/>
      <c r="F527" s="1"/>
      <c r="G527" s="717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>
      <c r="A528" s="1"/>
      <c r="B528" s="1"/>
      <c r="C528" s="1"/>
      <c r="D528" s="11"/>
      <c r="E528" s="1"/>
      <c r="F528" s="1"/>
      <c r="G528" s="717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>
      <c r="A529" s="1"/>
      <c r="B529" s="1"/>
      <c r="C529" s="1"/>
      <c r="D529" s="11"/>
      <c r="E529" s="1"/>
      <c r="F529" s="1"/>
      <c r="G529" s="717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>
      <c r="A530" s="1"/>
      <c r="B530" s="1"/>
      <c r="C530" s="1"/>
      <c r="D530" s="11"/>
      <c r="E530" s="1"/>
      <c r="F530" s="1"/>
      <c r="G530" s="717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>
      <c r="A531" s="1"/>
      <c r="B531" s="1"/>
      <c r="C531" s="1"/>
      <c r="D531" s="11"/>
      <c r="E531" s="1"/>
      <c r="F531" s="1"/>
      <c r="G531" s="717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>
      <c r="A532" s="1"/>
      <c r="B532" s="1"/>
      <c r="C532" s="1"/>
      <c r="D532" s="11"/>
      <c r="E532" s="1"/>
      <c r="F532" s="1"/>
      <c r="G532" s="717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>
      <c r="A533" s="1"/>
      <c r="B533" s="1"/>
      <c r="C533" s="1"/>
      <c r="D533" s="11"/>
      <c r="E533" s="1"/>
      <c r="F533" s="1"/>
      <c r="G533" s="717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>
      <c r="A534" s="1"/>
      <c r="B534" s="1"/>
      <c r="C534" s="1"/>
      <c r="D534" s="11"/>
      <c r="E534" s="1"/>
      <c r="F534" s="1"/>
      <c r="G534" s="717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>
      <c r="A535" s="1"/>
      <c r="B535" s="1"/>
      <c r="C535" s="1"/>
      <c r="D535" s="11"/>
      <c r="E535" s="1"/>
      <c r="F535" s="1"/>
      <c r="G535" s="717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>
      <c r="A536" s="1"/>
      <c r="B536" s="1"/>
      <c r="C536" s="1"/>
      <c r="D536" s="11"/>
      <c r="E536" s="1"/>
      <c r="F536" s="1"/>
      <c r="G536" s="717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>
      <c r="A537" s="1"/>
      <c r="B537" s="1"/>
      <c r="C537" s="1"/>
      <c r="D537" s="11"/>
      <c r="E537" s="1"/>
      <c r="F537" s="1"/>
      <c r="G537" s="717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>
      <c r="A538" s="1"/>
      <c r="B538" s="1"/>
      <c r="C538" s="1"/>
      <c r="D538" s="11"/>
      <c r="E538" s="1"/>
      <c r="F538" s="1"/>
      <c r="G538" s="717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>
      <c r="A539" s="1"/>
      <c r="B539" s="1"/>
      <c r="C539" s="1"/>
      <c r="D539" s="11"/>
      <c r="E539" s="1"/>
      <c r="F539" s="1"/>
      <c r="G539" s="717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>
      <c r="A540" s="1"/>
      <c r="B540" s="1"/>
      <c r="C540" s="1"/>
      <c r="D540" s="11"/>
      <c r="E540" s="1"/>
      <c r="F540" s="1"/>
      <c r="G540" s="717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>
      <c r="A541" s="1"/>
      <c r="B541" s="1"/>
      <c r="C541" s="1"/>
      <c r="D541" s="11"/>
      <c r="E541" s="1"/>
      <c r="F541" s="1"/>
      <c r="G541" s="717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>
      <c r="A542" s="1"/>
      <c r="B542" s="1"/>
      <c r="C542" s="1"/>
      <c r="D542" s="11"/>
      <c r="E542" s="1"/>
      <c r="F542" s="1"/>
      <c r="G542" s="717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>
      <c r="A543" s="1"/>
      <c r="B543" s="1"/>
      <c r="C543" s="1"/>
      <c r="D543" s="11"/>
      <c r="E543" s="1"/>
      <c r="F543" s="1"/>
      <c r="G543" s="717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>
      <c r="A544" s="1"/>
      <c r="B544" s="1"/>
      <c r="C544" s="1"/>
      <c r="D544" s="11"/>
      <c r="E544" s="1"/>
      <c r="F544" s="1"/>
      <c r="G544" s="717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>
      <c r="A545" s="1"/>
      <c r="B545" s="1"/>
      <c r="C545" s="1"/>
      <c r="D545" s="11"/>
      <c r="E545" s="1"/>
      <c r="F545" s="1"/>
      <c r="G545" s="717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>
      <c r="A546" s="1"/>
      <c r="B546" s="1"/>
      <c r="C546" s="1"/>
      <c r="D546" s="11"/>
      <c r="E546" s="1"/>
      <c r="F546" s="1"/>
      <c r="G546" s="717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>
      <c r="A547" s="1"/>
      <c r="B547" s="1"/>
      <c r="C547" s="1"/>
      <c r="D547" s="11"/>
      <c r="E547" s="1"/>
      <c r="F547" s="1"/>
      <c r="G547" s="717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>
      <c r="A548" s="1"/>
      <c r="B548" s="1"/>
      <c r="C548" s="1"/>
      <c r="D548" s="11"/>
      <c r="E548" s="1"/>
      <c r="F548" s="1"/>
      <c r="G548" s="717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>
      <c r="A549" s="1"/>
      <c r="B549" s="1"/>
      <c r="C549" s="1"/>
      <c r="D549" s="11"/>
      <c r="E549" s="1"/>
      <c r="F549" s="1"/>
      <c r="G549" s="717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>
      <c r="A550" s="1"/>
      <c r="B550" s="1"/>
      <c r="C550" s="1"/>
      <c r="D550" s="11"/>
      <c r="E550" s="1"/>
      <c r="F550" s="1"/>
      <c r="G550" s="717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>
      <c r="A551" s="1"/>
      <c r="B551" s="1"/>
      <c r="C551" s="1"/>
      <c r="D551" s="11"/>
      <c r="E551" s="1"/>
      <c r="F551" s="1"/>
      <c r="G551" s="717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>
      <c r="A552" s="1"/>
      <c r="B552" s="1"/>
      <c r="C552" s="1"/>
      <c r="D552" s="11"/>
      <c r="E552" s="1"/>
      <c r="F552" s="1"/>
      <c r="G552" s="717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>
      <c r="A553" s="1"/>
      <c r="B553" s="1"/>
      <c r="C553" s="1"/>
      <c r="D553" s="11"/>
      <c r="E553" s="1"/>
      <c r="F553" s="1"/>
      <c r="G553" s="717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>
      <c r="A554" s="1"/>
      <c r="B554" s="1"/>
      <c r="C554" s="1"/>
      <c r="D554" s="11"/>
      <c r="E554" s="1"/>
      <c r="F554" s="1"/>
      <c r="G554" s="717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>
      <c r="A555" s="1"/>
      <c r="B555" s="1"/>
      <c r="C555" s="1"/>
      <c r="D555" s="11"/>
      <c r="E555" s="1"/>
      <c r="F555" s="1"/>
      <c r="G555" s="717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>
      <c r="A556" s="1"/>
      <c r="B556" s="1"/>
      <c r="C556" s="1"/>
      <c r="D556" s="11"/>
      <c r="E556" s="1"/>
      <c r="F556" s="1"/>
      <c r="G556" s="717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>
      <c r="A557" s="1"/>
      <c r="B557" s="1"/>
      <c r="C557" s="1"/>
      <c r="D557" s="11"/>
      <c r="E557" s="1"/>
      <c r="F557" s="1"/>
      <c r="G557" s="717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>
      <c r="A558" s="1"/>
      <c r="B558" s="1"/>
      <c r="C558" s="1"/>
      <c r="D558" s="11"/>
      <c r="E558" s="1"/>
      <c r="F558" s="1"/>
      <c r="G558" s="717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>
      <c r="A559" s="1"/>
      <c r="B559" s="1"/>
      <c r="C559" s="1"/>
      <c r="D559" s="11"/>
      <c r="E559" s="1"/>
      <c r="F559" s="1"/>
      <c r="G559" s="717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>
      <c r="A560" s="1"/>
      <c r="B560" s="1"/>
      <c r="C560" s="1"/>
      <c r="D560" s="11"/>
      <c r="E560" s="1"/>
      <c r="F560" s="1"/>
      <c r="G560" s="717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>
      <c r="A561" s="1"/>
      <c r="B561" s="1"/>
      <c r="C561" s="1"/>
      <c r="D561" s="11"/>
      <c r="E561" s="1"/>
      <c r="F561" s="1"/>
      <c r="G561" s="717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>
      <c r="A562" s="1"/>
      <c r="B562" s="1"/>
      <c r="C562" s="1"/>
      <c r="D562" s="11"/>
      <c r="E562" s="1"/>
      <c r="F562" s="1"/>
      <c r="G562" s="717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>
      <c r="A563" s="1"/>
      <c r="B563" s="1"/>
      <c r="C563" s="1"/>
      <c r="D563" s="11"/>
      <c r="E563" s="1"/>
      <c r="F563" s="1"/>
      <c r="G563" s="717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>
      <c r="A564" s="1"/>
      <c r="B564" s="1"/>
      <c r="C564" s="1"/>
      <c r="D564" s="11"/>
      <c r="E564" s="1"/>
      <c r="F564" s="1"/>
      <c r="G564" s="717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>
      <c r="A565" s="1"/>
      <c r="B565" s="1"/>
      <c r="C565" s="1"/>
      <c r="D565" s="11"/>
      <c r="E565" s="1"/>
      <c r="F565" s="1"/>
      <c r="G565" s="717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>
      <c r="A566" s="1"/>
      <c r="B566" s="1"/>
      <c r="C566" s="1"/>
      <c r="D566" s="11"/>
      <c r="E566" s="1"/>
      <c r="F566" s="1"/>
      <c r="G566" s="717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>
      <c r="A567" s="1"/>
      <c r="B567" s="1"/>
      <c r="C567" s="1"/>
      <c r="D567" s="11"/>
      <c r="E567" s="1"/>
      <c r="F567" s="1"/>
      <c r="G567" s="717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>
      <c r="A568" s="1"/>
      <c r="B568" s="1"/>
      <c r="C568" s="1"/>
      <c r="D568" s="11"/>
      <c r="E568" s="1"/>
      <c r="F568" s="1"/>
      <c r="G568" s="717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>
      <c r="A569" s="1"/>
      <c r="B569" s="1"/>
      <c r="C569" s="1"/>
      <c r="D569" s="11"/>
      <c r="E569" s="1"/>
      <c r="F569" s="1"/>
      <c r="G569" s="717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>
      <c r="A570" s="1"/>
      <c r="B570" s="1"/>
      <c r="C570" s="1"/>
      <c r="D570" s="11"/>
      <c r="E570" s="1"/>
      <c r="F570" s="1"/>
      <c r="G570" s="717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>
      <c r="A571" s="1"/>
      <c r="B571" s="1"/>
      <c r="C571" s="1"/>
      <c r="D571" s="11"/>
      <c r="E571" s="1"/>
      <c r="F571" s="1"/>
      <c r="G571" s="717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>
      <c r="A572" s="1"/>
      <c r="B572" s="1"/>
      <c r="C572" s="1"/>
      <c r="D572" s="11"/>
      <c r="E572" s="1"/>
      <c r="F572" s="1"/>
      <c r="G572" s="717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>
      <c r="A573" s="1"/>
      <c r="B573" s="1"/>
      <c r="C573" s="1"/>
      <c r="D573" s="11"/>
      <c r="E573" s="1"/>
      <c r="F573" s="1"/>
      <c r="G573" s="717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>
      <c r="A574" s="1"/>
      <c r="B574" s="1"/>
      <c r="C574" s="1"/>
      <c r="D574" s="11"/>
      <c r="E574" s="1"/>
      <c r="F574" s="1"/>
      <c r="G574" s="717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>
      <c r="A575" s="1"/>
      <c r="B575" s="1"/>
      <c r="C575" s="1"/>
      <c r="D575" s="11"/>
      <c r="E575" s="1"/>
      <c r="F575" s="1"/>
      <c r="G575" s="717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>
      <c r="A576" s="1"/>
      <c r="B576" s="1"/>
      <c r="C576" s="1"/>
      <c r="D576" s="11"/>
      <c r="E576" s="1"/>
      <c r="F576" s="1"/>
      <c r="G576" s="717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>
      <c r="A577" s="1"/>
      <c r="B577" s="1"/>
      <c r="C577" s="1"/>
      <c r="D577" s="11"/>
      <c r="E577" s="1"/>
      <c r="F577" s="1"/>
      <c r="G577" s="717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>
      <c r="A578" s="1"/>
      <c r="B578" s="1"/>
      <c r="C578" s="1"/>
      <c r="D578" s="11"/>
      <c r="E578" s="1"/>
      <c r="F578" s="1"/>
      <c r="G578" s="717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>
      <c r="A579" s="1"/>
      <c r="B579" s="1"/>
      <c r="C579" s="1"/>
      <c r="D579" s="11"/>
      <c r="E579" s="1"/>
      <c r="F579" s="1"/>
      <c r="G579" s="717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>
      <c r="A580" s="1"/>
      <c r="B580" s="1"/>
      <c r="C580" s="1"/>
      <c r="D580" s="11"/>
      <c r="E580" s="1"/>
      <c r="F580" s="1"/>
      <c r="G580" s="717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>
      <c r="A581" s="1"/>
      <c r="B581" s="1"/>
      <c r="C581" s="1"/>
      <c r="D581" s="11"/>
      <c r="E581" s="1"/>
      <c r="F581" s="1"/>
      <c r="G581" s="717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>
      <c r="A582" s="1"/>
      <c r="B582" s="1"/>
      <c r="C582" s="1"/>
      <c r="D582" s="11"/>
      <c r="E582" s="1"/>
      <c r="F582" s="1"/>
      <c r="G582" s="717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>
      <c r="A583" s="1"/>
      <c r="B583" s="1"/>
      <c r="C583" s="1"/>
      <c r="D583" s="11"/>
      <c r="E583" s="1"/>
      <c r="F583" s="1"/>
      <c r="G583" s="717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>
      <c r="A584" s="1"/>
      <c r="B584" s="1"/>
      <c r="C584" s="1"/>
      <c r="D584" s="11"/>
      <c r="E584" s="1"/>
      <c r="F584" s="1"/>
      <c r="G584" s="717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>
      <c r="A585" s="1"/>
      <c r="B585" s="1"/>
      <c r="C585" s="1"/>
      <c r="D585" s="11"/>
      <c r="E585" s="1"/>
      <c r="F585" s="1"/>
      <c r="G585" s="717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>
      <c r="A586" s="1"/>
      <c r="B586" s="1"/>
      <c r="C586" s="1"/>
      <c r="D586" s="11"/>
      <c r="E586" s="1"/>
      <c r="F586" s="1"/>
      <c r="G586" s="717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>
      <c r="A587" s="1"/>
      <c r="B587" s="1"/>
      <c r="C587" s="1"/>
      <c r="D587" s="11"/>
      <c r="E587" s="1"/>
      <c r="F587" s="1"/>
      <c r="G587" s="717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>
      <c r="A588" s="1"/>
      <c r="B588" s="1"/>
      <c r="C588" s="1"/>
      <c r="D588" s="11"/>
      <c r="E588" s="1"/>
      <c r="F588" s="1"/>
      <c r="G588" s="717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>
      <c r="A589" s="1"/>
      <c r="B589" s="1"/>
      <c r="C589" s="1"/>
      <c r="D589" s="11"/>
      <c r="E589" s="1"/>
      <c r="F589" s="1"/>
      <c r="G589" s="717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>
      <c r="A590" s="1"/>
      <c r="B590" s="1"/>
      <c r="C590" s="1"/>
      <c r="D590" s="11"/>
      <c r="E590" s="1"/>
      <c r="F590" s="1"/>
      <c r="G590" s="717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>
      <c r="A591" s="1"/>
      <c r="B591" s="1"/>
      <c r="C591" s="1"/>
      <c r="D591" s="11"/>
      <c r="E591" s="1"/>
      <c r="F591" s="1"/>
      <c r="G591" s="717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>
      <c r="A592" s="1"/>
      <c r="B592" s="1"/>
      <c r="C592" s="1"/>
      <c r="D592" s="11"/>
      <c r="E592" s="1"/>
      <c r="F592" s="1"/>
      <c r="G592" s="717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>
      <c r="A593" s="1"/>
      <c r="B593" s="1"/>
      <c r="C593" s="1"/>
      <c r="D593" s="11"/>
      <c r="E593" s="1"/>
      <c r="F593" s="1"/>
      <c r="G593" s="717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>
      <c r="A594" s="1"/>
      <c r="B594" s="1"/>
      <c r="C594" s="1"/>
      <c r="D594" s="11"/>
      <c r="E594" s="1"/>
      <c r="F594" s="1"/>
      <c r="G594" s="717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>
      <c r="A595" s="1"/>
      <c r="B595" s="1"/>
      <c r="C595" s="1"/>
      <c r="D595" s="11"/>
      <c r="E595" s="1"/>
      <c r="F595" s="1"/>
      <c r="G595" s="717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>
      <c r="A596" s="1"/>
      <c r="B596" s="1"/>
      <c r="C596" s="1"/>
      <c r="D596" s="11"/>
      <c r="E596" s="1"/>
      <c r="F596" s="1"/>
      <c r="G596" s="717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>
      <c r="A597" s="1"/>
      <c r="B597" s="1"/>
      <c r="C597" s="1"/>
      <c r="D597" s="11"/>
      <c r="E597" s="1"/>
      <c r="F597" s="1"/>
      <c r="G597" s="717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>
      <c r="A598" s="1"/>
      <c r="B598" s="1"/>
      <c r="C598" s="1"/>
      <c r="D598" s="11"/>
      <c r="E598" s="1"/>
      <c r="F598" s="1"/>
      <c r="G598" s="717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>
      <c r="A599" s="1"/>
      <c r="B599" s="1"/>
      <c r="C599" s="1"/>
      <c r="D599" s="11"/>
      <c r="E599" s="1"/>
      <c r="F599" s="1"/>
      <c r="G599" s="717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>
      <c r="A600" s="1"/>
      <c r="B600" s="1"/>
      <c r="C600" s="1"/>
      <c r="D600" s="11"/>
      <c r="E600" s="1"/>
      <c r="F600" s="1"/>
      <c r="G600" s="717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>
      <c r="A601" s="1"/>
      <c r="B601" s="1"/>
      <c r="C601" s="1"/>
      <c r="D601" s="11"/>
      <c r="E601" s="1"/>
      <c r="F601" s="1"/>
      <c r="G601" s="717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>
      <c r="A602" s="1"/>
      <c r="B602" s="1"/>
      <c r="C602" s="1"/>
      <c r="D602" s="11"/>
      <c r="E602" s="1"/>
      <c r="F602" s="1"/>
      <c r="G602" s="717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>
      <c r="A603" s="1"/>
      <c r="B603" s="1"/>
      <c r="C603" s="1"/>
      <c r="D603" s="11"/>
      <c r="E603" s="1"/>
      <c r="F603" s="1"/>
      <c r="G603" s="717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>
      <c r="A604" s="1"/>
      <c r="B604" s="1"/>
      <c r="C604" s="1"/>
      <c r="D604" s="11"/>
      <c r="E604" s="1"/>
      <c r="F604" s="1"/>
      <c r="G604" s="717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>
      <c r="A605" s="1"/>
      <c r="B605" s="1"/>
      <c r="C605" s="1"/>
      <c r="D605" s="11"/>
      <c r="E605" s="1"/>
      <c r="F605" s="1"/>
      <c r="G605" s="717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>
      <c r="A606" s="1"/>
      <c r="B606" s="1"/>
      <c r="C606" s="1"/>
      <c r="D606" s="11"/>
      <c r="E606" s="1"/>
      <c r="F606" s="1"/>
      <c r="G606" s="717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>
      <c r="A607" s="1"/>
      <c r="B607" s="1"/>
      <c r="C607" s="1"/>
      <c r="D607" s="11"/>
      <c r="E607" s="1"/>
      <c r="F607" s="1"/>
      <c r="G607" s="717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>
      <c r="A608" s="1"/>
      <c r="B608" s="1"/>
      <c r="C608" s="1"/>
      <c r="D608" s="11"/>
      <c r="E608" s="1"/>
      <c r="F608" s="1"/>
      <c r="G608" s="717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>
      <c r="A609" s="1"/>
      <c r="B609" s="1"/>
      <c r="C609" s="1"/>
      <c r="D609" s="11"/>
      <c r="E609" s="1"/>
      <c r="F609" s="1"/>
      <c r="G609" s="717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>
      <c r="A610" s="1"/>
      <c r="B610" s="1"/>
      <c r="C610" s="1"/>
      <c r="D610" s="11"/>
      <c r="E610" s="1"/>
      <c r="F610" s="1"/>
      <c r="G610" s="717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>
      <c r="A611" s="1"/>
      <c r="B611" s="1"/>
      <c r="C611" s="1"/>
      <c r="D611" s="11"/>
      <c r="E611" s="1"/>
      <c r="F611" s="1"/>
      <c r="G611" s="717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>
      <c r="A612" s="1"/>
      <c r="B612" s="1"/>
      <c r="C612" s="1"/>
      <c r="D612" s="11"/>
      <c r="E612" s="1"/>
      <c r="F612" s="1"/>
      <c r="G612" s="717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>
      <c r="A613" s="1"/>
      <c r="B613" s="1"/>
      <c r="C613" s="1"/>
      <c r="D613" s="11"/>
      <c r="E613" s="1"/>
      <c r="F613" s="1"/>
      <c r="G613" s="717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>
      <c r="A614" s="1"/>
      <c r="B614" s="1"/>
      <c r="C614" s="1"/>
      <c r="D614" s="11"/>
      <c r="E614" s="1"/>
      <c r="F614" s="1"/>
      <c r="G614" s="717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>
      <c r="A615" s="1"/>
      <c r="B615" s="1"/>
      <c r="C615" s="1"/>
      <c r="D615" s="11"/>
      <c r="E615" s="1"/>
      <c r="F615" s="1"/>
      <c r="G615" s="717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>
      <c r="A616" s="1"/>
      <c r="B616" s="1"/>
      <c r="C616" s="1"/>
      <c r="D616" s="11"/>
      <c r="E616" s="1"/>
      <c r="F616" s="1"/>
      <c r="G616" s="717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>
      <c r="A617" s="1"/>
      <c r="B617" s="1"/>
      <c r="C617" s="1"/>
      <c r="D617" s="11"/>
      <c r="E617" s="1"/>
      <c r="F617" s="1"/>
      <c r="G617" s="717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>
      <c r="A618" s="1"/>
      <c r="B618" s="1"/>
      <c r="C618" s="1"/>
      <c r="D618" s="11"/>
      <c r="E618" s="1"/>
      <c r="F618" s="1"/>
      <c r="G618" s="717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>
      <c r="A619" s="1"/>
      <c r="B619" s="1"/>
      <c r="C619" s="1"/>
      <c r="D619" s="11"/>
      <c r="E619" s="1"/>
      <c r="F619" s="1"/>
      <c r="G619" s="717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>
      <c r="A620" s="1"/>
      <c r="B620" s="1"/>
      <c r="C620" s="1"/>
      <c r="D620" s="11"/>
      <c r="E620" s="1"/>
      <c r="F620" s="1"/>
      <c r="G620" s="717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>
      <c r="A621" s="1"/>
      <c r="B621" s="1"/>
      <c r="C621" s="1"/>
      <c r="D621" s="11"/>
      <c r="E621" s="1"/>
      <c r="F621" s="1"/>
      <c r="G621" s="717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>
      <c r="A622" s="1"/>
      <c r="B622" s="1"/>
      <c r="C622" s="1"/>
      <c r="D622" s="11"/>
      <c r="E622" s="1"/>
      <c r="F622" s="1"/>
      <c r="G622" s="717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>
      <c r="A623" s="1"/>
      <c r="B623" s="1"/>
      <c r="C623" s="1"/>
      <c r="D623" s="11"/>
      <c r="E623" s="1"/>
      <c r="F623" s="1"/>
      <c r="G623" s="717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>
      <c r="A624" s="1"/>
      <c r="B624" s="1"/>
      <c r="C624" s="1"/>
      <c r="D624" s="11"/>
      <c r="E624" s="1"/>
      <c r="F624" s="1"/>
      <c r="G624" s="717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>
      <c r="A625" s="1"/>
      <c r="B625" s="1"/>
      <c r="C625" s="1"/>
      <c r="D625" s="11"/>
      <c r="E625" s="1"/>
      <c r="F625" s="1"/>
      <c r="G625" s="717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>
      <c r="A626" s="1"/>
      <c r="B626" s="1"/>
      <c r="C626" s="1"/>
      <c r="D626" s="11"/>
      <c r="E626" s="1"/>
      <c r="F626" s="1"/>
      <c r="G626" s="717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>
      <c r="A627" s="1"/>
      <c r="B627" s="1"/>
      <c r="C627" s="1"/>
      <c r="D627" s="11"/>
      <c r="E627" s="1"/>
      <c r="F627" s="1"/>
      <c r="G627" s="717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>
      <c r="A628" s="1"/>
      <c r="B628" s="1"/>
      <c r="C628" s="1"/>
      <c r="D628" s="11"/>
      <c r="E628" s="1"/>
      <c r="F628" s="1"/>
      <c r="G628" s="717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>
      <c r="A629" s="1"/>
      <c r="B629" s="1"/>
      <c r="C629" s="1"/>
      <c r="D629" s="11"/>
      <c r="E629" s="1"/>
      <c r="F629" s="1"/>
      <c r="G629" s="717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>
      <c r="A630" s="1"/>
      <c r="B630" s="1"/>
      <c r="C630" s="1"/>
      <c r="D630" s="11"/>
      <c r="E630" s="1"/>
      <c r="F630" s="1"/>
      <c r="G630" s="717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>
      <c r="A631" s="1"/>
      <c r="B631" s="1"/>
      <c r="C631" s="1"/>
      <c r="D631" s="11"/>
      <c r="E631" s="1"/>
      <c r="F631" s="1"/>
      <c r="G631" s="717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>
      <c r="A632" s="1"/>
      <c r="B632" s="1"/>
      <c r="C632" s="1"/>
      <c r="D632" s="11"/>
      <c r="E632" s="1"/>
      <c r="F632" s="1"/>
      <c r="G632" s="717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>
      <c r="A633" s="1"/>
      <c r="B633" s="1"/>
      <c r="C633" s="1"/>
      <c r="D633" s="11"/>
      <c r="E633" s="1"/>
      <c r="F633" s="1"/>
      <c r="G633" s="717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>
      <c r="A634" s="1"/>
      <c r="B634" s="1"/>
      <c r="C634" s="1"/>
      <c r="D634" s="11"/>
      <c r="E634" s="1"/>
      <c r="F634" s="1"/>
      <c r="G634" s="717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>
      <c r="A635" s="1"/>
      <c r="B635" s="1"/>
      <c r="C635" s="1"/>
      <c r="D635" s="11"/>
      <c r="E635" s="1"/>
      <c r="F635" s="1"/>
      <c r="G635" s="717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>
      <c r="A636" s="1"/>
      <c r="B636" s="1"/>
      <c r="C636" s="1"/>
      <c r="D636" s="11"/>
      <c r="E636" s="1"/>
      <c r="F636" s="1"/>
      <c r="G636" s="717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>
      <c r="A637" s="1"/>
      <c r="B637" s="1"/>
      <c r="C637" s="1"/>
      <c r="D637" s="11"/>
      <c r="E637" s="1"/>
      <c r="F637" s="1"/>
      <c r="G637" s="717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>
      <c r="A638" s="1"/>
      <c r="B638" s="1"/>
      <c r="C638" s="1"/>
      <c r="D638" s="11"/>
      <c r="E638" s="1"/>
      <c r="F638" s="1"/>
      <c r="G638" s="717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>
      <c r="A639" s="1"/>
      <c r="B639" s="1"/>
      <c r="C639" s="1"/>
      <c r="D639" s="11"/>
      <c r="E639" s="1"/>
      <c r="F639" s="1"/>
      <c r="G639" s="717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>
      <c r="A640" s="1"/>
      <c r="B640" s="1"/>
      <c r="C640" s="1"/>
      <c r="D640" s="11"/>
      <c r="E640" s="1"/>
      <c r="F640" s="1"/>
      <c r="G640" s="717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>
      <c r="A641" s="1"/>
      <c r="B641" s="1"/>
      <c r="C641" s="1"/>
      <c r="D641" s="11"/>
      <c r="E641" s="1"/>
      <c r="F641" s="1"/>
      <c r="G641" s="717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>
      <c r="A642" s="1"/>
      <c r="B642" s="1"/>
      <c r="C642" s="1"/>
      <c r="D642" s="11"/>
      <c r="E642" s="1"/>
      <c r="F642" s="1"/>
      <c r="G642" s="717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>
      <c r="A643" s="1"/>
      <c r="B643" s="1"/>
      <c r="C643" s="1"/>
      <c r="D643" s="11"/>
      <c r="E643" s="1"/>
      <c r="F643" s="1"/>
      <c r="G643" s="717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>
      <c r="A644" s="1"/>
      <c r="B644" s="1"/>
      <c r="C644" s="1"/>
      <c r="D644" s="11"/>
      <c r="E644" s="1"/>
      <c r="F644" s="1"/>
      <c r="G644" s="717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>
      <c r="A645" s="1"/>
      <c r="B645" s="1"/>
      <c r="C645" s="1"/>
      <c r="D645" s="11"/>
      <c r="E645" s="1"/>
      <c r="F645" s="1"/>
      <c r="G645" s="717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>
      <c r="A646" s="1"/>
      <c r="B646" s="1"/>
      <c r="C646" s="1"/>
      <c r="D646" s="11"/>
      <c r="E646" s="1"/>
      <c r="F646" s="1"/>
      <c r="G646" s="717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>
      <c r="A647" s="1"/>
      <c r="B647" s="1"/>
      <c r="C647" s="1"/>
      <c r="D647" s="11"/>
      <c r="E647" s="1"/>
      <c r="F647" s="1"/>
      <c r="G647" s="717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>
      <c r="A648" s="1"/>
      <c r="B648" s="1"/>
      <c r="C648" s="1"/>
      <c r="D648" s="11"/>
      <c r="E648" s="1"/>
      <c r="F648" s="1"/>
      <c r="G648" s="717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>
      <c r="A649" s="1"/>
      <c r="B649" s="1"/>
      <c r="C649" s="1"/>
      <c r="D649" s="11"/>
      <c r="E649" s="1"/>
      <c r="F649" s="1"/>
      <c r="G649" s="717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>
      <c r="A650" s="1"/>
      <c r="B650" s="1"/>
      <c r="C650" s="1"/>
      <c r="D650" s="11"/>
      <c r="E650" s="1"/>
      <c r="F650" s="1"/>
      <c r="G650" s="717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>
      <c r="A651" s="1"/>
      <c r="B651" s="1"/>
      <c r="C651" s="1"/>
      <c r="D651" s="11"/>
      <c r="E651" s="1"/>
      <c r="F651" s="1"/>
      <c r="G651" s="717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>
      <c r="A652" s="1"/>
      <c r="B652" s="1"/>
      <c r="C652" s="1"/>
      <c r="D652" s="11"/>
      <c r="E652" s="1"/>
      <c r="F652" s="1"/>
      <c r="G652" s="717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>
      <c r="A653" s="1"/>
      <c r="B653" s="1"/>
      <c r="C653" s="1"/>
      <c r="D653" s="11"/>
      <c r="E653" s="1"/>
      <c r="F653" s="1"/>
      <c r="G653" s="717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>
      <c r="A654" s="1"/>
      <c r="B654" s="1"/>
      <c r="C654" s="1"/>
      <c r="D654" s="11"/>
      <c r="E654" s="1"/>
      <c r="F654" s="1"/>
      <c r="G654" s="717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>
      <c r="A655" s="1"/>
      <c r="B655" s="1"/>
      <c r="C655" s="1"/>
      <c r="D655" s="11"/>
      <c r="E655" s="1"/>
      <c r="F655" s="1"/>
      <c r="G655" s="717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>
      <c r="A656" s="1"/>
      <c r="B656" s="1"/>
      <c r="C656" s="1"/>
      <c r="D656" s="11"/>
      <c r="E656" s="1"/>
      <c r="F656" s="1"/>
      <c r="G656" s="717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>
      <c r="A657" s="1"/>
      <c r="B657" s="1"/>
      <c r="C657" s="1"/>
      <c r="D657" s="11"/>
      <c r="E657" s="1"/>
      <c r="F657" s="1"/>
      <c r="G657" s="717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>
      <c r="A658" s="1"/>
      <c r="B658" s="1"/>
      <c r="C658" s="1"/>
      <c r="D658" s="11"/>
      <c r="E658" s="1"/>
      <c r="F658" s="1"/>
      <c r="G658" s="717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>
      <c r="A659" s="1"/>
      <c r="B659" s="1"/>
      <c r="C659" s="1"/>
      <c r="D659" s="11"/>
      <c r="E659" s="1"/>
      <c r="F659" s="1"/>
      <c r="G659" s="717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>
      <c r="A660" s="1"/>
      <c r="B660" s="1"/>
      <c r="C660" s="1"/>
      <c r="D660" s="11"/>
      <c r="E660" s="1"/>
      <c r="F660" s="1"/>
      <c r="G660" s="717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>
      <c r="A661" s="1"/>
      <c r="B661" s="1"/>
      <c r="C661" s="1"/>
      <c r="D661" s="11"/>
      <c r="E661" s="1"/>
      <c r="F661" s="1"/>
      <c r="G661" s="717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>
      <c r="A662" s="1"/>
      <c r="B662" s="1"/>
      <c r="C662" s="1"/>
      <c r="D662" s="11"/>
      <c r="E662" s="1"/>
      <c r="F662" s="1"/>
      <c r="G662" s="717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>
      <c r="A663" s="1"/>
      <c r="B663" s="1"/>
      <c r="C663" s="1"/>
      <c r="D663" s="11"/>
      <c r="E663" s="1"/>
      <c r="F663" s="1"/>
      <c r="G663" s="717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>
      <c r="A664" s="1"/>
      <c r="B664" s="1"/>
      <c r="C664" s="1"/>
      <c r="D664" s="11"/>
      <c r="E664" s="1"/>
      <c r="F664" s="1"/>
      <c r="G664" s="717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>
      <c r="A665" s="1"/>
      <c r="B665" s="1"/>
      <c r="C665" s="1"/>
      <c r="D665" s="11"/>
      <c r="E665" s="1"/>
      <c r="F665" s="1"/>
      <c r="G665" s="717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>
      <c r="A666" s="1"/>
      <c r="B666" s="1"/>
      <c r="C666" s="1"/>
      <c r="D666" s="11"/>
      <c r="E666" s="1"/>
      <c r="F666" s="1"/>
      <c r="G666" s="717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>
      <c r="A667" s="1"/>
      <c r="B667" s="1"/>
      <c r="C667" s="1"/>
      <c r="D667" s="11"/>
      <c r="E667" s="1"/>
      <c r="F667" s="1"/>
      <c r="G667" s="717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>
      <c r="A668" s="1"/>
      <c r="B668" s="1"/>
      <c r="C668" s="1"/>
      <c r="D668" s="11"/>
      <c r="E668" s="1"/>
      <c r="F668" s="1"/>
      <c r="G668" s="717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>
      <c r="A669" s="1"/>
      <c r="B669" s="1"/>
      <c r="C669" s="1"/>
      <c r="D669" s="11"/>
      <c r="E669" s="1"/>
      <c r="F669" s="1"/>
      <c r="G669" s="717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>
      <c r="A670" s="1"/>
      <c r="B670" s="1"/>
      <c r="C670" s="1"/>
      <c r="D670" s="11"/>
      <c r="E670" s="1"/>
      <c r="F670" s="1"/>
      <c r="G670" s="717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>
      <c r="A671" s="1"/>
      <c r="B671" s="1"/>
      <c r="C671" s="1"/>
      <c r="D671" s="11"/>
      <c r="E671" s="1"/>
      <c r="F671" s="1"/>
      <c r="G671" s="717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>
      <c r="A672" s="1"/>
      <c r="B672" s="1"/>
      <c r="C672" s="1"/>
      <c r="D672" s="11"/>
      <c r="E672" s="1"/>
      <c r="F672" s="1"/>
      <c r="G672" s="717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>
      <c r="A673" s="1"/>
      <c r="B673" s="1"/>
      <c r="C673" s="1"/>
      <c r="D673" s="11"/>
      <c r="E673" s="1"/>
      <c r="F673" s="1"/>
      <c r="G673" s="717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>
      <c r="A674" s="1"/>
      <c r="B674" s="1"/>
      <c r="C674" s="1"/>
      <c r="D674" s="11"/>
      <c r="E674" s="1"/>
      <c r="F674" s="1"/>
      <c r="G674" s="717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>
      <c r="A675" s="1"/>
      <c r="B675" s="1"/>
      <c r="C675" s="1"/>
      <c r="D675" s="11"/>
      <c r="E675" s="1"/>
      <c r="F675" s="1"/>
      <c r="G675" s="717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>
      <c r="A676" s="1"/>
      <c r="B676" s="1"/>
      <c r="C676" s="1"/>
      <c r="D676" s="11"/>
      <c r="E676" s="1"/>
      <c r="F676" s="1"/>
      <c r="G676" s="717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>
      <c r="A677" s="1"/>
      <c r="B677" s="1"/>
      <c r="C677" s="1"/>
      <c r="D677" s="11"/>
      <c r="E677" s="1"/>
      <c r="F677" s="1"/>
      <c r="G677" s="717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>
      <c r="A678" s="1"/>
      <c r="B678" s="1"/>
      <c r="C678" s="1"/>
      <c r="D678" s="11"/>
      <c r="E678" s="1"/>
      <c r="F678" s="1"/>
      <c r="G678" s="717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>
      <c r="A679" s="1"/>
      <c r="B679" s="1"/>
      <c r="C679" s="1"/>
      <c r="D679" s="11"/>
      <c r="E679" s="1"/>
      <c r="F679" s="1"/>
      <c r="G679" s="717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>
      <c r="A680" s="1"/>
      <c r="B680" s="1"/>
      <c r="C680" s="1"/>
      <c r="D680" s="11"/>
      <c r="E680" s="1"/>
      <c r="F680" s="1"/>
      <c r="G680" s="717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>
      <c r="A681" s="1"/>
      <c r="B681" s="1"/>
      <c r="C681" s="1"/>
      <c r="D681" s="11"/>
      <c r="E681" s="1"/>
      <c r="F681" s="1"/>
      <c r="G681" s="717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>
      <c r="A682" s="1"/>
      <c r="B682" s="1"/>
      <c r="C682" s="1"/>
      <c r="D682" s="11"/>
      <c r="E682" s="1"/>
      <c r="F682" s="1"/>
      <c r="G682" s="717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>
      <c r="A683" s="1"/>
      <c r="B683" s="1"/>
      <c r="C683" s="1"/>
      <c r="D683" s="11"/>
      <c r="E683" s="1"/>
      <c r="F683" s="1"/>
      <c r="G683" s="717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>
      <c r="A684" s="1"/>
      <c r="B684" s="1"/>
      <c r="C684" s="1"/>
      <c r="D684" s="11"/>
      <c r="E684" s="1"/>
      <c r="F684" s="1"/>
      <c r="G684" s="717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>
      <c r="A685" s="1"/>
      <c r="B685" s="1"/>
      <c r="C685" s="1"/>
      <c r="D685" s="11"/>
      <c r="E685" s="1"/>
      <c r="F685" s="1"/>
      <c r="G685" s="717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>
      <c r="A686" s="1"/>
      <c r="B686" s="1"/>
      <c r="C686" s="1"/>
      <c r="D686" s="11"/>
      <c r="E686" s="1"/>
      <c r="F686" s="1"/>
      <c r="G686" s="717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>
      <c r="A687" s="1"/>
      <c r="B687" s="1"/>
      <c r="C687" s="1"/>
      <c r="D687" s="11"/>
      <c r="E687" s="1"/>
      <c r="F687" s="1"/>
      <c r="G687" s="717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>
      <c r="A688" s="1"/>
      <c r="B688" s="1"/>
      <c r="C688" s="1"/>
      <c r="D688" s="11"/>
      <c r="E688" s="1"/>
      <c r="F688" s="1"/>
      <c r="G688" s="717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>
      <c r="A689" s="1"/>
      <c r="B689" s="1"/>
      <c r="C689" s="1"/>
      <c r="D689" s="11"/>
      <c r="E689" s="1"/>
      <c r="F689" s="1"/>
      <c r="G689" s="717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>
      <c r="A690" s="1"/>
      <c r="B690" s="1"/>
      <c r="C690" s="1"/>
      <c r="D690" s="11"/>
      <c r="E690" s="1"/>
      <c r="F690" s="1"/>
      <c r="G690" s="717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>
      <c r="A691" s="1"/>
      <c r="B691" s="1"/>
      <c r="C691" s="1"/>
      <c r="D691" s="11"/>
      <c r="E691" s="1"/>
      <c r="F691" s="1"/>
      <c r="G691" s="717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>
      <c r="A692" s="1"/>
      <c r="B692" s="1"/>
      <c r="C692" s="1"/>
      <c r="D692" s="11"/>
      <c r="E692" s="1"/>
      <c r="F692" s="1"/>
      <c r="G692" s="717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>
      <c r="A693" s="1"/>
      <c r="B693" s="1"/>
      <c r="C693" s="1"/>
      <c r="D693" s="11"/>
      <c r="E693" s="1"/>
      <c r="F693" s="1"/>
      <c r="G693" s="717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>
      <c r="A694" s="1"/>
      <c r="B694" s="1"/>
      <c r="C694" s="1"/>
      <c r="D694" s="11"/>
      <c r="E694" s="1"/>
      <c r="F694" s="1"/>
      <c r="G694" s="717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>
      <c r="A695" s="1"/>
      <c r="B695" s="1"/>
      <c r="C695" s="1"/>
      <c r="D695" s="11"/>
      <c r="E695" s="1"/>
      <c r="F695" s="1"/>
      <c r="G695" s="717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>
      <c r="A696" s="1"/>
      <c r="B696" s="1"/>
      <c r="C696" s="1"/>
      <c r="D696" s="11"/>
      <c r="E696" s="1"/>
      <c r="F696" s="1"/>
      <c r="G696" s="717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>
      <c r="A697" s="1"/>
      <c r="B697" s="1"/>
      <c r="C697" s="1"/>
      <c r="D697" s="11"/>
      <c r="E697" s="1"/>
      <c r="F697" s="1"/>
      <c r="G697" s="717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>
      <c r="A698" s="1"/>
      <c r="B698" s="1"/>
      <c r="C698" s="1"/>
      <c r="D698" s="11"/>
      <c r="E698" s="1"/>
      <c r="F698" s="1"/>
      <c r="G698" s="717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>
      <c r="A699" s="1"/>
      <c r="B699" s="1"/>
      <c r="C699" s="1"/>
      <c r="D699" s="11"/>
      <c r="E699" s="1"/>
      <c r="F699" s="1"/>
      <c r="G699" s="717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>
      <c r="A700" s="1"/>
      <c r="B700" s="1"/>
      <c r="C700" s="1"/>
      <c r="D700" s="11"/>
      <c r="E700" s="1"/>
      <c r="F700" s="1"/>
      <c r="G700" s="717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>
      <c r="A701" s="1"/>
      <c r="B701" s="1"/>
      <c r="C701" s="1"/>
      <c r="D701" s="11"/>
      <c r="E701" s="1"/>
      <c r="F701" s="1"/>
      <c r="G701" s="717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>
      <c r="A702" s="1"/>
      <c r="B702" s="1"/>
      <c r="C702" s="1"/>
      <c r="D702" s="11"/>
      <c r="E702" s="1"/>
      <c r="F702" s="1"/>
      <c r="G702" s="717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>
      <c r="A703" s="1"/>
      <c r="B703" s="1"/>
      <c r="C703" s="1"/>
      <c r="D703" s="11"/>
      <c r="E703" s="1"/>
      <c r="F703" s="1"/>
      <c r="G703" s="717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>
      <c r="A704" s="1"/>
      <c r="B704" s="1"/>
      <c r="C704" s="1"/>
      <c r="D704" s="11"/>
      <c r="E704" s="1"/>
      <c r="F704" s="1"/>
      <c r="G704" s="717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>
      <c r="A705" s="1"/>
      <c r="B705" s="1"/>
      <c r="C705" s="1"/>
      <c r="D705" s="11"/>
      <c r="E705" s="1"/>
      <c r="F705" s="1"/>
      <c r="G705" s="717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>
      <c r="A706" s="1"/>
      <c r="B706" s="1"/>
      <c r="C706" s="1"/>
      <c r="D706" s="11"/>
      <c r="E706" s="1"/>
      <c r="F706" s="1"/>
      <c r="G706" s="717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>
      <c r="A707" s="1"/>
      <c r="B707" s="1"/>
      <c r="C707" s="1"/>
      <c r="D707" s="11"/>
      <c r="E707" s="1"/>
      <c r="F707" s="1"/>
      <c r="G707" s="717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>
      <c r="A708" s="1"/>
      <c r="B708" s="1"/>
      <c r="C708" s="1"/>
      <c r="D708" s="11"/>
      <c r="E708" s="1"/>
      <c r="F708" s="1"/>
      <c r="G708" s="717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>
      <c r="A709" s="1"/>
      <c r="B709" s="1"/>
      <c r="C709" s="1"/>
      <c r="D709" s="11"/>
      <c r="E709" s="1"/>
      <c r="F709" s="1"/>
      <c r="G709" s="717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>
      <c r="A710" s="1"/>
      <c r="B710" s="1"/>
      <c r="C710" s="1"/>
      <c r="D710" s="11"/>
      <c r="E710" s="1"/>
      <c r="F710" s="1"/>
      <c r="G710" s="717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>
      <c r="A711" s="1"/>
      <c r="B711" s="1"/>
      <c r="C711" s="1"/>
      <c r="D711" s="11"/>
      <c r="E711" s="1"/>
      <c r="F711" s="1"/>
      <c r="G711" s="717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>
      <c r="A712" s="1"/>
      <c r="B712" s="1"/>
      <c r="C712" s="1"/>
      <c r="D712" s="11"/>
      <c r="E712" s="1"/>
      <c r="F712" s="1"/>
      <c r="G712" s="717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>
      <c r="A713" s="1"/>
      <c r="B713" s="1"/>
      <c r="C713" s="1"/>
      <c r="D713" s="11"/>
      <c r="E713" s="1"/>
      <c r="F713" s="1"/>
      <c r="G713" s="717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>
      <c r="A714" s="1"/>
      <c r="B714" s="1"/>
      <c r="C714" s="1"/>
      <c r="D714" s="11"/>
      <c r="E714" s="1"/>
      <c r="F714" s="1"/>
      <c r="G714" s="717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>
      <c r="A715" s="1"/>
      <c r="B715" s="1"/>
      <c r="C715" s="1"/>
      <c r="D715" s="11"/>
      <c r="E715" s="1"/>
      <c r="F715" s="1"/>
      <c r="G715" s="717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>
      <c r="A716" s="1"/>
      <c r="B716" s="1"/>
      <c r="C716" s="1"/>
      <c r="D716" s="11"/>
      <c r="E716" s="1"/>
      <c r="F716" s="1"/>
      <c r="G716" s="717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>
      <c r="A717" s="1"/>
      <c r="B717" s="1"/>
      <c r="C717" s="1"/>
      <c r="D717" s="11"/>
      <c r="E717" s="1"/>
      <c r="F717" s="1"/>
      <c r="G717" s="717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>
      <c r="A718" s="1"/>
      <c r="B718" s="1"/>
      <c r="C718" s="1"/>
      <c r="D718" s="11"/>
      <c r="E718" s="1"/>
      <c r="F718" s="1"/>
      <c r="G718" s="717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>
      <c r="A719" s="1"/>
      <c r="B719" s="1"/>
      <c r="C719" s="1"/>
      <c r="D719" s="11"/>
      <c r="E719" s="1"/>
      <c r="F719" s="1"/>
      <c r="G719" s="717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>
      <c r="A720" s="1"/>
      <c r="B720" s="1"/>
      <c r="C720" s="1"/>
      <c r="D720" s="11"/>
      <c r="E720" s="1"/>
      <c r="F720" s="1"/>
      <c r="G720" s="717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>
      <c r="A721" s="1"/>
      <c r="B721" s="1"/>
      <c r="C721" s="1"/>
      <c r="D721" s="11"/>
      <c r="E721" s="1"/>
      <c r="F721" s="1"/>
      <c r="G721" s="717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>
      <c r="A722" s="1"/>
      <c r="B722" s="1"/>
      <c r="C722" s="1"/>
      <c r="D722" s="11"/>
      <c r="E722" s="1"/>
      <c r="F722" s="1"/>
      <c r="G722" s="717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>
      <c r="A723" s="1"/>
      <c r="B723" s="1"/>
      <c r="C723" s="1"/>
      <c r="D723" s="11"/>
      <c r="E723" s="1"/>
      <c r="F723" s="1"/>
      <c r="G723" s="717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>
      <c r="A724" s="1"/>
      <c r="B724" s="1"/>
      <c r="C724" s="1"/>
      <c r="D724" s="11"/>
      <c r="E724" s="1"/>
      <c r="F724" s="1"/>
      <c r="G724" s="717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>
      <c r="A725" s="1"/>
      <c r="B725" s="1"/>
      <c r="C725" s="1"/>
      <c r="D725" s="11"/>
      <c r="E725" s="1"/>
      <c r="F725" s="1"/>
      <c r="G725" s="717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>
      <c r="A726" s="1"/>
      <c r="B726" s="1"/>
      <c r="C726" s="1"/>
      <c r="D726" s="11"/>
      <c r="E726" s="1"/>
      <c r="F726" s="1"/>
      <c r="G726" s="717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>
      <c r="A727" s="1"/>
      <c r="B727" s="1"/>
      <c r="C727" s="1"/>
      <c r="D727" s="11"/>
      <c r="E727" s="1"/>
      <c r="F727" s="1"/>
      <c r="G727" s="717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>
      <c r="A728" s="1"/>
      <c r="B728" s="1"/>
      <c r="C728" s="1"/>
      <c r="D728" s="11"/>
      <c r="E728" s="1"/>
      <c r="F728" s="1"/>
      <c r="G728" s="717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>
      <c r="A729" s="1"/>
      <c r="B729" s="1"/>
      <c r="C729" s="1"/>
      <c r="D729" s="11"/>
      <c r="E729" s="1"/>
      <c r="F729" s="1"/>
      <c r="G729" s="717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>
      <c r="A730" s="1"/>
      <c r="B730" s="1"/>
      <c r="C730" s="1"/>
      <c r="D730" s="11"/>
      <c r="E730" s="1"/>
      <c r="F730" s="1"/>
      <c r="G730" s="717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>
      <c r="A731" s="1"/>
      <c r="B731" s="1"/>
      <c r="C731" s="1"/>
      <c r="D731" s="11"/>
      <c r="E731" s="1"/>
      <c r="F731" s="1"/>
      <c r="G731" s="717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>
      <c r="A732" s="1"/>
      <c r="B732" s="1"/>
      <c r="C732" s="1"/>
      <c r="D732" s="11"/>
      <c r="E732" s="1"/>
      <c r="F732" s="1"/>
      <c r="G732" s="717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>
      <c r="A733" s="1"/>
      <c r="B733" s="1"/>
      <c r="C733" s="1"/>
      <c r="D733" s="11"/>
      <c r="E733" s="1"/>
      <c r="F733" s="1"/>
      <c r="G733" s="717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>
      <c r="A734" s="1"/>
      <c r="B734" s="1"/>
      <c r="C734" s="1"/>
      <c r="D734" s="11"/>
      <c r="E734" s="1"/>
      <c r="F734" s="1"/>
      <c r="G734" s="717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>
      <c r="A735" s="1"/>
      <c r="B735" s="1"/>
      <c r="C735" s="1"/>
      <c r="D735" s="11"/>
      <c r="E735" s="1"/>
      <c r="F735" s="1"/>
      <c r="G735" s="717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>
      <c r="A736" s="1"/>
      <c r="B736" s="1"/>
      <c r="C736" s="1"/>
      <c r="D736" s="11"/>
      <c r="E736" s="1"/>
      <c r="F736" s="1"/>
      <c r="G736" s="717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>
      <c r="A737" s="1"/>
      <c r="B737" s="1"/>
      <c r="C737" s="1"/>
      <c r="D737" s="11"/>
      <c r="E737" s="1"/>
      <c r="F737" s="1"/>
      <c r="G737" s="717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>
      <c r="A738" s="1"/>
      <c r="B738" s="1"/>
      <c r="C738" s="1"/>
      <c r="D738" s="11"/>
      <c r="E738" s="1"/>
      <c r="F738" s="1"/>
      <c r="G738" s="717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>
      <c r="A739" s="1"/>
      <c r="B739" s="1"/>
      <c r="C739" s="1"/>
      <c r="D739" s="11"/>
      <c r="E739" s="1"/>
      <c r="F739" s="1"/>
      <c r="G739" s="717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>
      <c r="A740" s="1"/>
      <c r="B740" s="1"/>
      <c r="C740" s="1"/>
      <c r="D740" s="11"/>
      <c r="E740" s="1"/>
      <c r="F740" s="1"/>
      <c r="G740" s="717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>
      <c r="A741" s="1"/>
      <c r="B741" s="1"/>
      <c r="C741" s="1"/>
      <c r="D741" s="11"/>
      <c r="E741" s="1"/>
      <c r="F741" s="1"/>
      <c r="G741" s="717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>
      <c r="A742" s="1"/>
      <c r="B742" s="1"/>
      <c r="C742" s="1"/>
      <c r="D742" s="11"/>
      <c r="E742" s="1"/>
      <c r="F742" s="1"/>
      <c r="G742" s="717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>
      <c r="A743" s="1"/>
      <c r="B743" s="1"/>
      <c r="C743" s="1"/>
      <c r="D743" s="11"/>
      <c r="E743" s="1"/>
      <c r="F743" s="1"/>
      <c r="G743" s="717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>
      <c r="A744" s="1"/>
      <c r="B744" s="1"/>
      <c r="C744" s="1"/>
      <c r="D744" s="11"/>
      <c r="E744" s="1"/>
      <c r="F744" s="1"/>
      <c r="G744" s="717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>
      <c r="A745" s="1"/>
      <c r="B745" s="1"/>
      <c r="C745" s="1"/>
      <c r="D745" s="11"/>
      <c r="E745" s="1"/>
      <c r="F745" s="1"/>
      <c r="G745" s="717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>
      <c r="A746" s="1"/>
      <c r="B746" s="1"/>
      <c r="C746" s="1"/>
      <c r="D746" s="11"/>
      <c r="E746" s="1"/>
      <c r="F746" s="1"/>
      <c r="G746" s="717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>
      <c r="A747" s="1"/>
      <c r="B747" s="1"/>
      <c r="C747" s="1"/>
      <c r="D747" s="11"/>
      <c r="E747" s="1"/>
      <c r="F747" s="1"/>
      <c r="G747" s="717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>
      <c r="A748" s="1"/>
      <c r="B748" s="1"/>
      <c r="C748" s="1"/>
      <c r="D748" s="11"/>
      <c r="E748" s="1"/>
      <c r="F748" s="1"/>
      <c r="G748" s="717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>
      <c r="A749" s="1"/>
      <c r="B749" s="1"/>
      <c r="C749" s="1"/>
      <c r="D749" s="11"/>
      <c r="E749" s="1"/>
      <c r="F749" s="1"/>
      <c r="G749" s="717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>
      <c r="A750" s="1"/>
      <c r="B750" s="1"/>
      <c r="C750" s="1"/>
      <c r="D750" s="11"/>
      <c r="E750" s="1"/>
      <c r="F750" s="1"/>
      <c r="G750" s="717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>
      <c r="A751" s="1"/>
      <c r="B751" s="1"/>
      <c r="C751" s="1"/>
      <c r="D751" s="11"/>
      <c r="E751" s="1"/>
      <c r="F751" s="1"/>
      <c r="G751" s="717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>
      <c r="A752" s="1"/>
      <c r="B752" s="1"/>
      <c r="C752" s="1"/>
      <c r="D752" s="11"/>
      <c r="E752" s="1"/>
      <c r="F752" s="1"/>
      <c r="G752" s="717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>
      <c r="A753" s="1"/>
      <c r="B753" s="1"/>
      <c r="C753" s="1"/>
      <c r="D753" s="11"/>
      <c r="E753" s="1"/>
      <c r="F753" s="1"/>
      <c r="G753" s="717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>
      <c r="A754" s="1"/>
      <c r="B754" s="1"/>
      <c r="C754" s="1"/>
      <c r="D754" s="11"/>
      <c r="E754" s="1"/>
      <c r="F754" s="1"/>
      <c r="G754" s="717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>
      <c r="A755" s="1"/>
      <c r="B755" s="1"/>
      <c r="C755" s="1"/>
      <c r="D755" s="11"/>
      <c r="E755" s="1"/>
      <c r="F755" s="1"/>
      <c r="G755" s="717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>
      <c r="A756" s="1"/>
      <c r="B756" s="1"/>
      <c r="C756" s="1"/>
      <c r="D756" s="11"/>
      <c r="E756" s="1"/>
      <c r="F756" s="1"/>
      <c r="G756" s="717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>
      <c r="A757" s="1"/>
      <c r="B757" s="1"/>
      <c r="C757" s="1"/>
      <c r="D757" s="11"/>
      <c r="E757" s="1"/>
      <c r="F757" s="1"/>
      <c r="G757" s="717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>
      <c r="A758" s="1"/>
      <c r="B758" s="1"/>
      <c r="C758" s="1"/>
      <c r="D758" s="11"/>
      <c r="E758" s="1"/>
      <c r="F758" s="1"/>
      <c r="G758" s="717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>
      <c r="A759" s="1"/>
      <c r="B759" s="1"/>
      <c r="C759" s="1"/>
      <c r="D759" s="11"/>
      <c r="E759" s="1"/>
      <c r="F759" s="1"/>
      <c r="G759" s="717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>
      <c r="A760" s="1"/>
      <c r="B760" s="1"/>
      <c r="C760" s="1"/>
      <c r="D760" s="11"/>
      <c r="E760" s="1"/>
      <c r="F760" s="1"/>
      <c r="G760" s="717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>
      <c r="A761" s="1"/>
      <c r="B761" s="1"/>
      <c r="C761" s="1"/>
      <c r="D761" s="11"/>
      <c r="E761" s="1"/>
      <c r="F761" s="1"/>
      <c r="G761" s="717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>
      <c r="A762" s="1"/>
      <c r="B762" s="1"/>
      <c r="C762" s="1"/>
      <c r="D762" s="11"/>
      <c r="E762" s="1"/>
      <c r="F762" s="1"/>
      <c r="G762" s="717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>
      <c r="A763" s="1"/>
      <c r="B763" s="1"/>
      <c r="C763" s="1"/>
      <c r="D763" s="11"/>
      <c r="E763" s="1"/>
      <c r="F763" s="1"/>
      <c r="G763" s="717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>
      <c r="A764" s="1"/>
      <c r="B764" s="1"/>
      <c r="C764" s="1"/>
      <c r="D764" s="11"/>
      <c r="E764" s="1"/>
      <c r="F764" s="1"/>
      <c r="G764" s="717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>
      <c r="A765" s="1"/>
      <c r="B765" s="1"/>
      <c r="C765" s="1"/>
      <c r="D765" s="11"/>
      <c r="E765" s="1"/>
      <c r="F765" s="1"/>
      <c r="G765" s="717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>
      <c r="A766" s="1"/>
      <c r="B766" s="1"/>
      <c r="C766" s="1"/>
      <c r="D766" s="11"/>
      <c r="E766" s="1"/>
      <c r="F766" s="1"/>
      <c r="G766" s="717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>
      <c r="A767" s="1"/>
      <c r="B767" s="1"/>
      <c r="C767" s="1"/>
      <c r="D767" s="11"/>
      <c r="E767" s="1"/>
      <c r="F767" s="1"/>
      <c r="G767" s="717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>
      <c r="A768" s="1"/>
      <c r="B768" s="1"/>
      <c r="C768" s="1"/>
      <c r="D768" s="11"/>
      <c r="E768" s="1"/>
      <c r="F768" s="1"/>
      <c r="G768" s="717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>
      <c r="A769" s="1"/>
      <c r="B769" s="1"/>
      <c r="C769" s="1"/>
      <c r="D769" s="11"/>
      <c r="E769" s="1"/>
      <c r="F769" s="1"/>
      <c r="G769" s="717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>
      <c r="A770" s="1"/>
      <c r="B770" s="1"/>
      <c r="C770" s="1"/>
      <c r="D770" s="11"/>
      <c r="E770" s="1"/>
      <c r="F770" s="1"/>
      <c r="G770" s="717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>
      <c r="A771" s="1"/>
      <c r="B771" s="1"/>
      <c r="C771" s="1"/>
      <c r="D771" s="11"/>
      <c r="E771" s="1"/>
      <c r="F771" s="1"/>
      <c r="G771" s="717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>
      <c r="A772" s="1"/>
      <c r="B772" s="1"/>
      <c r="C772" s="1"/>
      <c r="D772" s="11"/>
      <c r="E772" s="1"/>
      <c r="F772" s="1"/>
      <c r="G772" s="717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>
      <c r="A773" s="1"/>
      <c r="B773" s="1"/>
      <c r="C773" s="1"/>
      <c r="D773" s="11"/>
      <c r="E773" s="1"/>
      <c r="F773" s="1"/>
      <c r="G773" s="717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>
      <c r="A774" s="1"/>
      <c r="B774" s="1"/>
      <c r="C774" s="1"/>
      <c r="D774" s="11"/>
      <c r="E774" s="1"/>
      <c r="F774" s="1"/>
      <c r="G774" s="717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>
      <c r="A775" s="1"/>
      <c r="B775" s="1"/>
      <c r="C775" s="1"/>
      <c r="D775" s="11"/>
      <c r="E775" s="1"/>
      <c r="F775" s="1"/>
      <c r="G775" s="717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>
      <c r="A776" s="1"/>
      <c r="B776" s="1"/>
      <c r="C776" s="1"/>
      <c r="D776" s="11"/>
      <c r="E776" s="1"/>
      <c r="F776" s="1"/>
      <c r="G776" s="717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>
      <c r="A777" s="1"/>
      <c r="B777" s="1"/>
      <c r="C777" s="1"/>
      <c r="D777" s="11"/>
      <c r="E777" s="1"/>
      <c r="F777" s="1"/>
      <c r="G777" s="717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>
      <c r="A778" s="1"/>
      <c r="B778" s="1"/>
      <c r="C778" s="1"/>
      <c r="D778" s="11"/>
      <c r="E778" s="1"/>
      <c r="F778" s="1"/>
      <c r="G778" s="717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>
      <c r="A779" s="1"/>
      <c r="B779" s="1"/>
      <c r="C779" s="1"/>
      <c r="D779" s="11"/>
      <c r="E779" s="1"/>
      <c r="F779" s="1"/>
      <c r="G779" s="717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>
      <c r="A780" s="1"/>
      <c r="B780" s="1"/>
      <c r="C780" s="1"/>
      <c r="D780" s="11"/>
      <c r="E780" s="1"/>
      <c r="F780" s="1"/>
      <c r="G780" s="717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>
      <c r="A781" s="1"/>
      <c r="B781" s="1"/>
      <c r="C781" s="1"/>
      <c r="D781" s="11"/>
      <c r="E781" s="1"/>
      <c r="F781" s="1"/>
      <c r="G781" s="717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>
      <c r="A782" s="1"/>
      <c r="B782" s="1"/>
      <c r="C782" s="1"/>
      <c r="D782" s="11"/>
      <c r="E782" s="1"/>
      <c r="F782" s="1"/>
      <c r="G782" s="717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>
      <c r="A783" s="1"/>
      <c r="B783" s="1"/>
      <c r="C783" s="1"/>
      <c r="D783" s="11"/>
      <c r="E783" s="1"/>
      <c r="F783" s="1"/>
      <c r="G783" s="717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>
      <c r="A784" s="1"/>
      <c r="B784" s="1"/>
      <c r="C784" s="1"/>
      <c r="D784" s="11"/>
      <c r="E784" s="1"/>
      <c r="F784" s="1"/>
      <c r="G784" s="717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>
      <c r="A785" s="1"/>
      <c r="B785" s="1"/>
      <c r="C785" s="1"/>
      <c r="D785" s="11"/>
      <c r="E785" s="1"/>
      <c r="F785" s="1"/>
      <c r="G785" s="717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>
      <c r="A786" s="1"/>
      <c r="B786" s="1"/>
      <c r="C786" s="1"/>
      <c r="D786" s="11"/>
      <c r="E786" s="1"/>
      <c r="F786" s="1"/>
      <c r="G786" s="717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>
      <c r="A787" s="1"/>
      <c r="B787" s="1"/>
      <c r="C787" s="1"/>
      <c r="D787" s="11"/>
      <c r="E787" s="1"/>
      <c r="F787" s="1"/>
      <c r="G787" s="717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>
      <c r="A788" s="1"/>
      <c r="B788" s="1"/>
      <c r="C788" s="1"/>
      <c r="D788" s="11"/>
      <c r="E788" s="1"/>
      <c r="F788" s="1"/>
      <c r="G788" s="717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>
      <c r="A789" s="1"/>
      <c r="B789" s="1"/>
      <c r="C789" s="1"/>
      <c r="D789" s="11"/>
      <c r="E789" s="1"/>
      <c r="F789" s="1"/>
      <c r="G789" s="717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>
      <c r="A790" s="1"/>
      <c r="B790" s="1"/>
      <c r="C790" s="1"/>
      <c r="D790" s="11"/>
      <c r="E790" s="1"/>
      <c r="F790" s="1"/>
      <c r="G790" s="717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>
      <c r="A791" s="1"/>
      <c r="B791" s="1"/>
      <c r="C791" s="1"/>
      <c r="D791" s="11"/>
      <c r="E791" s="1"/>
      <c r="F791" s="1"/>
      <c r="G791" s="717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>
      <c r="A792" s="1"/>
      <c r="B792" s="1"/>
      <c r="C792" s="1"/>
      <c r="D792" s="11"/>
      <c r="E792" s="1"/>
      <c r="F792" s="1"/>
      <c r="G792" s="717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>
      <c r="A793" s="1"/>
      <c r="B793" s="1"/>
      <c r="C793" s="1"/>
      <c r="D793" s="11"/>
      <c r="E793" s="1"/>
      <c r="F793" s="1"/>
      <c r="G793" s="717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>
      <c r="A794" s="1"/>
      <c r="B794" s="1"/>
      <c r="C794" s="1"/>
      <c r="D794" s="11"/>
      <c r="E794" s="1"/>
      <c r="F794" s="1"/>
      <c r="G794" s="717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>
      <c r="A795" s="1"/>
      <c r="B795" s="1"/>
      <c r="C795" s="1"/>
      <c r="D795" s="11"/>
      <c r="E795" s="1"/>
      <c r="F795" s="1"/>
      <c r="G795" s="717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>
      <c r="A796" s="1"/>
      <c r="B796" s="1"/>
      <c r="C796" s="1"/>
      <c r="D796" s="11"/>
      <c r="E796" s="1"/>
      <c r="F796" s="1"/>
      <c r="G796" s="717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>
      <c r="A797" s="1"/>
      <c r="B797" s="1"/>
      <c r="C797" s="1"/>
      <c r="D797" s="11"/>
      <c r="E797" s="1"/>
      <c r="F797" s="1"/>
      <c r="G797" s="717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>
      <c r="A798" s="1"/>
      <c r="B798" s="1"/>
      <c r="C798" s="1"/>
      <c r="D798" s="11"/>
      <c r="E798" s="1"/>
      <c r="F798" s="1"/>
      <c r="G798" s="717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>
      <c r="A799" s="1"/>
      <c r="B799" s="1"/>
      <c r="C799" s="1"/>
      <c r="D799" s="11"/>
      <c r="E799" s="1"/>
      <c r="F799" s="1"/>
      <c r="G799" s="717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>
      <c r="A800" s="1"/>
      <c r="B800" s="1"/>
      <c r="C800" s="1"/>
      <c r="D800" s="11"/>
      <c r="E800" s="1"/>
      <c r="F800" s="1"/>
      <c r="G800" s="717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>
      <c r="A801" s="1"/>
      <c r="B801" s="1"/>
      <c r="C801" s="1"/>
      <c r="D801" s="11"/>
      <c r="E801" s="1"/>
      <c r="F801" s="1"/>
      <c r="G801" s="717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>
      <c r="A802" s="1"/>
      <c r="B802" s="1"/>
      <c r="C802" s="1"/>
      <c r="D802" s="11"/>
      <c r="E802" s="1"/>
      <c r="F802" s="1"/>
      <c r="G802" s="717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>
      <c r="A803" s="1"/>
      <c r="B803" s="1"/>
      <c r="C803" s="1"/>
      <c r="D803" s="11"/>
      <c r="E803" s="1"/>
      <c r="F803" s="1"/>
      <c r="G803" s="717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>
      <c r="A804" s="1"/>
      <c r="B804" s="1"/>
      <c r="C804" s="1"/>
      <c r="D804" s="11"/>
      <c r="E804" s="1"/>
      <c r="F804" s="1"/>
      <c r="G804" s="717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>
      <c r="A805" s="1"/>
      <c r="B805" s="1"/>
      <c r="C805" s="1"/>
      <c r="D805" s="11"/>
      <c r="E805" s="1"/>
      <c r="F805" s="1"/>
      <c r="G805" s="717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>
      <c r="A806" s="1"/>
      <c r="B806" s="1"/>
      <c r="C806" s="1"/>
      <c r="D806" s="11"/>
      <c r="E806" s="1"/>
      <c r="F806" s="1"/>
      <c r="G806" s="717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>
      <c r="A807" s="1"/>
      <c r="B807" s="1"/>
      <c r="C807" s="1"/>
      <c r="D807" s="11"/>
      <c r="E807" s="1"/>
      <c r="F807" s="1"/>
      <c r="G807" s="717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>
      <c r="A808" s="1"/>
      <c r="B808" s="1"/>
      <c r="C808" s="1"/>
      <c r="D808" s="11"/>
      <c r="E808" s="1"/>
      <c r="F808" s="1"/>
      <c r="G808" s="717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>
      <c r="A809" s="1"/>
      <c r="B809" s="1"/>
      <c r="C809" s="1"/>
      <c r="D809" s="11"/>
      <c r="E809" s="1"/>
      <c r="F809" s="1"/>
      <c r="G809" s="717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>
      <c r="A810" s="1"/>
      <c r="B810" s="1"/>
      <c r="C810" s="1"/>
      <c r="D810" s="11"/>
      <c r="E810" s="1"/>
      <c r="F810" s="1"/>
      <c r="G810" s="717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>
      <c r="A811" s="1"/>
      <c r="B811" s="1"/>
      <c r="C811" s="1"/>
      <c r="D811" s="11"/>
      <c r="E811" s="1"/>
      <c r="F811" s="1"/>
      <c r="G811" s="717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>
      <c r="A812" s="1"/>
      <c r="B812" s="1"/>
      <c r="C812" s="1"/>
      <c r="D812" s="11"/>
      <c r="E812" s="1"/>
      <c r="F812" s="1"/>
      <c r="G812" s="717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>
      <c r="A813" s="1"/>
      <c r="B813" s="1"/>
      <c r="C813" s="1"/>
      <c r="D813" s="11"/>
      <c r="E813" s="1"/>
      <c r="F813" s="1"/>
      <c r="G813" s="717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>
      <c r="A814" s="1"/>
      <c r="B814" s="1"/>
      <c r="C814" s="1"/>
      <c r="D814" s="11"/>
      <c r="E814" s="1"/>
      <c r="F814" s="1"/>
      <c r="G814" s="717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>
      <c r="A815" s="1"/>
      <c r="B815" s="1"/>
      <c r="C815" s="1"/>
      <c r="D815" s="11"/>
      <c r="E815" s="1"/>
      <c r="F815" s="1"/>
      <c r="G815" s="717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>
      <c r="A816" s="1"/>
      <c r="B816" s="1"/>
      <c r="C816" s="1"/>
      <c r="D816" s="11"/>
      <c r="E816" s="1"/>
      <c r="F816" s="1"/>
      <c r="G816" s="717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>
      <c r="A817" s="1"/>
      <c r="B817" s="1"/>
      <c r="C817" s="1"/>
      <c r="D817" s="11"/>
      <c r="E817" s="1"/>
      <c r="F817" s="1"/>
      <c r="G817" s="717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>
      <c r="A818" s="1"/>
      <c r="B818" s="1"/>
      <c r="C818" s="1"/>
      <c r="D818" s="11"/>
      <c r="E818" s="1"/>
      <c r="F818" s="1"/>
      <c r="G818" s="717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>
      <c r="A819" s="1"/>
      <c r="B819" s="1"/>
      <c r="C819" s="1"/>
      <c r="D819" s="11"/>
      <c r="E819" s="1"/>
      <c r="F819" s="1"/>
      <c r="G819" s="717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>
      <c r="A820" s="1"/>
      <c r="B820" s="1"/>
      <c r="C820" s="1"/>
      <c r="D820" s="11"/>
      <c r="E820" s="1"/>
      <c r="F820" s="1"/>
      <c r="G820" s="717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>
      <c r="A821" s="1"/>
      <c r="B821" s="1"/>
      <c r="C821" s="1"/>
      <c r="D821" s="11"/>
      <c r="E821" s="1"/>
      <c r="F821" s="1"/>
      <c r="G821" s="717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>
      <c r="A822" s="1"/>
      <c r="B822" s="1"/>
      <c r="C822" s="1"/>
      <c r="D822" s="11"/>
      <c r="E822" s="1"/>
      <c r="F822" s="1"/>
      <c r="G822" s="717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>
      <c r="A823" s="1"/>
      <c r="B823" s="1"/>
      <c r="C823" s="1"/>
      <c r="D823" s="11"/>
      <c r="E823" s="1"/>
      <c r="F823" s="1"/>
      <c r="G823" s="717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>
      <c r="A824" s="1"/>
      <c r="B824" s="1"/>
      <c r="C824" s="1"/>
      <c r="D824" s="11"/>
      <c r="E824" s="1"/>
      <c r="F824" s="1"/>
      <c r="G824" s="717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>
      <c r="A825" s="1"/>
      <c r="B825" s="1"/>
      <c r="C825" s="1"/>
      <c r="D825" s="11"/>
      <c r="E825" s="1"/>
      <c r="F825" s="1"/>
      <c r="G825" s="717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>
      <c r="A826" s="1"/>
      <c r="B826" s="1"/>
      <c r="C826" s="1"/>
      <c r="D826" s="11"/>
      <c r="E826" s="1"/>
      <c r="F826" s="1"/>
      <c r="G826" s="717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>
      <c r="A827" s="1"/>
      <c r="B827" s="1"/>
      <c r="C827" s="1"/>
      <c r="D827" s="11"/>
      <c r="E827" s="1"/>
      <c r="F827" s="1"/>
      <c r="G827" s="717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>
      <c r="A828" s="1"/>
      <c r="B828" s="1"/>
      <c r="C828" s="1"/>
      <c r="D828" s="11"/>
      <c r="E828" s="1"/>
      <c r="F828" s="1"/>
      <c r="G828" s="717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>
      <c r="A829" s="1"/>
      <c r="B829" s="1"/>
      <c r="C829" s="1"/>
      <c r="D829" s="11"/>
      <c r="E829" s="1"/>
      <c r="F829" s="1"/>
      <c r="G829" s="717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>
      <c r="A830" s="1"/>
      <c r="B830" s="1"/>
      <c r="C830" s="1"/>
      <c r="D830" s="11"/>
      <c r="E830" s="1"/>
      <c r="F830" s="1"/>
      <c r="G830" s="717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>
      <c r="A831" s="1"/>
      <c r="B831" s="1"/>
      <c r="C831" s="1"/>
      <c r="D831" s="11"/>
      <c r="E831" s="1"/>
      <c r="F831" s="1"/>
      <c r="G831" s="717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>
      <c r="A832" s="1"/>
      <c r="B832" s="1"/>
      <c r="C832" s="1"/>
      <c r="D832" s="11"/>
      <c r="E832" s="1"/>
      <c r="F832" s="1"/>
      <c r="G832" s="717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>
      <c r="A833" s="1"/>
      <c r="B833" s="1"/>
      <c r="C833" s="1"/>
      <c r="D833" s="11"/>
      <c r="E833" s="1"/>
      <c r="F833" s="1"/>
      <c r="G833" s="717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>
      <c r="A834" s="1"/>
      <c r="B834" s="1"/>
      <c r="C834" s="1"/>
      <c r="D834" s="11"/>
      <c r="E834" s="1"/>
      <c r="F834" s="1"/>
      <c r="G834" s="717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>
      <c r="A835" s="1"/>
      <c r="B835" s="1"/>
      <c r="C835" s="1"/>
      <c r="D835" s="11"/>
      <c r="E835" s="1"/>
      <c r="F835" s="1"/>
      <c r="G835" s="717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>
      <c r="A836" s="1"/>
      <c r="B836" s="1"/>
      <c r="C836" s="1"/>
      <c r="D836" s="11"/>
      <c r="E836" s="1"/>
      <c r="F836" s="1"/>
      <c r="G836" s="717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>
      <c r="A837" s="1"/>
      <c r="B837" s="1"/>
      <c r="C837" s="1"/>
      <c r="D837" s="11"/>
      <c r="E837" s="1"/>
      <c r="F837" s="1"/>
      <c r="G837" s="717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>
      <c r="A838" s="1"/>
      <c r="B838" s="1"/>
      <c r="C838" s="1"/>
      <c r="D838" s="11"/>
      <c r="E838" s="1"/>
      <c r="F838" s="1"/>
      <c r="G838" s="717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>
      <c r="A839" s="1"/>
      <c r="B839" s="1"/>
      <c r="C839" s="1"/>
      <c r="D839" s="11"/>
      <c r="E839" s="1"/>
      <c r="F839" s="1"/>
      <c r="G839" s="717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>
      <c r="A840" s="1"/>
      <c r="B840" s="1"/>
      <c r="C840" s="1"/>
      <c r="D840" s="11"/>
      <c r="E840" s="1"/>
      <c r="F840" s="1"/>
      <c r="G840" s="717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>
      <c r="A841" s="1"/>
      <c r="B841" s="1"/>
      <c r="C841" s="1"/>
      <c r="D841" s="11"/>
      <c r="E841" s="1"/>
      <c r="F841" s="1"/>
      <c r="G841" s="717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>
      <c r="A842" s="1"/>
      <c r="B842" s="1"/>
      <c r="C842" s="1"/>
      <c r="D842" s="11"/>
      <c r="E842" s="1"/>
      <c r="F842" s="1"/>
      <c r="G842" s="717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>
      <c r="A843" s="1"/>
      <c r="B843" s="1"/>
      <c r="C843" s="1"/>
      <c r="D843" s="11"/>
      <c r="E843" s="1"/>
      <c r="F843" s="1"/>
      <c r="G843" s="717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>
      <c r="A844" s="1"/>
      <c r="B844" s="1"/>
      <c r="C844" s="1"/>
      <c r="D844" s="11"/>
      <c r="E844" s="1"/>
      <c r="F844" s="1"/>
      <c r="G844" s="717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>
      <c r="A845" s="1"/>
      <c r="B845" s="1"/>
      <c r="C845" s="1"/>
      <c r="D845" s="11"/>
      <c r="E845" s="1"/>
      <c r="F845" s="1"/>
      <c r="G845" s="717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>
      <c r="A846" s="1"/>
      <c r="B846" s="1"/>
      <c r="C846" s="1"/>
      <c r="D846" s="11"/>
      <c r="E846" s="1"/>
      <c r="F846" s="1"/>
      <c r="G846" s="717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>
      <c r="A847" s="1"/>
      <c r="B847" s="1"/>
      <c r="C847" s="1"/>
      <c r="D847" s="11"/>
      <c r="E847" s="1"/>
      <c r="F847" s="1"/>
      <c r="G847" s="717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>
      <c r="A848" s="1"/>
      <c r="B848" s="1"/>
      <c r="C848" s="1"/>
      <c r="D848" s="11"/>
      <c r="E848" s="1"/>
      <c r="F848" s="1"/>
      <c r="G848" s="717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>
      <c r="A849" s="1"/>
      <c r="B849" s="1"/>
      <c r="C849" s="1"/>
      <c r="D849" s="11"/>
      <c r="E849" s="1"/>
      <c r="F849" s="1"/>
      <c r="G849" s="717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>
      <c r="A850" s="1"/>
      <c r="B850" s="1"/>
      <c r="C850" s="1"/>
      <c r="D850" s="11"/>
      <c r="E850" s="1"/>
      <c r="F850" s="1"/>
      <c r="G850" s="717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>
      <c r="A851" s="1"/>
      <c r="B851" s="1"/>
      <c r="C851" s="1"/>
      <c r="D851" s="11"/>
      <c r="E851" s="1"/>
      <c r="F851" s="1"/>
      <c r="G851" s="717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>
      <c r="A852" s="1"/>
      <c r="B852" s="1"/>
      <c r="C852" s="1"/>
      <c r="D852" s="11"/>
      <c r="E852" s="1"/>
      <c r="F852" s="1"/>
      <c r="G852" s="717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>
      <c r="A853" s="1"/>
      <c r="B853" s="1"/>
      <c r="C853" s="1"/>
      <c r="D853" s="11"/>
      <c r="E853" s="1"/>
      <c r="F853" s="1"/>
      <c r="G853" s="717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>
      <c r="A854" s="1"/>
      <c r="B854" s="1"/>
      <c r="C854" s="1"/>
      <c r="D854" s="11"/>
      <c r="E854" s="1"/>
      <c r="F854" s="1"/>
      <c r="G854" s="717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>
      <c r="A855" s="1"/>
      <c r="B855" s="1"/>
      <c r="C855" s="1"/>
      <c r="D855" s="11"/>
      <c r="E855" s="1"/>
      <c r="F855" s="1"/>
      <c r="G855" s="717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>
      <c r="A856" s="1"/>
      <c r="B856" s="1"/>
      <c r="C856" s="1"/>
      <c r="D856" s="11"/>
      <c r="E856" s="1"/>
      <c r="F856" s="1"/>
      <c r="G856" s="717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>
      <c r="A857" s="1"/>
      <c r="B857" s="1"/>
      <c r="C857" s="1"/>
      <c r="D857" s="11"/>
      <c r="E857" s="1"/>
      <c r="F857" s="1"/>
      <c r="G857" s="717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>
      <c r="A858" s="1"/>
      <c r="B858" s="1"/>
      <c r="C858" s="1"/>
      <c r="D858" s="11"/>
      <c r="E858" s="1"/>
      <c r="F858" s="1"/>
      <c r="G858" s="717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>
      <c r="A859" s="1"/>
      <c r="B859" s="1"/>
      <c r="C859" s="1"/>
      <c r="D859" s="11"/>
      <c r="E859" s="1"/>
      <c r="F859" s="1"/>
      <c r="G859" s="717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>
      <c r="A860" s="1"/>
      <c r="B860" s="1"/>
      <c r="C860" s="1"/>
      <c r="D860" s="11"/>
      <c r="E860" s="1"/>
      <c r="F860" s="1"/>
      <c r="G860" s="717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>
      <c r="A861" s="1"/>
      <c r="B861" s="1"/>
      <c r="C861" s="1"/>
      <c r="D861" s="11"/>
      <c r="E861" s="1"/>
      <c r="F861" s="1"/>
      <c r="G861" s="717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>
      <c r="A862" s="1"/>
      <c r="B862" s="1"/>
      <c r="C862" s="1"/>
      <c r="D862" s="11"/>
      <c r="E862" s="1"/>
      <c r="F862" s="1"/>
      <c r="G862" s="717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>
      <c r="A863" s="1"/>
      <c r="B863" s="1"/>
      <c r="C863" s="1"/>
      <c r="D863" s="11"/>
      <c r="E863" s="1"/>
      <c r="F863" s="1"/>
      <c r="G863" s="717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>
      <c r="A864" s="1"/>
      <c r="B864" s="1"/>
      <c r="C864" s="1"/>
      <c r="D864" s="11"/>
      <c r="E864" s="1"/>
      <c r="F864" s="1"/>
      <c r="G864" s="717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>
      <c r="A865" s="1"/>
      <c r="B865" s="1"/>
      <c r="C865" s="1"/>
      <c r="D865" s="11"/>
      <c r="E865" s="1"/>
      <c r="F865" s="1"/>
      <c r="G865" s="717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>
      <c r="A866" s="1"/>
      <c r="B866" s="1"/>
      <c r="C866" s="1"/>
      <c r="D866" s="11"/>
      <c r="E866" s="1"/>
      <c r="F866" s="1"/>
      <c r="G866" s="717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>
      <c r="A867" s="1"/>
      <c r="B867" s="1"/>
      <c r="C867" s="1"/>
      <c r="D867" s="11"/>
      <c r="E867" s="1"/>
      <c r="F867" s="1"/>
      <c r="G867" s="717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>
      <c r="A868" s="1"/>
      <c r="B868" s="1"/>
      <c r="C868" s="1"/>
      <c r="D868" s="11"/>
      <c r="E868" s="1"/>
      <c r="F868" s="1"/>
      <c r="G868" s="717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>
      <c r="A869" s="1"/>
      <c r="B869" s="1"/>
      <c r="C869" s="1"/>
      <c r="D869" s="11"/>
      <c r="E869" s="1"/>
      <c r="F869" s="1"/>
      <c r="G869" s="717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>
      <c r="A870" s="1"/>
      <c r="B870" s="1"/>
      <c r="C870" s="1"/>
      <c r="D870" s="11"/>
      <c r="E870" s="1"/>
      <c r="F870" s="1"/>
      <c r="G870" s="717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>
      <c r="A871" s="1"/>
      <c r="B871" s="1"/>
      <c r="C871" s="1"/>
      <c r="D871" s="11"/>
      <c r="E871" s="1"/>
      <c r="F871" s="1"/>
      <c r="G871" s="717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>
      <c r="A872" s="1"/>
      <c r="B872" s="1"/>
      <c r="C872" s="1"/>
      <c r="D872" s="11"/>
      <c r="E872" s="1"/>
      <c r="F872" s="1"/>
      <c r="G872" s="717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>
      <c r="A873" s="1"/>
      <c r="B873" s="1"/>
      <c r="C873" s="1"/>
      <c r="D873" s="11"/>
      <c r="E873" s="1"/>
      <c r="F873" s="1"/>
      <c r="G873" s="717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>
      <c r="A874" s="1"/>
      <c r="B874" s="1"/>
      <c r="C874" s="1"/>
      <c r="D874" s="11"/>
      <c r="E874" s="1"/>
      <c r="F874" s="1"/>
      <c r="G874" s="717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>
      <c r="A875" s="1"/>
      <c r="B875" s="1"/>
      <c r="C875" s="1"/>
      <c r="D875" s="11"/>
      <c r="E875" s="1"/>
      <c r="F875" s="1"/>
      <c r="G875" s="717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>
      <c r="A876" s="1"/>
      <c r="B876" s="1"/>
      <c r="C876" s="1"/>
      <c r="D876" s="11"/>
      <c r="E876" s="1"/>
      <c r="F876" s="1"/>
      <c r="G876" s="717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>
      <c r="A877" s="1"/>
      <c r="B877" s="1"/>
      <c r="C877" s="1"/>
      <c r="D877" s="11"/>
      <c r="E877" s="1"/>
      <c r="F877" s="1"/>
      <c r="G877" s="717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>
      <c r="A878" s="1"/>
      <c r="B878" s="1"/>
      <c r="C878" s="1"/>
      <c r="D878" s="11"/>
      <c r="E878" s="1"/>
      <c r="F878" s="1"/>
      <c r="G878" s="717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>
      <c r="A879" s="1"/>
      <c r="B879" s="1"/>
      <c r="C879" s="1"/>
      <c r="D879" s="11"/>
      <c r="E879" s="1"/>
      <c r="F879" s="1"/>
      <c r="G879" s="717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>
      <c r="A880" s="1"/>
      <c r="B880" s="1"/>
      <c r="C880" s="1"/>
      <c r="D880" s="11"/>
      <c r="E880" s="1"/>
      <c r="F880" s="1"/>
      <c r="G880" s="717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>
      <c r="A881" s="1"/>
      <c r="B881" s="1"/>
      <c r="C881" s="1"/>
      <c r="D881" s="11"/>
      <c r="E881" s="1"/>
      <c r="F881" s="1"/>
      <c r="G881" s="717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>
      <c r="A882" s="1"/>
      <c r="B882" s="1"/>
      <c r="C882" s="1"/>
      <c r="D882" s="11"/>
      <c r="E882" s="1"/>
      <c r="F882" s="1"/>
      <c r="G882" s="717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>
      <c r="A883" s="1"/>
      <c r="B883" s="1"/>
      <c r="C883" s="1"/>
      <c r="D883" s="11"/>
      <c r="E883" s="1"/>
      <c r="F883" s="1"/>
      <c r="G883" s="717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>
      <c r="A884" s="1"/>
      <c r="B884" s="1"/>
      <c r="C884" s="1"/>
      <c r="D884" s="11"/>
      <c r="E884" s="1"/>
      <c r="F884" s="1"/>
      <c r="G884" s="717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>
      <c r="A885" s="1"/>
      <c r="B885" s="1"/>
      <c r="C885" s="1"/>
      <c r="D885" s="11"/>
      <c r="E885" s="1"/>
      <c r="F885" s="1"/>
      <c r="G885" s="717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>
      <c r="A886" s="1"/>
      <c r="B886" s="1"/>
      <c r="C886" s="1"/>
      <c r="D886" s="11"/>
      <c r="E886" s="1"/>
      <c r="F886" s="1"/>
      <c r="G886" s="717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>
      <c r="A887" s="1"/>
      <c r="B887" s="1"/>
      <c r="C887" s="1"/>
      <c r="D887" s="11"/>
      <c r="E887" s="1"/>
      <c r="F887" s="1"/>
      <c r="G887" s="717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>
      <c r="A888" s="1"/>
      <c r="B888" s="1"/>
      <c r="C888" s="1"/>
      <c r="D888" s="11"/>
      <c r="E888" s="1"/>
      <c r="F888" s="1"/>
      <c r="G888" s="717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>
      <c r="A889" s="1"/>
      <c r="B889" s="1"/>
      <c r="C889" s="1"/>
      <c r="D889" s="11"/>
      <c r="E889" s="1"/>
      <c r="F889" s="1"/>
      <c r="G889" s="717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>
      <c r="A890" s="1"/>
      <c r="B890" s="1"/>
      <c r="C890" s="1"/>
      <c r="D890" s="11"/>
      <c r="E890" s="1"/>
      <c r="F890" s="1"/>
      <c r="G890" s="717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>
      <c r="A891" s="1"/>
      <c r="B891" s="1"/>
      <c r="C891" s="1"/>
      <c r="D891" s="11"/>
      <c r="E891" s="1"/>
      <c r="F891" s="1"/>
      <c r="G891" s="717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>
      <c r="A892" s="1"/>
      <c r="B892" s="1"/>
      <c r="C892" s="1"/>
      <c r="D892" s="11"/>
      <c r="E892" s="1"/>
      <c r="F892" s="1"/>
      <c r="G892" s="717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>
      <c r="A893" s="1"/>
      <c r="B893" s="1"/>
      <c r="C893" s="1"/>
      <c r="D893" s="11"/>
      <c r="E893" s="1"/>
      <c r="F893" s="1"/>
      <c r="G893" s="717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>
      <c r="A894" s="1"/>
      <c r="B894" s="1"/>
      <c r="C894" s="1"/>
      <c r="D894" s="11"/>
      <c r="E894" s="1"/>
      <c r="F894" s="1"/>
      <c r="G894" s="717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>
      <c r="A895" s="1"/>
      <c r="B895" s="1"/>
      <c r="C895" s="1"/>
      <c r="D895" s="11"/>
      <c r="E895" s="1"/>
      <c r="F895" s="1"/>
      <c r="G895" s="717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>
      <c r="A896" s="1"/>
      <c r="B896" s="1"/>
      <c r="C896" s="1"/>
      <c r="D896" s="11"/>
      <c r="E896" s="1"/>
      <c r="F896" s="1"/>
      <c r="G896" s="717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>
      <c r="A897" s="1"/>
      <c r="B897" s="1"/>
      <c r="C897" s="1"/>
      <c r="D897" s="11"/>
      <c r="E897" s="1"/>
      <c r="F897" s="1"/>
      <c r="G897" s="717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>
      <c r="A898" s="1"/>
      <c r="B898" s="1"/>
      <c r="C898" s="1"/>
      <c r="D898" s="11"/>
      <c r="E898" s="1"/>
      <c r="F898" s="1"/>
      <c r="G898" s="717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>
      <c r="A899" s="1"/>
      <c r="B899" s="1"/>
      <c r="C899" s="1"/>
      <c r="D899" s="11"/>
      <c r="E899" s="1"/>
      <c r="F899" s="1"/>
      <c r="G899" s="717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>
      <c r="A900" s="1"/>
      <c r="B900" s="1"/>
      <c r="C900" s="1"/>
      <c r="D900" s="11"/>
      <c r="E900" s="1"/>
      <c r="F900" s="1"/>
      <c r="G900" s="717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>
      <c r="A901" s="1"/>
      <c r="B901" s="1"/>
      <c r="C901" s="1"/>
      <c r="D901" s="11"/>
      <c r="E901" s="1"/>
      <c r="F901" s="1"/>
      <c r="G901" s="717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>
      <c r="A902" s="1"/>
      <c r="B902" s="1"/>
      <c r="C902" s="1"/>
      <c r="D902" s="11"/>
      <c r="E902" s="1"/>
      <c r="F902" s="1"/>
      <c r="G902" s="717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>
      <c r="A903" s="1"/>
      <c r="B903" s="1"/>
      <c r="C903" s="1"/>
      <c r="D903" s="11"/>
      <c r="E903" s="1"/>
      <c r="F903" s="1"/>
      <c r="G903" s="717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>
      <c r="A904" s="1"/>
      <c r="B904" s="1"/>
      <c r="C904" s="1"/>
      <c r="D904" s="11"/>
      <c r="E904" s="1"/>
      <c r="F904" s="1"/>
      <c r="G904" s="717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>
      <c r="A905" s="1"/>
      <c r="B905" s="1"/>
      <c r="C905" s="1"/>
      <c r="D905" s="11"/>
      <c r="E905" s="1"/>
      <c r="F905" s="1"/>
      <c r="G905" s="717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>
      <c r="A906" s="1"/>
      <c r="B906" s="1"/>
      <c r="C906" s="1"/>
      <c r="D906" s="11"/>
      <c r="E906" s="1"/>
      <c r="F906" s="1"/>
      <c r="G906" s="717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>
      <c r="A907" s="1"/>
      <c r="B907" s="1"/>
      <c r="C907" s="1"/>
      <c r="D907" s="11"/>
      <c r="E907" s="1"/>
      <c r="F907" s="1"/>
      <c r="G907" s="717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>
      <c r="A908" s="1"/>
      <c r="B908" s="1"/>
      <c r="C908" s="1"/>
      <c r="D908" s="11"/>
      <c r="E908" s="1"/>
      <c r="F908" s="1"/>
      <c r="G908" s="717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>
      <c r="A909" s="1"/>
      <c r="B909" s="1"/>
      <c r="C909" s="1"/>
      <c r="D909" s="11"/>
      <c r="E909" s="1"/>
      <c r="F909" s="1"/>
      <c r="G909" s="717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>
      <c r="A910" s="1"/>
      <c r="B910" s="1"/>
      <c r="C910" s="1"/>
      <c r="D910" s="11"/>
      <c r="E910" s="1"/>
      <c r="F910" s="1"/>
      <c r="G910" s="717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>
      <c r="A911" s="1"/>
      <c r="B911" s="1"/>
      <c r="C911" s="1"/>
      <c r="D911" s="11"/>
      <c r="E911" s="1"/>
      <c r="F911" s="1"/>
      <c r="G911" s="717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>
      <c r="A912" s="1"/>
      <c r="B912" s="1"/>
      <c r="C912" s="1"/>
      <c r="D912" s="11"/>
      <c r="E912" s="1"/>
      <c r="F912" s="1"/>
      <c r="G912" s="717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>
      <c r="A913" s="1"/>
      <c r="B913" s="1"/>
      <c r="C913" s="1"/>
      <c r="D913" s="11"/>
      <c r="E913" s="1"/>
      <c r="F913" s="1"/>
      <c r="G913" s="717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>
      <c r="A914" s="1"/>
      <c r="B914" s="1"/>
      <c r="C914" s="1"/>
      <c r="D914" s="11"/>
      <c r="E914" s="1"/>
      <c r="F914" s="1"/>
      <c r="G914" s="717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>
      <c r="A915" s="1"/>
      <c r="B915" s="1"/>
      <c r="C915" s="1"/>
      <c r="D915" s="11"/>
      <c r="E915" s="1"/>
      <c r="F915" s="1"/>
      <c r="G915" s="717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>
      <c r="A916" s="1"/>
      <c r="B916" s="1"/>
      <c r="C916" s="1"/>
      <c r="D916" s="11"/>
      <c r="E916" s="1"/>
      <c r="F916" s="1"/>
      <c r="G916" s="717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>
      <c r="A917" s="1"/>
      <c r="B917" s="1"/>
      <c r="C917" s="1"/>
      <c r="D917" s="11"/>
      <c r="E917" s="1"/>
      <c r="F917" s="1"/>
      <c r="G917" s="717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>
      <c r="A918" s="1"/>
      <c r="B918" s="1"/>
      <c r="C918" s="1"/>
      <c r="D918" s="11"/>
      <c r="E918" s="1"/>
      <c r="F918" s="1"/>
      <c r="G918" s="717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>
      <c r="A919" s="1"/>
      <c r="B919" s="1"/>
      <c r="C919" s="1"/>
      <c r="D919" s="11"/>
      <c r="E919" s="1"/>
      <c r="F919" s="1"/>
      <c r="G919" s="717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>
      <c r="A920" s="1"/>
      <c r="B920" s="1"/>
      <c r="C920" s="1"/>
      <c r="D920" s="11"/>
      <c r="E920" s="1"/>
      <c r="F920" s="1"/>
      <c r="G920" s="717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>
      <c r="A921" s="1"/>
      <c r="B921" s="1"/>
      <c r="C921" s="1"/>
      <c r="D921" s="11"/>
      <c r="E921" s="1"/>
      <c r="F921" s="1"/>
      <c r="G921" s="717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>
      <c r="A922" s="1"/>
      <c r="B922" s="1"/>
      <c r="C922" s="1"/>
      <c r="D922" s="11"/>
      <c r="E922" s="1"/>
      <c r="F922" s="1"/>
      <c r="G922" s="717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>
      <c r="A923" s="1"/>
      <c r="B923" s="1"/>
      <c r="C923" s="1"/>
      <c r="D923" s="11"/>
      <c r="E923" s="1"/>
      <c r="F923" s="1"/>
      <c r="G923" s="717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>
      <c r="A924" s="1"/>
      <c r="B924" s="1"/>
      <c r="C924" s="1"/>
      <c r="D924" s="11"/>
      <c r="E924" s="1"/>
      <c r="F924" s="1"/>
      <c r="G924" s="717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>
      <c r="A925" s="1"/>
      <c r="B925" s="1"/>
      <c r="C925" s="1"/>
      <c r="D925" s="11"/>
      <c r="E925" s="1"/>
      <c r="F925" s="1"/>
      <c r="G925" s="717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>
      <c r="A926" s="1"/>
      <c r="B926" s="1"/>
      <c r="C926" s="1"/>
      <c r="D926" s="11"/>
      <c r="E926" s="1"/>
      <c r="F926" s="1"/>
      <c r="G926" s="717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>
      <c r="A927" s="1"/>
      <c r="B927" s="1"/>
      <c r="C927" s="1"/>
      <c r="D927" s="11"/>
      <c r="E927" s="1"/>
      <c r="F927" s="1"/>
      <c r="G927" s="717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>
      <c r="A928" s="1"/>
      <c r="B928" s="1"/>
      <c r="C928" s="1"/>
      <c r="D928" s="11"/>
      <c r="E928" s="1"/>
      <c r="F928" s="1"/>
      <c r="G928" s="717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>
      <c r="A929" s="1"/>
      <c r="B929" s="1"/>
      <c r="C929" s="1"/>
      <c r="D929" s="11"/>
      <c r="E929" s="1"/>
      <c r="F929" s="1"/>
      <c r="G929" s="717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>
      <c r="A930" s="1"/>
      <c r="B930" s="1"/>
      <c r="C930" s="1"/>
      <c r="D930" s="11"/>
      <c r="E930" s="1"/>
      <c r="F930" s="1"/>
      <c r="G930" s="717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>
      <c r="A931" s="1"/>
      <c r="B931" s="1"/>
      <c r="C931" s="1"/>
      <c r="D931" s="11"/>
      <c r="E931" s="1"/>
      <c r="F931" s="1"/>
      <c r="G931" s="717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>
      <c r="A932" s="1"/>
      <c r="B932" s="1"/>
      <c r="C932" s="1"/>
      <c r="D932" s="11"/>
      <c r="E932" s="1"/>
      <c r="F932" s="1"/>
      <c r="G932" s="717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>
      <c r="A933" s="1"/>
      <c r="B933" s="1"/>
      <c r="C933" s="1"/>
      <c r="D933" s="11"/>
      <c r="E933" s="1"/>
      <c r="F933" s="1"/>
      <c r="G933" s="717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>
      <c r="A934" s="1"/>
      <c r="B934" s="1"/>
      <c r="C934" s="1"/>
      <c r="D934" s="11"/>
      <c r="E934" s="1"/>
      <c r="F934" s="1"/>
      <c r="G934" s="717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>
      <c r="A935" s="1"/>
      <c r="B935" s="1"/>
      <c r="C935" s="1"/>
      <c r="D935" s="11"/>
      <c r="E935" s="1"/>
      <c r="F935" s="1"/>
      <c r="G935" s="717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>
      <c r="A936" s="1"/>
      <c r="B936" s="1"/>
      <c r="C936" s="1"/>
      <c r="D936" s="11"/>
      <c r="E936" s="1"/>
      <c r="F936" s="1"/>
      <c r="G936" s="717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>
      <c r="A937" s="1"/>
      <c r="B937" s="1"/>
      <c r="C937" s="1"/>
      <c r="D937" s="11"/>
      <c r="E937" s="1"/>
      <c r="F937" s="1"/>
      <c r="G937" s="717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>
      <c r="A938" s="1"/>
      <c r="B938" s="1"/>
      <c r="C938" s="1"/>
      <c r="D938" s="11"/>
      <c r="E938" s="1"/>
      <c r="F938" s="1"/>
      <c r="G938" s="717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>
      <c r="A939" s="1"/>
      <c r="B939" s="1"/>
      <c r="C939" s="1"/>
      <c r="D939" s="11"/>
      <c r="E939" s="1"/>
      <c r="F939" s="1"/>
      <c r="G939" s="717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>
      <c r="A940" s="1"/>
      <c r="B940" s="1"/>
      <c r="C940" s="1"/>
      <c r="D940" s="11"/>
      <c r="E940" s="1"/>
      <c r="F940" s="1"/>
      <c r="G940" s="717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>
      <c r="A941" s="1"/>
      <c r="B941" s="1"/>
      <c r="C941" s="1"/>
      <c r="D941" s="11"/>
      <c r="E941" s="1"/>
      <c r="F941" s="1"/>
      <c r="G941" s="717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>
      <c r="A942" s="1"/>
      <c r="B942" s="1"/>
      <c r="C942" s="1"/>
      <c r="D942" s="11"/>
      <c r="E942" s="1"/>
      <c r="F942" s="1"/>
      <c r="G942" s="717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>
      <c r="A943" s="1"/>
      <c r="B943" s="1"/>
      <c r="C943" s="1"/>
      <c r="D943" s="11"/>
      <c r="E943" s="1"/>
      <c r="F943" s="1"/>
      <c r="G943" s="717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>
      <c r="A944" s="1"/>
      <c r="B944" s="1"/>
      <c r="C944" s="1"/>
      <c r="D944" s="11"/>
      <c r="E944" s="1"/>
      <c r="F944" s="1"/>
      <c r="G944" s="717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>
      <c r="A945" s="1"/>
      <c r="B945" s="1"/>
      <c r="C945" s="1"/>
      <c r="D945" s="11"/>
      <c r="E945" s="1"/>
      <c r="F945" s="1"/>
      <c r="G945" s="717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>
      <c r="A946" s="1"/>
      <c r="B946" s="1"/>
      <c r="C946" s="1"/>
      <c r="D946" s="11"/>
      <c r="E946" s="1"/>
      <c r="F946" s="1"/>
      <c r="G946" s="717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>
      <c r="A947" s="1"/>
      <c r="B947" s="1"/>
      <c r="C947" s="1"/>
      <c r="D947" s="11"/>
      <c r="E947" s="1"/>
      <c r="F947" s="1"/>
      <c r="G947" s="717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>
      <c r="A948" s="1"/>
      <c r="B948" s="1"/>
      <c r="C948" s="1"/>
      <c r="D948" s="11"/>
      <c r="E948" s="1"/>
      <c r="F948" s="1"/>
      <c r="G948" s="717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>
      <c r="A949" s="1"/>
      <c r="B949" s="1"/>
      <c r="C949" s="1"/>
      <c r="D949" s="11"/>
      <c r="E949" s="1"/>
      <c r="F949" s="1"/>
      <c r="G949" s="717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>
      <c r="A950" s="1"/>
      <c r="B950" s="1"/>
      <c r="C950" s="1"/>
      <c r="D950" s="11"/>
      <c r="E950" s="1"/>
      <c r="F950" s="1"/>
      <c r="G950" s="717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>
      <c r="A951" s="1"/>
      <c r="B951" s="1"/>
      <c r="C951" s="1"/>
      <c r="D951" s="11"/>
      <c r="E951" s="1"/>
      <c r="F951" s="1"/>
      <c r="G951" s="717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>
      <c r="A952" s="1"/>
      <c r="B952" s="1"/>
      <c r="C952" s="1"/>
      <c r="D952" s="11"/>
      <c r="E952" s="1"/>
      <c r="F952" s="1"/>
      <c r="G952" s="717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>
      <c r="A953" s="1"/>
      <c r="B953" s="1"/>
      <c r="C953" s="1"/>
      <c r="D953" s="11"/>
      <c r="E953" s="1"/>
      <c r="F953" s="1"/>
      <c r="G953" s="717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>
      <c r="A954" s="1"/>
      <c r="B954" s="1"/>
      <c r="C954" s="1"/>
      <c r="D954" s="11"/>
      <c r="E954" s="1"/>
      <c r="F954" s="1"/>
      <c r="G954" s="717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>
      <c r="A955" s="1"/>
      <c r="B955" s="1"/>
      <c r="C955" s="1"/>
      <c r="D955" s="11"/>
      <c r="E955" s="1"/>
      <c r="F955" s="1"/>
      <c r="G955" s="717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>
      <c r="A956" s="1"/>
      <c r="B956" s="1"/>
      <c r="C956" s="1"/>
      <c r="D956" s="11"/>
      <c r="E956" s="1"/>
      <c r="F956" s="1"/>
      <c r="G956" s="717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>
      <c r="A957" s="1"/>
      <c r="B957" s="1"/>
      <c r="C957" s="1"/>
      <c r="D957" s="11"/>
      <c r="E957" s="1"/>
      <c r="F957" s="1"/>
      <c r="G957" s="717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>
      <c r="A958" s="1"/>
      <c r="B958" s="1"/>
      <c r="C958" s="1"/>
      <c r="D958" s="11"/>
      <c r="E958" s="1"/>
      <c r="F958" s="1"/>
      <c r="G958" s="717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>
      <c r="A959" s="1"/>
      <c r="B959" s="1"/>
      <c r="C959" s="1"/>
      <c r="D959" s="11"/>
      <c r="E959" s="1"/>
      <c r="F959" s="1"/>
      <c r="G959" s="717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>
      <c r="A960" s="1"/>
      <c r="B960" s="1"/>
      <c r="C960" s="1"/>
      <c r="D960" s="11"/>
      <c r="E960" s="1"/>
      <c r="F960" s="1"/>
      <c r="G960" s="717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>
      <c r="A961" s="1"/>
      <c r="B961" s="1"/>
      <c r="C961" s="1"/>
      <c r="D961" s="11"/>
      <c r="E961" s="1"/>
      <c r="F961" s="1"/>
      <c r="G961" s="717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>
      <c r="A962" s="1"/>
      <c r="B962" s="1"/>
      <c r="C962" s="1"/>
      <c r="D962" s="11"/>
      <c r="E962" s="1"/>
      <c r="F962" s="1"/>
      <c r="G962" s="717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>
      <c r="A963" s="1"/>
      <c r="B963" s="1"/>
      <c r="C963" s="1"/>
      <c r="D963" s="11"/>
      <c r="E963" s="1"/>
      <c r="F963" s="1"/>
      <c r="G963" s="717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>
      <c r="A964" s="1"/>
      <c r="B964" s="1"/>
      <c r="C964" s="1"/>
      <c r="D964" s="11"/>
      <c r="E964" s="1"/>
      <c r="F964" s="1"/>
      <c r="G964" s="717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>
      <c r="A965" s="1"/>
      <c r="B965" s="1"/>
      <c r="C965" s="1"/>
      <c r="D965" s="11"/>
      <c r="E965" s="1"/>
      <c r="F965" s="1"/>
      <c r="G965" s="717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>
      <c r="A966" s="1"/>
      <c r="B966" s="1"/>
      <c r="C966" s="1"/>
      <c r="D966" s="11"/>
      <c r="E966" s="1"/>
      <c r="F966" s="1"/>
      <c r="G966" s="717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>
      <c r="A967" s="1"/>
      <c r="B967" s="1"/>
      <c r="C967" s="1"/>
      <c r="D967" s="11"/>
      <c r="E967" s="1"/>
      <c r="F967" s="1"/>
      <c r="G967" s="717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>
      <c r="A968" s="1"/>
      <c r="B968" s="1"/>
      <c r="C968" s="1"/>
      <c r="D968" s="11"/>
      <c r="E968" s="1"/>
      <c r="F968" s="1"/>
      <c r="G968" s="717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>
      <c r="A969" s="1"/>
      <c r="B969" s="1"/>
      <c r="C969" s="1"/>
      <c r="D969" s="11"/>
      <c r="E969" s="1"/>
      <c r="F969" s="1"/>
      <c r="G969" s="717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>
      <c r="A970" s="1"/>
      <c r="B970" s="1"/>
      <c r="C970" s="1"/>
      <c r="D970" s="11"/>
      <c r="E970" s="1"/>
      <c r="F970" s="1"/>
      <c r="G970" s="717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>
      <c r="A971" s="1"/>
      <c r="B971" s="1"/>
      <c r="C971" s="1"/>
      <c r="D971" s="11"/>
      <c r="E971" s="1"/>
      <c r="F971" s="1"/>
      <c r="G971" s="717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>
      <c r="A972" s="1"/>
      <c r="B972" s="1"/>
      <c r="C972" s="1"/>
      <c r="D972" s="11"/>
      <c r="E972" s="1"/>
      <c r="F972" s="1"/>
      <c r="G972" s="717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>
      <c r="A973" s="1"/>
      <c r="B973" s="1"/>
      <c r="C973" s="1"/>
      <c r="D973" s="11"/>
      <c r="E973" s="1"/>
      <c r="F973" s="1"/>
      <c r="G973" s="717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>
      <c r="A974" s="1"/>
      <c r="B974" s="1"/>
      <c r="C974" s="1"/>
      <c r="D974" s="11"/>
      <c r="E974" s="1"/>
      <c r="F974" s="1"/>
      <c r="G974" s="717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>
      <c r="A975" s="1"/>
      <c r="B975" s="1"/>
      <c r="C975" s="1"/>
      <c r="D975" s="11"/>
      <c r="E975" s="1"/>
      <c r="F975" s="1"/>
      <c r="G975" s="717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>
      <c r="A976" s="1"/>
      <c r="B976" s="1"/>
      <c r="C976" s="1"/>
      <c r="D976" s="11"/>
      <c r="E976" s="1"/>
      <c r="F976" s="1"/>
      <c r="G976" s="717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>
      <c r="A977" s="1"/>
      <c r="B977" s="1"/>
      <c r="C977" s="1"/>
      <c r="D977" s="11"/>
      <c r="E977" s="1"/>
      <c r="F977" s="1"/>
      <c r="G977" s="717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>
      <c r="A978" s="1"/>
      <c r="B978" s="1"/>
      <c r="C978" s="1"/>
      <c r="D978" s="11"/>
      <c r="E978" s="1"/>
      <c r="F978" s="1"/>
      <c r="G978" s="717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>
      <c r="A979" s="1"/>
      <c r="B979" s="1"/>
      <c r="C979" s="1"/>
      <c r="D979" s="11"/>
      <c r="E979" s="1"/>
      <c r="F979" s="1"/>
      <c r="G979" s="717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>
      <c r="A980" s="1"/>
      <c r="B980" s="1"/>
      <c r="C980" s="1"/>
      <c r="D980" s="11"/>
      <c r="E980" s="1"/>
      <c r="F980" s="1"/>
      <c r="G980" s="717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>
      <c r="A981" s="1"/>
      <c r="B981" s="1"/>
      <c r="C981" s="1"/>
      <c r="D981" s="11"/>
      <c r="E981" s="1"/>
      <c r="F981" s="1"/>
      <c r="G981" s="717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>
      <c r="A982" s="1"/>
      <c r="B982" s="1"/>
      <c r="C982" s="1"/>
      <c r="D982" s="11"/>
      <c r="E982" s="1"/>
      <c r="F982" s="1"/>
      <c r="G982" s="717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>
      <c r="A983" s="1"/>
      <c r="B983" s="1"/>
      <c r="C983" s="1"/>
      <c r="D983" s="11"/>
      <c r="E983" s="1"/>
      <c r="F983" s="1"/>
      <c r="G983" s="717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>
      <c r="A984" s="1"/>
      <c r="B984" s="1"/>
      <c r="C984" s="1"/>
      <c r="D984" s="11"/>
      <c r="E984" s="1"/>
      <c r="F984" s="1"/>
      <c r="G984" s="717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>
      <c r="A985" s="1"/>
      <c r="B985" s="1"/>
      <c r="C985" s="1"/>
      <c r="D985" s="11"/>
      <c r="E985" s="1"/>
      <c r="F985" s="1"/>
      <c r="G985" s="717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>
      <c r="A986" s="1"/>
      <c r="B986" s="1"/>
      <c r="C986" s="1"/>
      <c r="D986" s="11"/>
      <c r="E986" s="1"/>
      <c r="F986" s="1"/>
      <c r="G986" s="717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>
      <c r="A987" s="1"/>
      <c r="B987" s="1"/>
      <c r="C987" s="1"/>
      <c r="D987" s="11"/>
      <c r="E987" s="1"/>
      <c r="F987" s="1"/>
      <c r="G987" s="717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>
      <c r="A988" s="1"/>
      <c r="B988" s="1"/>
      <c r="C988" s="1"/>
      <c r="D988" s="11"/>
      <c r="E988" s="1"/>
      <c r="F988" s="1"/>
      <c r="G988" s="717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>
      <c r="A989" s="1"/>
      <c r="B989" s="1"/>
      <c r="C989" s="1"/>
      <c r="D989" s="11"/>
      <c r="E989" s="1"/>
      <c r="F989" s="1"/>
      <c r="G989" s="717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>
      <c r="A990" s="1"/>
      <c r="B990" s="1"/>
      <c r="C990" s="1"/>
      <c r="D990" s="11"/>
      <c r="E990" s="1"/>
      <c r="F990" s="1"/>
      <c r="G990" s="717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>
      <c r="A991" s="1"/>
      <c r="B991" s="1"/>
      <c r="C991" s="1"/>
      <c r="D991" s="11"/>
      <c r="E991" s="1"/>
      <c r="F991" s="1"/>
      <c r="G991" s="717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>
      <c r="A992" s="1"/>
      <c r="B992" s="1"/>
      <c r="C992" s="1"/>
      <c r="D992" s="11"/>
      <c r="E992" s="1"/>
      <c r="F992" s="1"/>
      <c r="G992" s="717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>
      <c r="A993" s="1"/>
      <c r="B993" s="1"/>
      <c r="C993" s="1"/>
      <c r="D993" s="11"/>
      <c r="E993" s="1"/>
      <c r="F993" s="1"/>
      <c r="G993" s="717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>
      <c r="A994" s="1"/>
      <c r="B994" s="1"/>
      <c r="C994" s="1"/>
      <c r="D994" s="11"/>
      <c r="E994" s="1"/>
      <c r="F994" s="1"/>
      <c r="G994" s="717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>
      <c r="A995" s="1"/>
      <c r="B995" s="1"/>
      <c r="C995" s="1"/>
      <c r="D995" s="11"/>
      <c r="E995" s="1"/>
      <c r="F995" s="1"/>
      <c r="G995" s="717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>
      <c r="A996" s="1"/>
      <c r="B996" s="1"/>
      <c r="C996" s="1"/>
      <c r="D996" s="11"/>
      <c r="E996" s="1"/>
      <c r="F996" s="1"/>
      <c r="G996" s="717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>
      <c r="A997" s="1"/>
      <c r="B997" s="1"/>
      <c r="C997" s="1"/>
      <c r="D997" s="11"/>
      <c r="E997" s="1"/>
      <c r="F997" s="1"/>
      <c r="G997" s="717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>
      <c r="A998" s="1"/>
      <c r="B998" s="1"/>
      <c r="C998" s="1"/>
      <c r="D998" s="11"/>
      <c r="E998" s="1"/>
      <c r="F998" s="1"/>
      <c r="G998" s="717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>
      <c r="A999" s="1"/>
      <c r="B999" s="1"/>
      <c r="C999" s="1"/>
      <c r="D999" s="11"/>
      <c r="E999" s="1"/>
      <c r="F999" s="1"/>
      <c r="G999" s="717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.5" customHeight="1">
      <c r="A1000" s="1"/>
      <c r="B1000" s="1"/>
      <c r="C1000" s="1"/>
      <c r="D1000" s="11"/>
      <c r="E1000" s="1"/>
      <c r="F1000" s="1"/>
      <c r="G1000" s="717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.5" customHeight="1">
      <c r="A1001" s="1"/>
      <c r="B1001" s="1"/>
      <c r="C1001" s="1"/>
      <c r="D1001" s="11"/>
      <c r="E1001" s="1"/>
      <c r="F1001" s="1"/>
      <c r="G1001" s="717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24">
    <mergeCell ref="A1:H1"/>
    <mergeCell ref="A3:H3"/>
    <mergeCell ref="A4:H4"/>
    <mergeCell ref="A15:G15"/>
    <mergeCell ref="A16:H16"/>
    <mergeCell ref="A51:H51"/>
    <mergeCell ref="A71:H71"/>
    <mergeCell ref="A86:H86"/>
    <mergeCell ref="A101:H101"/>
    <mergeCell ref="A124:H124"/>
    <mergeCell ref="A138:G138"/>
    <mergeCell ref="A139:H139"/>
    <mergeCell ref="A140:G140"/>
    <mergeCell ref="A141:F141"/>
    <mergeCell ref="A153:D153"/>
    <mergeCell ref="A154:D154"/>
    <mergeCell ref="A155:D155"/>
    <mergeCell ref="A142:F142"/>
    <mergeCell ref="A143:F143"/>
    <mergeCell ref="A144:G144"/>
    <mergeCell ref="A145:H145"/>
    <mergeCell ref="A146:F146"/>
    <mergeCell ref="A151:D151"/>
    <mergeCell ref="A152:D152"/>
  </mergeCells>
  <printOptions horizontalCentered="1"/>
  <pageMargins left="0.23622047244094491" right="0.23622047244094491" top="0.74803149606299213" bottom="0.74803149606299213" header="0" footer="0"/>
  <pageSetup scale="68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65"/>
  <sheetViews>
    <sheetView topLeftCell="A1099" workbookViewId="0">
      <selection activeCell="H1122" sqref="H1122"/>
    </sheetView>
  </sheetViews>
  <sheetFormatPr baseColWidth="10" defaultColWidth="12.59765625" defaultRowHeight="15" customHeight="1"/>
  <cols>
    <col min="1" max="1" width="26.69921875" customWidth="1"/>
    <col min="2" max="4" width="11.59765625" customWidth="1"/>
    <col min="5" max="5" width="14.69921875" customWidth="1"/>
    <col min="6" max="6" width="11.8984375" customWidth="1"/>
    <col min="7" max="7" width="16" customWidth="1"/>
    <col min="8" max="8" width="17.3984375" customWidth="1"/>
    <col min="9" max="26" width="11.59765625" customWidth="1"/>
  </cols>
  <sheetData>
    <row r="1" spans="1:26" ht="12.75" customHeight="1">
      <c r="A1" s="1346"/>
      <c r="B1" s="767"/>
      <c r="C1" s="767"/>
      <c r="D1" s="767"/>
      <c r="E1" s="767"/>
      <c r="F1" s="767"/>
      <c r="G1" s="767"/>
      <c r="H1" s="13"/>
      <c r="I1" s="14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</row>
    <row r="2" spans="1:26" ht="12.75" customHeight="1">
      <c r="A2" s="1346" t="s">
        <v>158</v>
      </c>
      <c r="B2" s="767"/>
      <c r="C2" s="767"/>
      <c r="D2" s="767"/>
      <c r="E2" s="767"/>
      <c r="F2" s="767"/>
      <c r="G2" s="767"/>
      <c r="H2" s="13"/>
      <c r="I2" s="14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1:26" ht="12.75" customHeight="1">
      <c r="A3" s="16" t="s">
        <v>159</v>
      </c>
      <c r="B3" s="1272" t="s">
        <v>160</v>
      </c>
      <c r="C3" s="773"/>
      <c r="D3" s="773"/>
      <c r="E3" s="773"/>
      <c r="F3" s="1093"/>
      <c r="G3" s="1318" t="s">
        <v>161</v>
      </c>
      <c r="H3" s="17"/>
      <c r="I3" s="17"/>
      <c r="J3" s="17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</row>
    <row r="4" spans="1:26" ht="12.75" customHeight="1">
      <c r="A4" s="18" t="s">
        <v>11</v>
      </c>
      <c r="B4" s="1014"/>
      <c r="C4" s="776"/>
      <c r="D4" s="776"/>
      <c r="E4" s="776"/>
      <c r="F4" s="898"/>
      <c r="G4" s="1095"/>
      <c r="H4" s="17"/>
      <c r="I4" s="17"/>
      <c r="J4" s="17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</row>
    <row r="5" spans="1:26" ht="12.75" customHeight="1">
      <c r="A5" s="16" t="s">
        <v>162</v>
      </c>
      <c r="B5" s="1255" t="s">
        <v>163</v>
      </c>
      <c r="C5" s="773"/>
      <c r="D5" s="773"/>
      <c r="E5" s="773"/>
      <c r="F5" s="1093"/>
      <c r="G5" s="1347" t="s">
        <v>13</v>
      </c>
      <c r="H5" s="17"/>
      <c r="I5" s="17"/>
      <c r="J5" s="17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ht="12.75" customHeight="1">
      <c r="A6" s="558" t="s">
        <v>499</v>
      </c>
      <c r="B6" s="1014"/>
      <c r="C6" s="776"/>
      <c r="D6" s="776"/>
      <c r="E6" s="776"/>
      <c r="F6" s="898"/>
      <c r="G6" s="1095"/>
      <c r="H6" s="17"/>
      <c r="I6" s="17"/>
      <c r="J6" s="17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</row>
    <row r="7" spans="1:26" ht="12.75" customHeight="1">
      <c r="A7" s="1256"/>
      <c r="B7" s="1257"/>
      <c r="C7" s="1257"/>
      <c r="D7" s="1257"/>
      <c r="E7" s="1257"/>
      <c r="F7" s="1257"/>
      <c r="G7" s="1258"/>
      <c r="H7" s="17"/>
      <c r="I7" s="17"/>
      <c r="J7" s="17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</row>
    <row r="8" spans="1:26" ht="12.75" customHeight="1">
      <c r="A8" s="1248" t="s">
        <v>164</v>
      </c>
      <c r="B8" s="769"/>
      <c r="C8" s="769"/>
      <c r="D8" s="769"/>
      <c r="E8" s="769"/>
      <c r="F8" s="769"/>
      <c r="G8" s="770"/>
      <c r="H8" s="17"/>
      <c r="I8" s="17"/>
      <c r="J8" s="17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ht="12.75" customHeight="1">
      <c r="A9" s="1259" t="s">
        <v>165</v>
      </c>
      <c r="B9" s="769"/>
      <c r="C9" s="770"/>
      <c r="D9" s="20" t="s">
        <v>161</v>
      </c>
      <c r="E9" s="20" t="s">
        <v>166</v>
      </c>
      <c r="F9" s="20" t="s">
        <v>167</v>
      </c>
      <c r="G9" s="20" t="s">
        <v>168</v>
      </c>
      <c r="H9" s="17"/>
      <c r="I9" s="17"/>
      <c r="J9" s="17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ht="12.75" customHeight="1">
      <c r="A10" s="1268" t="s">
        <v>169</v>
      </c>
      <c r="B10" s="1243"/>
      <c r="C10" s="1244"/>
      <c r="D10" s="21" t="s">
        <v>170</v>
      </c>
      <c r="E10" s="22">
        <v>67216.789999999994</v>
      </c>
      <c r="F10" s="23">
        <v>0.05</v>
      </c>
      <c r="G10" s="24">
        <f t="shared" ref="G10:G12" si="0">+IF(A10="","",E10*F10)</f>
        <v>3360.8395</v>
      </c>
      <c r="H10" s="17"/>
      <c r="I10" s="17"/>
      <c r="J10" s="17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ht="12.75" customHeight="1">
      <c r="A11" s="1242"/>
      <c r="B11" s="1243"/>
      <c r="C11" s="1244"/>
      <c r="D11" s="25" t="s">
        <v>171</v>
      </c>
      <c r="E11" s="26" t="s">
        <v>171</v>
      </c>
      <c r="F11" s="27"/>
      <c r="G11" s="28" t="str">
        <f t="shared" si="0"/>
        <v/>
      </c>
      <c r="H11" s="17"/>
      <c r="I11" s="17"/>
      <c r="J11" s="17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ht="12.75" customHeight="1">
      <c r="A12" s="1245"/>
      <c r="B12" s="998"/>
      <c r="C12" s="999"/>
      <c r="D12" s="29" t="s">
        <v>171</v>
      </c>
      <c r="E12" s="30" t="s">
        <v>171</v>
      </c>
      <c r="F12" s="31"/>
      <c r="G12" s="32" t="str">
        <f t="shared" si="0"/>
        <v/>
      </c>
      <c r="H12" s="17"/>
      <c r="I12" s="17"/>
      <c r="J12" s="17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ht="12.75" customHeight="1">
      <c r="A13" s="33"/>
      <c r="B13" s="33"/>
      <c r="C13" s="33"/>
      <c r="D13" s="1348" t="s">
        <v>172</v>
      </c>
      <c r="E13" s="1107"/>
      <c r="F13" s="1108"/>
      <c r="G13" s="34">
        <f>ROUND(+SUM(G10:G12),2)</f>
        <v>3360.84</v>
      </c>
      <c r="H13" s="17"/>
      <c r="I13" s="17"/>
      <c r="J13" s="17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ht="12.75" customHeight="1">
      <c r="A14" s="1246"/>
      <c r="B14" s="1107"/>
      <c r="C14" s="1107"/>
      <c r="D14" s="1107"/>
      <c r="E14" s="1107"/>
      <c r="F14" s="1107"/>
      <c r="G14" s="1247"/>
      <c r="H14" s="17"/>
      <c r="I14" s="17"/>
      <c r="J14" s="17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ht="12.75" customHeight="1">
      <c r="A15" s="1248" t="s">
        <v>173</v>
      </c>
      <c r="B15" s="769"/>
      <c r="C15" s="769"/>
      <c r="D15" s="769"/>
      <c r="E15" s="769"/>
      <c r="F15" s="769"/>
      <c r="G15" s="770"/>
      <c r="H15" s="17"/>
      <c r="I15" s="17"/>
      <c r="J15" s="17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ht="12.75" customHeight="1">
      <c r="A16" s="1232" t="s">
        <v>165</v>
      </c>
      <c r="B16" s="769"/>
      <c r="C16" s="904"/>
      <c r="D16" s="35" t="s">
        <v>161</v>
      </c>
      <c r="E16" s="36" t="s">
        <v>166</v>
      </c>
      <c r="F16" s="35" t="s">
        <v>167</v>
      </c>
      <c r="G16" s="37" t="s">
        <v>168</v>
      </c>
      <c r="H16" s="17"/>
      <c r="I16" s="17"/>
      <c r="J16" s="17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ht="12.75" customHeight="1">
      <c r="A17" s="1233" t="s">
        <v>174</v>
      </c>
      <c r="B17" s="1234"/>
      <c r="C17" s="1235"/>
      <c r="D17" s="38" t="s">
        <v>175</v>
      </c>
      <c r="E17" s="39">
        <v>29224.691865875</v>
      </c>
      <c r="F17" s="40">
        <v>2.2999999999999998</v>
      </c>
      <c r="G17" s="41">
        <f>(+IF(A17="","",(E17*F17)))</f>
        <v>67216.791291512491</v>
      </c>
      <c r="H17" s="17"/>
      <c r="I17" s="17"/>
      <c r="J17" s="17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ht="12.75" customHeight="1">
      <c r="A18" s="42"/>
      <c r="B18" s="43"/>
      <c r="C18" s="43"/>
      <c r="D18" s="44"/>
      <c r="E18" s="45"/>
      <c r="F18" s="46"/>
      <c r="G18" s="47"/>
      <c r="H18" s="17"/>
      <c r="I18" s="17"/>
      <c r="J18" s="17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ht="12.75" customHeight="1">
      <c r="A19" s="42"/>
      <c r="B19" s="43"/>
      <c r="C19" s="43"/>
      <c r="D19" s="44"/>
      <c r="E19" s="45"/>
      <c r="F19" s="46"/>
      <c r="G19" s="47"/>
      <c r="H19" s="17"/>
      <c r="I19" s="17"/>
      <c r="J19" s="17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ht="12.75" customHeight="1">
      <c r="A20" s="1236"/>
      <c r="B20" s="1234"/>
      <c r="C20" s="1235"/>
      <c r="D20" s="48"/>
      <c r="E20" s="45"/>
      <c r="F20" s="46"/>
      <c r="G20" s="47" t="str">
        <f>(+IF(A20="","",(E20*F20)))</f>
        <v/>
      </c>
      <c r="H20" s="17"/>
      <c r="I20" s="17"/>
      <c r="J20" s="17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ht="12.75" customHeight="1">
      <c r="A21" s="1237"/>
      <c r="B21" s="998"/>
      <c r="C21" s="999"/>
      <c r="D21" s="49"/>
      <c r="E21" s="50"/>
      <c r="F21" s="31"/>
      <c r="G21" s="51"/>
      <c r="H21" s="17"/>
      <c r="I21" s="17"/>
      <c r="J21" s="17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ht="12.75" customHeight="1">
      <c r="A22" s="33"/>
      <c r="B22" s="33"/>
      <c r="C22" s="33"/>
      <c r="D22" s="1238" t="s">
        <v>176</v>
      </c>
      <c r="E22" s="1121"/>
      <c r="F22" s="1122"/>
      <c r="G22" s="34">
        <f>+ROUND(SUM(G17:G21),2)</f>
        <v>67216.789999999994</v>
      </c>
      <c r="H22" s="17"/>
      <c r="I22" s="17"/>
      <c r="J22" s="17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ht="12.75" customHeight="1">
      <c r="A23" s="33"/>
      <c r="B23" s="33"/>
      <c r="C23" s="33"/>
      <c r="D23" s="33"/>
      <c r="E23" s="52"/>
      <c r="F23" s="33"/>
      <c r="G23" s="33"/>
      <c r="H23" s="17"/>
      <c r="I23" s="17"/>
      <c r="J23" s="17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ht="12.75" customHeight="1">
      <c r="A24" s="1241" t="s">
        <v>177</v>
      </c>
      <c r="B24" s="769"/>
      <c r="C24" s="769"/>
      <c r="D24" s="769"/>
      <c r="E24" s="769"/>
      <c r="F24" s="770"/>
      <c r="G24" s="53">
        <f>ROUND((SUM(+G13+G22)),2)</f>
        <v>70577.63</v>
      </c>
      <c r="H24" s="17"/>
      <c r="I24" s="17"/>
      <c r="J24" s="17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ht="12.75" customHeight="1">
      <c r="A25" s="54"/>
      <c r="B25" s="54"/>
      <c r="C25" s="54"/>
      <c r="D25" s="33"/>
      <c r="E25" s="52"/>
      <c r="F25" s="55"/>
      <c r="G25" s="56"/>
      <c r="H25" s="17"/>
      <c r="I25" s="17"/>
      <c r="J25" s="17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ht="12.75" customHeight="1">
      <c r="A26" s="1342" t="s">
        <v>178</v>
      </c>
      <c r="B26" s="769"/>
      <c r="C26" s="770"/>
      <c r="D26" s="33"/>
      <c r="E26" s="57"/>
      <c r="F26" s="58">
        <f>+[1]PRESUPUESTO!$H$70</f>
        <v>0</v>
      </c>
      <c r="G26" s="59">
        <f>+G24*F26</f>
        <v>0</v>
      </c>
      <c r="H26" s="17"/>
      <c r="I26" s="17"/>
      <c r="J26" s="17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ht="12.75" customHeight="1">
      <c r="A27" s="1343" t="s">
        <v>179</v>
      </c>
      <c r="B27" s="769"/>
      <c r="C27" s="769"/>
      <c r="D27" s="769"/>
      <c r="E27" s="769"/>
      <c r="F27" s="770"/>
      <c r="G27" s="60">
        <f>+G26+G24</f>
        <v>70577.63</v>
      </c>
      <c r="H27" s="17"/>
      <c r="I27" s="17"/>
      <c r="J27" s="17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ht="12.75" customHeight="1">
      <c r="A28" s="61"/>
      <c r="B28" s="61"/>
      <c r="C28" s="61"/>
      <c r="D28" s="1120" t="s">
        <v>180</v>
      </c>
      <c r="E28" s="1121"/>
      <c r="F28" s="1122"/>
      <c r="G28" s="62">
        <f>+ROUND(SUM(G25:G27),2)</f>
        <v>70577.63</v>
      </c>
      <c r="H28" s="17"/>
      <c r="I28" s="17"/>
      <c r="J28" s="17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ht="12.75" customHeight="1">
      <c r="A29" s="12"/>
      <c r="B29" s="12"/>
      <c r="C29" s="12"/>
      <c r="D29" s="12"/>
      <c r="E29" s="12"/>
      <c r="F29" s="12"/>
      <c r="G29" s="12"/>
      <c r="H29" s="17"/>
      <c r="I29" s="17"/>
      <c r="J29" s="17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ht="12.75" customHeight="1">
      <c r="A30" s="63" t="s">
        <v>159</v>
      </c>
      <c r="B30" s="1013" t="s">
        <v>160</v>
      </c>
      <c r="C30" s="773"/>
      <c r="D30" s="773"/>
      <c r="E30" s="773"/>
      <c r="F30" s="1093"/>
      <c r="G30" s="1094" t="s">
        <v>161</v>
      </c>
      <c r="H30" s="17"/>
      <c r="I30" s="17"/>
      <c r="J30" s="17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2.75" customHeight="1">
      <c r="A31" s="64" t="s">
        <v>181</v>
      </c>
      <c r="B31" s="1014"/>
      <c r="C31" s="776"/>
      <c r="D31" s="776"/>
      <c r="E31" s="776"/>
      <c r="F31" s="898"/>
      <c r="G31" s="1095"/>
      <c r="H31" s="17"/>
      <c r="I31" s="17"/>
      <c r="J31" s="17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2.75" customHeight="1">
      <c r="A32" s="63" t="s">
        <v>162</v>
      </c>
      <c r="B32" s="1017" t="s">
        <v>182</v>
      </c>
      <c r="C32" s="773"/>
      <c r="D32" s="773"/>
      <c r="E32" s="773"/>
      <c r="F32" s="1093"/>
      <c r="G32" s="1096" t="str">
        <f>+Presupuesto!E104</f>
        <v>m3</v>
      </c>
      <c r="H32" s="17"/>
      <c r="I32" s="17"/>
      <c r="J32" s="17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</row>
    <row r="33" spans="1:26" ht="12.75" customHeight="1">
      <c r="A33" s="65" t="s">
        <v>500</v>
      </c>
      <c r="B33" s="1014"/>
      <c r="C33" s="776"/>
      <c r="D33" s="776"/>
      <c r="E33" s="776"/>
      <c r="F33" s="898"/>
      <c r="G33" s="1095"/>
      <c r="H33" s="17"/>
      <c r="I33" s="17"/>
      <c r="J33" s="17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</row>
    <row r="34" spans="1:26" ht="12.75" customHeight="1">
      <c r="A34" s="1344"/>
      <c r="B34" s="1257"/>
      <c r="C34" s="1257"/>
      <c r="D34" s="1257"/>
      <c r="E34" s="1257"/>
      <c r="F34" s="1257"/>
      <c r="G34" s="1258"/>
      <c r="H34" s="17"/>
      <c r="I34" s="17"/>
      <c r="J34" s="17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</row>
    <row r="35" spans="1:26" ht="12.75" customHeight="1">
      <c r="A35" s="1002" t="s">
        <v>164</v>
      </c>
      <c r="B35" s="769"/>
      <c r="C35" s="769"/>
      <c r="D35" s="769"/>
      <c r="E35" s="769"/>
      <c r="F35" s="769"/>
      <c r="G35" s="770"/>
      <c r="H35" s="17"/>
      <c r="I35" s="17"/>
      <c r="J35" s="17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</row>
    <row r="36" spans="1:26" ht="12.75" customHeight="1">
      <c r="A36" s="1003" t="s">
        <v>165</v>
      </c>
      <c r="B36" s="769"/>
      <c r="C36" s="770"/>
      <c r="D36" s="66" t="s">
        <v>161</v>
      </c>
      <c r="E36" s="66" t="s">
        <v>166</v>
      </c>
      <c r="F36" s="66" t="s">
        <v>167</v>
      </c>
      <c r="G36" s="66" t="s">
        <v>168</v>
      </c>
      <c r="H36" s="17"/>
      <c r="I36" s="17"/>
      <c r="J36" s="17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</row>
    <row r="37" spans="1:26" ht="12.75" customHeight="1">
      <c r="A37" s="1345" t="s">
        <v>169</v>
      </c>
      <c r="B37" s="1243"/>
      <c r="C37" s="1244"/>
      <c r="D37" s="67" t="s">
        <v>170</v>
      </c>
      <c r="E37" s="68">
        <v>93519.01</v>
      </c>
      <c r="F37" s="69">
        <v>0.05</v>
      </c>
      <c r="G37" s="70">
        <f t="shared" ref="G37:G40" si="1">+IF(A37="","",E37*F37)</f>
        <v>4675.9504999999999</v>
      </c>
      <c r="H37" s="17"/>
      <c r="I37" s="17"/>
      <c r="J37" s="17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</row>
    <row r="38" spans="1:26" ht="12.75" customHeight="1">
      <c r="A38" s="1345"/>
      <c r="B38" s="1243"/>
      <c r="C38" s="1244"/>
      <c r="D38" s="67" t="s">
        <v>171</v>
      </c>
      <c r="E38" s="71" t="s">
        <v>171</v>
      </c>
      <c r="F38" s="72"/>
      <c r="G38" s="73" t="str">
        <f t="shared" si="1"/>
        <v/>
      </c>
      <c r="H38" s="17"/>
      <c r="I38" s="17"/>
      <c r="J38" s="17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</row>
    <row r="39" spans="1:26" ht="12.75" customHeight="1">
      <c r="A39" s="1345"/>
      <c r="B39" s="1243"/>
      <c r="C39" s="1244"/>
      <c r="D39" s="67" t="s">
        <v>171</v>
      </c>
      <c r="E39" s="74" t="s">
        <v>171</v>
      </c>
      <c r="F39" s="75"/>
      <c r="G39" s="73" t="str">
        <f t="shared" si="1"/>
        <v/>
      </c>
      <c r="H39" s="17"/>
      <c r="I39" s="17"/>
      <c r="J39" s="17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</row>
    <row r="40" spans="1:26" ht="12.75" customHeight="1">
      <c r="A40" s="1007"/>
      <c r="B40" s="998"/>
      <c r="C40" s="999"/>
      <c r="D40" s="76" t="s">
        <v>171</v>
      </c>
      <c r="E40" s="77" t="s">
        <v>171</v>
      </c>
      <c r="F40" s="78"/>
      <c r="G40" s="79" t="str">
        <f t="shared" si="1"/>
        <v/>
      </c>
      <c r="H40" s="17"/>
      <c r="I40" s="17"/>
      <c r="J40" s="17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</row>
    <row r="41" spans="1:26" ht="12.75" customHeight="1">
      <c r="A41" s="80"/>
      <c r="B41" s="80"/>
      <c r="C41" s="80"/>
      <c r="D41" s="1106" t="s">
        <v>172</v>
      </c>
      <c r="E41" s="1107"/>
      <c r="F41" s="1108"/>
      <c r="G41" s="81">
        <f>ROUND(+SUM(G37:G40),2)</f>
        <v>4675.95</v>
      </c>
      <c r="H41" s="17"/>
      <c r="I41" s="17"/>
      <c r="J41" s="17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</row>
    <row r="42" spans="1:26" ht="12.75" customHeight="1">
      <c r="A42" s="1340"/>
      <c r="B42" s="1107"/>
      <c r="C42" s="1107"/>
      <c r="D42" s="1107"/>
      <c r="E42" s="1107"/>
      <c r="F42" s="1107"/>
      <c r="G42" s="1247"/>
      <c r="H42" s="17"/>
      <c r="I42" s="17"/>
      <c r="J42" s="17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</row>
    <row r="43" spans="1:26" ht="12.75" customHeight="1">
      <c r="A43" s="1002" t="s">
        <v>173</v>
      </c>
      <c r="B43" s="769"/>
      <c r="C43" s="769"/>
      <c r="D43" s="769"/>
      <c r="E43" s="769"/>
      <c r="F43" s="769"/>
      <c r="G43" s="770"/>
      <c r="H43" s="17"/>
      <c r="I43" s="17"/>
      <c r="J43" s="17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</row>
    <row r="44" spans="1:26" ht="12.75" customHeight="1">
      <c r="A44" s="1010" t="s">
        <v>165</v>
      </c>
      <c r="B44" s="769"/>
      <c r="C44" s="904"/>
      <c r="D44" s="82" t="s">
        <v>161</v>
      </c>
      <c r="E44" s="83" t="s">
        <v>166</v>
      </c>
      <c r="F44" s="82" t="s">
        <v>167</v>
      </c>
      <c r="G44" s="84" t="s">
        <v>168</v>
      </c>
      <c r="H44" s="17"/>
      <c r="I44" s="17"/>
      <c r="J44" s="17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</row>
    <row r="45" spans="1:26" ht="12.75" customHeight="1">
      <c r="A45" s="1341" t="s">
        <v>174</v>
      </c>
      <c r="B45" s="1234"/>
      <c r="C45" s="1235"/>
      <c r="D45" s="85" t="s">
        <v>175</v>
      </c>
      <c r="E45" s="86">
        <v>29224.691865875</v>
      </c>
      <c r="F45" s="87">
        <v>3.2</v>
      </c>
      <c r="G45" s="88">
        <f t="shared" ref="G45:G47" si="2">(+IF(A45="","",(E45*F45)))</f>
        <v>93519.013970800006</v>
      </c>
      <c r="H45" s="17"/>
      <c r="I45" s="17"/>
      <c r="J45" s="17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</row>
    <row r="46" spans="1:26" ht="12.75" customHeight="1">
      <c r="A46" s="1341"/>
      <c r="B46" s="1234"/>
      <c r="C46" s="1235"/>
      <c r="D46" s="85"/>
      <c r="E46" s="86"/>
      <c r="F46" s="87"/>
      <c r="G46" s="88" t="str">
        <f t="shared" si="2"/>
        <v/>
      </c>
      <c r="H46" s="17"/>
      <c r="I46" s="17"/>
      <c r="J46" s="17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</row>
    <row r="47" spans="1:26" ht="12.75" customHeight="1">
      <c r="A47" s="1341"/>
      <c r="B47" s="1234"/>
      <c r="C47" s="1235"/>
      <c r="D47" s="85"/>
      <c r="E47" s="86"/>
      <c r="F47" s="87"/>
      <c r="G47" s="88" t="str">
        <f t="shared" si="2"/>
        <v/>
      </c>
      <c r="H47" s="17"/>
      <c r="I47" s="17"/>
      <c r="J47" s="17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</row>
    <row r="48" spans="1:26" ht="12.75" customHeight="1">
      <c r="A48" s="1012"/>
      <c r="B48" s="998"/>
      <c r="C48" s="999"/>
      <c r="D48" s="89"/>
      <c r="E48" s="90"/>
      <c r="F48" s="91"/>
      <c r="G48" s="92"/>
      <c r="H48" s="17"/>
      <c r="I48" s="17"/>
      <c r="J48" s="17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</row>
    <row r="49" spans="1:26" ht="12.75" customHeight="1">
      <c r="A49" s="80"/>
      <c r="B49" s="80"/>
      <c r="C49" s="80"/>
      <c r="D49" s="1120" t="s">
        <v>176</v>
      </c>
      <c r="E49" s="1121"/>
      <c r="F49" s="1122"/>
      <c r="G49" s="62">
        <f>+ROUND(SUM(G45:G48),2)</f>
        <v>93519.01</v>
      </c>
      <c r="H49" s="17"/>
      <c r="I49" s="17"/>
      <c r="J49" s="17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</row>
    <row r="50" spans="1:26" ht="12.75" customHeight="1">
      <c r="A50" s="80"/>
      <c r="B50" s="80"/>
      <c r="C50" s="80"/>
      <c r="D50" s="80"/>
      <c r="E50" s="93"/>
      <c r="F50" s="80"/>
      <c r="G50" s="80"/>
      <c r="H50" s="17"/>
      <c r="I50" s="17"/>
      <c r="J50" s="17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</row>
    <row r="51" spans="1:26" ht="12.75" customHeight="1">
      <c r="A51" s="994" t="s">
        <v>177</v>
      </c>
      <c r="B51" s="769"/>
      <c r="C51" s="769"/>
      <c r="D51" s="769"/>
      <c r="E51" s="769"/>
      <c r="F51" s="770"/>
      <c r="G51" s="94">
        <f>ROUND((SUM(+G41+G49)),2)</f>
        <v>98194.96</v>
      </c>
      <c r="H51" s="17"/>
      <c r="I51" s="17"/>
      <c r="J51" s="17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</row>
    <row r="52" spans="1:26" ht="12.75" customHeight="1">
      <c r="A52" s="80"/>
      <c r="B52" s="80"/>
      <c r="C52" s="80"/>
      <c r="D52" s="80"/>
      <c r="E52" s="93"/>
      <c r="F52" s="80"/>
      <c r="G52" s="80"/>
      <c r="H52" s="17"/>
      <c r="I52" s="17"/>
      <c r="J52" s="17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</row>
    <row r="53" spans="1:26" ht="12.75" customHeight="1">
      <c r="A53" s="993" t="s">
        <v>178</v>
      </c>
      <c r="B53" s="769"/>
      <c r="C53" s="770"/>
      <c r="D53" s="80"/>
      <c r="E53" s="95"/>
      <c r="F53" s="96">
        <f>+[1]PRESUPUESTO!$H$70</f>
        <v>0</v>
      </c>
      <c r="G53" s="97">
        <f>+G51*F53</f>
        <v>0</v>
      </c>
      <c r="H53" s="17"/>
      <c r="I53" s="17"/>
      <c r="J53" s="17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</row>
    <row r="54" spans="1:26" ht="12.75" customHeight="1">
      <c r="A54" s="994" t="s">
        <v>179</v>
      </c>
      <c r="B54" s="769"/>
      <c r="C54" s="769"/>
      <c r="D54" s="769"/>
      <c r="E54" s="769"/>
      <c r="F54" s="770"/>
      <c r="G54" s="94">
        <f>+G53+G51</f>
        <v>98194.96</v>
      </c>
      <c r="H54" s="17"/>
      <c r="I54" s="17"/>
      <c r="J54" s="17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</row>
    <row r="55" spans="1:26" ht="12.75" customHeight="1">
      <c r="A55" s="12"/>
      <c r="B55" s="12"/>
      <c r="C55" s="12"/>
      <c r="D55" s="12"/>
      <c r="E55" s="12"/>
      <c r="F55" s="12"/>
      <c r="G55" s="12"/>
      <c r="H55" s="17"/>
      <c r="I55" s="17"/>
      <c r="J55" s="17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</row>
    <row r="56" spans="1:26" ht="12.75" customHeight="1">
      <c r="A56" s="391" t="s">
        <v>159</v>
      </c>
      <c r="B56" s="914" t="s">
        <v>160</v>
      </c>
      <c r="C56" s="915"/>
      <c r="D56" s="915"/>
      <c r="E56" s="915"/>
      <c r="F56" s="916"/>
      <c r="G56" s="920" t="s">
        <v>161</v>
      </c>
      <c r="H56" s="17"/>
      <c r="I56" s="17"/>
      <c r="J56" s="17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</row>
    <row r="57" spans="1:26" ht="12.75" customHeight="1">
      <c r="A57" s="392" t="s">
        <v>15</v>
      </c>
      <c r="B57" s="917"/>
      <c r="C57" s="918"/>
      <c r="D57" s="918"/>
      <c r="E57" s="918"/>
      <c r="F57" s="919"/>
      <c r="G57" s="921"/>
      <c r="H57" s="17"/>
      <c r="I57" s="17"/>
      <c r="J57" s="17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</row>
    <row r="58" spans="1:26" ht="12.75" customHeight="1">
      <c r="A58" s="391" t="s">
        <v>162</v>
      </c>
      <c r="B58" s="922" t="s">
        <v>127</v>
      </c>
      <c r="C58" s="923"/>
      <c r="D58" s="923"/>
      <c r="E58" s="923"/>
      <c r="F58" s="924"/>
      <c r="G58" s="928" t="s">
        <v>17</v>
      </c>
      <c r="H58" s="17"/>
      <c r="I58" s="17"/>
      <c r="J58" s="17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</row>
    <row r="59" spans="1:26" ht="20.25" customHeight="1">
      <c r="A59" s="392" t="s">
        <v>548</v>
      </c>
      <c r="B59" s="925"/>
      <c r="C59" s="926"/>
      <c r="D59" s="926"/>
      <c r="E59" s="926"/>
      <c r="F59" s="927"/>
      <c r="G59" s="929"/>
      <c r="H59" s="17"/>
      <c r="I59" s="17"/>
      <c r="J59" s="17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</row>
    <row r="60" spans="1:26" ht="12.75" customHeight="1">
      <c r="A60" s="930"/>
      <c r="B60" s="930"/>
      <c r="C60" s="930"/>
      <c r="D60" s="930"/>
      <c r="E60" s="930"/>
      <c r="F60" s="930"/>
      <c r="G60" s="930"/>
      <c r="H60" s="17"/>
      <c r="I60" s="17"/>
      <c r="J60" s="17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</row>
    <row r="61" spans="1:26" ht="12.75" customHeight="1">
      <c r="A61" s="931" t="s">
        <v>183</v>
      </c>
      <c r="B61" s="932"/>
      <c r="C61" s="932"/>
      <c r="D61" s="932"/>
      <c r="E61" s="932"/>
      <c r="F61" s="932"/>
      <c r="G61" s="933"/>
      <c r="H61" s="17"/>
      <c r="I61" s="17"/>
      <c r="J61" s="17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</row>
    <row r="62" spans="1:26" ht="12.75" customHeight="1">
      <c r="A62" s="934" t="s">
        <v>165</v>
      </c>
      <c r="B62" s="935"/>
      <c r="C62" s="935"/>
      <c r="D62" s="393" t="s">
        <v>161</v>
      </c>
      <c r="E62" s="393" t="s">
        <v>184</v>
      </c>
      <c r="F62" s="394" t="s">
        <v>167</v>
      </c>
      <c r="G62" s="395" t="s">
        <v>168</v>
      </c>
      <c r="H62" s="17"/>
      <c r="I62" s="17"/>
      <c r="J62" s="17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</row>
    <row r="63" spans="1:26" ht="12.75" customHeight="1">
      <c r="A63" s="936" t="s">
        <v>185</v>
      </c>
      <c r="B63" s="937"/>
      <c r="C63" s="937"/>
      <c r="D63" s="396" t="s">
        <v>26</v>
      </c>
      <c r="E63" s="397">
        <v>18016.580000000002</v>
      </c>
      <c r="F63" s="398">
        <v>1.05</v>
      </c>
      <c r="G63" s="399">
        <f>ROUND((+IF(A63="","",E63*F63)),2)</f>
        <v>18917.41</v>
      </c>
      <c r="H63" s="17"/>
      <c r="I63" s="17"/>
      <c r="J63" s="17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</row>
    <row r="64" spans="1:26" ht="12.75" customHeight="1">
      <c r="A64" s="938" t="s">
        <v>187</v>
      </c>
      <c r="B64" s="939"/>
      <c r="C64" s="939"/>
      <c r="D64" s="400" t="s">
        <v>104</v>
      </c>
      <c r="E64" s="401">
        <v>30941.5</v>
      </c>
      <c r="F64" s="402">
        <v>0.02</v>
      </c>
      <c r="G64" s="403">
        <f t="shared" ref="G64:G69" si="3">+IF(A64="","",E64*F64)</f>
        <v>618.83000000000004</v>
      </c>
      <c r="H64" s="17"/>
      <c r="I64" s="17"/>
      <c r="J64" s="17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</row>
    <row r="65" spans="1:26" ht="12.75" customHeight="1">
      <c r="A65" s="938"/>
      <c r="B65" s="939"/>
      <c r="C65" s="939"/>
      <c r="D65" s="636"/>
      <c r="E65" s="637"/>
      <c r="F65" s="402"/>
      <c r="G65" s="403" t="str">
        <f t="shared" si="3"/>
        <v/>
      </c>
      <c r="H65" s="17"/>
      <c r="I65" s="17"/>
      <c r="J65" s="17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</row>
    <row r="66" spans="1:26" ht="12.75" customHeight="1">
      <c r="A66" s="938"/>
      <c r="B66" s="939"/>
      <c r="C66" s="939"/>
      <c r="D66" s="400" t="s">
        <v>171</v>
      </c>
      <c r="E66" s="401" t="s">
        <v>171</v>
      </c>
      <c r="F66" s="402"/>
      <c r="G66" s="403" t="str">
        <f t="shared" si="3"/>
        <v/>
      </c>
      <c r="H66" s="17"/>
      <c r="I66" s="17"/>
      <c r="J66" s="17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</row>
    <row r="67" spans="1:26" ht="12.75" customHeight="1">
      <c r="A67" s="938"/>
      <c r="B67" s="939"/>
      <c r="C67" s="939"/>
      <c r="D67" s="400" t="s">
        <v>171</v>
      </c>
      <c r="E67" s="401" t="s">
        <v>171</v>
      </c>
      <c r="F67" s="402"/>
      <c r="G67" s="403" t="str">
        <f t="shared" si="3"/>
        <v/>
      </c>
      <c r="H67" s="17"/>
      <c r="I67" s="17"/>
      <c r="J67" s="17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</row>
    <row r="68" spans="1:26" ht="12.75" customHeight="1">
      <c r="A68" s="938"/>
      <c r="B68" s="939"/>
      <c r="C68" s="939"/>
      <c r="D68" s="400" t="s">
        <v>171</v>
      </c>
      <c r="E68" s="401" t="s">
        <v>171</v>
      </c>
      <c r="F68" s="402"/>
      <c r="G68" s="403" t="str">
        <f t="shared" si="3"/>
        <v/>
      </c>
      <c r="H68" s="17"/>
      <c r="I68" s="17"/>
      <c r="J68" s="17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</row>
    <row r="69" spans="1:26" ht="12.75" customHeight="1">
      <c r="A69" s="995"/>
      <c r="B69" s="996"/>
      <c r="C69" s="996"/>
      <c r="D69" s="405" t="s">
        <v>171</v>
      </c>
      <c r="E69" s="406" t="s">
        <v>171</v>
      </c>
      <c r="F69" s="407"/>
      <c r="G69" s="408" t="str">
        <f t="shared" si="3"/>
        <v/>
      </c>
      <c r="H69" s="17"/>
      <c r="I69" s="17"/>
      <c r="J69" s="17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</row>
    <row r="70" spans="1:26" ht="12.75" customHeight="1">
      <c r="A70" s="409"/>
      <c r="B70" s="409"/>
      <c r="C70" s="409"/>
      <c r="D70" s="991" t="s">
        <v>188</v>
      </c>
      <c r="E70" s="991"/>
      <c r="F70" s="992"/>
      <c r="G70" s="410">
        <f>+ROUND(SUM(G63:G69),2)</f>
        <v>19536.240000000002</v>
      </c>
      <c r="H70" s="17"/>
      <c r="I70" s="17"/>
      <c r="J70" s="17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</row>
    <row r="71" spans="1:26" ht="12.75" customHeight="1">
      <c r="A71" s="930"/>
      <c r="B71" s="930"/>
      <c r="C71" s="930"/>
      <c r="D71" s="930"/>
      <c r="E71" s="930"/>
      <c r="F71" s="930"/>
      <c r="G71" s="930"/>
      <c r="H71" s="17"/>
      <c r="I71" s="17"/>
      <c r="J71" s="17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</row>
    <row r="72" spans="1:26" ht="12.75" customHeight="1">
      <c r="A72" s="931" t="s">
        <v>164</v>
      </c>
      <c r="B72" s="932"/>
      <c r="C72" s="932"/>
      <c r="D72" s="932"/>
      <c r="E72" s="932"/>
      <c r="F72" s="932"/>
      <c r="G72" s="933"/>
      <c r="H72" s="17"/>
      <c r="I72" s="17"/>
      <c r="J72" s="17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</row>
    <row r="73" spans="1:26" ht="12.75" customHeight="1">
      <c r="A73" s="940" t="s">
        <v>165</v>
      </c>
      <c r="B73" s="940"/>
      <c r="C73" s="940"/>
      <c r="D73" s="414" t="s">
        <v>161</v>
      </c>
      <c r="E73" s="414" t="s">
        <v>166</v>
      </c>
      <c r="F73" s="498" t="s">
        <v>167</v>
      </c>
      <c r="G73" s="415" t="s">
        <v>168</v>
      </c>
      <c r="H73" s="17"/>
      <c r="I73" s="17"/>
      <c r="J73" s="17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</row>
    <row r="74" spans="1:26" ht="12.75" customHeight="1">
      <c r="A74" s="941" t="s">
        <v>169</v>
      </c>
      <c r="B74" s="942"/>
      <c r="C74" s="942"/>
      <c r="D74" s="416" t="s">
        <v>170</v>
      </c>
      <c r="E74" s="421">
        <v>10520.89</v>
      </c>
      <c r="F74" s="499">
        <v>0.05</v>
      </c>
      <c r="G74" s="500">
        <f>+IF(A74="","",E74*F74)</f>
        <v>526.04449999999997</v>
      </c>
      <c r="H74" s="17"/>
      <c r="I74" s="17"/>
      <c r="J74" s="17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</row>
    <row r="75" spans="1:26" ht="12.75" customHeight="1">
      <c r="A75" s="941"/>
      <c r="B75" s="942"/>
      <c r="C75" s="942"/>
      <c r="D75" s="495" t="s">
        <v>171</v>
      </c>
      <c r="E75" s="421" t="s">
        <v>171</v>
      </c>
      <c r="F75" s="420"/>
      <c r="G75" s="403" t="str">
        <f>+IF(A75="","",E75*F75)</f>
        <v/>
      </c>
      <c r="H75" s="17"/>
      <c r="I75" s="17"/>
      <c r="J75" s="17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</row>
    <row r="76" spans="1:26" ht="12.75" customHeight="1">
      <c r="A76" s="943"/>
      <c r="B76" s="944"/>
      <c r="C76" s="944"/>
      <c r="D76" s="495" t="s">
        <v>171</v>
      </c>
      <c r="E76" s="421" t="s">
        <v>171</v>
      </c>
      <c r="F76" s="501"/>
      <c r="G76" s="408" t="str">
        <f>+IF(A76="","",E76*F76)</f>
        <v/>
      </c>
      <c r="H76" s="17"/>
      <c r="I76" s="17"/>
      <c r="J76" s="17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</row>
    <row r="77" spans="1:26" ht="12.75" customHeight="1">
      <c r="A77" s="409"/>
      <c r="B77" s="409"/>
      <c r="C77" s="409"/>
      <c r="D77" s="945" t="s">
        <v>172</v>
      </c>
      <c r="E77" s="945"/>
      <c r="F77" s="946"/>
      <c r="G77" s="427">
        <f>ROUND(+SUM(G74:G76),2)</f>
        <v>526.04</v>
      </c>
      <c r="H77" s="17"/>
      <c r="I77" s="17"/>
      <c r="J77" s="17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</row>
    <row r="78" spans="1:26" ht="12.75" customHeight="1">
      <c r="A78" s="947"/>
      <c r="B78" s="947"/>
      <c r="C78" s="947"/>
      <c r="D78" s="947"/>
      <c r="E78" s="947"/>
      <c r="F78" s="947"/>
      <c r="G78" s="947"/>
      <c r="H78" s="17"/>
      <c r="I78" s="17"/>
      <c r="J78" s="17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</row>
    <row r="79" spans="1:26" ht="12.75" customHeight="1">
      <c r="A79" s="948" t="s">
        <v>173</v>
      </c>
      <c r="B79" s="949"/>
      <c r="C79" s="949"/>
      <c r="D79" s="949"/>
      <c r="E79" s="949"/>
      <c r="F79" s="949"/>
      <c r="G79" s="950"/>
      <c r="H79" s="17"/>
      <c r="I79" s="17"/>
      <c r="J79" s="17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</row>
    <row r="80" spans="1:26" ht="12.75" customHeight="1">
      <c r="A80" s="951" t="s">
        <v>165</v>
      </c>
      <c r="B80" s="952"/>
      <c r="C80" s="952"/>
      <c r="D80" s="428" t="s">
        <v>161</v>
      </c>
      <c r="E80" s="429" t="s">
        <v>166</v>
      </c>
      <c r="F80" s="430" t="s">
        <v>167</v>
      </c>
      <c r="G80" s="431" t="s">
        <v>168</v>
      </c>
      <c r="H80" s="17"/>
      <c r="I80" s="17"/>
      <c r="J80" s="17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</row>
    <row r="81" spans="1:26" ht="12.75" customHeight="1">
      <c r="A81" s="953" t="s">
        <v>190</v>
      </c>
      <c r="B81" s="954"/>
      <c r="C81" s="954"/>
      <c r="D81" s="432" t="s">
        <v>175</v>
      </c>
      <c r="E81" s="433">
        <v>35069.629374999997</v>
      </c>
      <c r="F81" s="434">
        <v>0.3</v>
      </c>
      <c r="G81" s="435">
        <f>(+IF(A81="","",(E81*F81)))</f>
        <v>10520.888812499999</v>
      </c>
      <c r="H81" s="17"/>
      <c r="I81" s="17"/>
      <c r="J81" s="17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</row>
    <row r="82" spans="1:26" ht="12.75" customHeight="1">
      <c r="A82" s="953"/>
      <c r="B82" s="954"/>
      <c r="C82" s="954"/>
      <c r="D82" s="432"/>
      <c r="E82" s="433"/>
      <c r="F82" s="434"/>
      <c r="G82" s="435" t="str">
        <f>(+IF(A82="","",(E82*F82)))</f>
        <v/>
      </c>
      <c r="H82" s="17"/>
      <c r="I82" s="17"/>
      <c r="J82" s="17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</row>
    <row r="83" spans="1:26" ht="12.75" customHeight="1">
      <c r="A83" s="953"/>
      <c r="B83" s="954"/>
      <c r="C83" s="954"/>
      <c r="D83" s="432"/>
      <c r="E83" s="433"/>
      <c r="F83" s="434"/>
      <c r="G83" s="435" t="str">
        <f>(+IF(A83="","",(E83*F83)))</f>
        <v/>
      </c>
      <c r="H83" s="17"/>
      <c r="I83" s="17"/>
      <c r="J83" s="17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</row>
    <row r="84" spans="1:26" ht="12.75" customHeight="1">
      <c r="A84" s="973"/>
      <c r="B84" s="974"/>
      <c r="C84" s="974"/>
      <c r="D84" s="436"/>
      <c r="E84" s="437"/>
      <c r="F84" s="438"/>
      <c r="G84" s="439"/>
      <c r="H84" s="17"/>
      <c r="I84" s="17"/>
      <c r="J84" s="17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</row>
    <row r="85" spans="1:26" ht="12.75" customHeight="1">
      <c r="A85" s="409"/>
      <c r="B85" s="409"/>
      <c r="C85" s="409"/>
      <c r="D85" s="945" t="s">
        <v>176</v>
      </c>
      <c r="E85" s="945"/>
      <c r="F85" s="946"/>
      <c r="G85" s="410">
        <f>+ROUND(SUM(G81:G84),2)</f>
        <v>10520.89</v>
      </c>
      <c r="H85" s="17"/>
      <c r="I85" s="17"/>
      <c r="J85" s="17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</row>
    <row r="86" spans="1:26" ht="12.75" customHeight="1">
      <c r="A86" s="409"/>
      <c r="B86" s="409"/>
      <c r="C86" s="409"/>
      <c r="D86" s="440"/>
      <c r="E86" s="441"/>
      <c r="F86" s="409"/>
      <c r="G86" s="409"/>
      <c r="H86" s="17"/>
      <c r="I86" s="17"/>
      <c r="J86" s="17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</row>
    <row r="87" spans="1:26" ht="12.75" customHeight="1">
      <c r="A87" s="975" t="s">
        <v>177</v>
      </c>
      <c r="B87" s="976"/>
      <c r="C87" s="976"/>
      <c r="D87" s="976"/>
      <c r="E87" s="976"/>
      <c r="F87" s="977"/>
      <c r="G87" s="442">
        <f>ROUND((SUM(+G70+G77+G85)),2)</f>
        <v>30583.17</v>
      </c>
      <c r="H87" s="17"/>
      <c r="I87" s="17"/>
      <c r="J87" s="17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</row>
    <row r="88" spans="1:26" ht="12.75" customHeight="1">
      <c r="A88" s="409"/>
      <c r="B88" s="409"/>
      <c r="C88" s="409"/>
      <c r="D88" s="440"/>
      <c r="E88" s="441"/>
      <c r="F88" s="409"/>
      <c r="G88" s="409"/>
      <c r="H88" s="17"/>
      <c r="I88" s="17"/>
      <c r="J88" s="17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</row>
    <row r="89" spans="1:26" ht="12.75" customHeight="1">
      <c r="A89" s="978" t="s">
        <v>178</v>
      </c>
      <c r="B89" s="979"/>
      <c r="C89" s="980"/>
      <c r="D89" s="443"/>
      <c r="E89" s="444"/>
      <c r="F89" s="445">
        <f>+[2]PRESUPUESTO!$H$70</f>
        <v>0</v>
      </c>
      <c r="G89" s="446">
        <f>+G87*F89</f>
        <v>0</v>
      </c>
      <c r="H89" s="17"/>
      <c r="I89" s="17"/>
      <c r="J89" s="17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</row>
    <row r="90" spans="1:26" ht="12.75" customHeight="1">
      <c r="A90" s="975" t="s">
        <v>179</v>
      </c>
      <c r="B90" s="976"/>
      <c r="C90" s="976"/>
      <c r="D90" s="976"/>
      <c r="E90" s="976"/>
      <c r="F90" s="977"/>
      <c r="G90" s="442">
        <f>+G89+G87</f>
        <v>30583.17</v>
      </c>
      <c r="H90" s="17"/>
      <c r="I90" s="17"/>
      <c r="J90" s="17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</row>
    <row r="91" spans="1:26" ht="12.75" customHeight="1">
      <c r="A91" s="391" t="s">
        <v>159</v>
      </c>
      <c r="B91" s="914" t="s">
        <v>160</v>
      </c>
      <c r="C91" s="915"/>
      <c r="D91" s="915"/>
      <c r="E91" s="915"/>
      <c r="F91" s="916"/>
      <c r="G91" s="920" t="s">
        <v>161</v>
      </c>
      <c r="H91" s="17"/>
      <c r="I91" s="17"/>
      <c r="J91" s="17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</row>
    <row r="92" spans="1:26" ht="12.75" customHeight="1">
      <c r="A92" s="392" t="s">
        <v>93</v>
      </c>
      <c r="B92" s="917"/>
      <c r="C92" s="918"/>
      <c r="D92" s="918"/>
      <c r="E92" s="918"/>
      <c r="F92" s="919"/>
      <c r="G92" s="921"/>
      <c r="H92" s="17"/>
      <c r="I92" s="17"/>
      <c r="J92" s="17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</row>
    <row r="93" spans="1:26" ht="12.75" customHeight="1">
      <c r="A93" s="391" t="s">
        <v>162</v>
      </c>
      <c r="B93" s="922" t="s">
        <v>268</v>
      </c>
      <c r="C93" s="923"/>
      <c r="D93" s="923"/>
      <c r="E93" s="923"/>
      <c r="F93" s="924"/>
      <c r="G93" s="928" t="s">
        <v>13</v>
      </c>
      <c r="H93" s="17"/>
      <c r="I93" s="17"/>
      <c r="J93" s="17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</row>
    <row r="94" spans="1:26" ht="12.75" customHeight="1">
      <c r="A94" s="511">
        <f>+Presupuesto!A74</f>
        <v>4.0299999999999994</v>
      </c>
      <c r="B94" s="925"/>
      <c r="C94" s="926"/>
      <c r="D94" s="926"/>
      <c r="E94" s="926"/>
      <c r="F94" s="927"/>
      <c r="G94" s="929"/>
      <c r="H94" s="17"/>
      <c r="I94" s="17"/>
      <c r="J94" s="17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</row>
    <row r="95" spans="1:26" ht="12.75" customHeight="1">
      <c r="A95" s="930"/>
      <c r="B95" s="930"/>
      <c r="C95" s="930"/>
      <c r="D95" s="930"/>
      <c r="E95" s="930"/>
      <c r="F95" s="930"/>
      <c r="G95" s="930"/>
      <c r="H95" s="17"/>
      <c r="I95" s="17"/>
      <c r="J95" s="17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</row>
    <row r="96" spans="1:26" ht="12.75" customHeight="1">
      <c r="A96" s="931" t="s">
        <v>183</v>
      </c>
      <c r="B96" s="932"/>
      <c r="C96" s="932"/>
      <c r="D96" s="932"/>
      <c r="E96" s="932"/>
      <c r="F96" s="932"/>
      <c r="G96" s="933"/>
      <c r="H96" s="17"/>
      <c r="I96" s="17"/>
      <c r="J96" s="17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</row>
    <row r="97" spans="1:26" ht="12.75" customHeight="1">
      <c r="A97" s="934" t="s">
        <v>165</v>
      </c>
      <c r="B97" s="935"/>
      <c r="C97" s="935"/>
      <c r="D97" s="393" t="s">
        <v>161</v>
      </c>
      <c r="E97" s="393" t="s">
        <v>184</v>
      </c>
      <c r="F97" s="394" t="s">
        <v>167</v>
      </c>
      <c r="G97" s="395" t="s">
        <v>168</v>
      </c>
      <c r="H97" s="17"/>
      <c r="I97" s="17"/>
      <c r="J97" s="17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</row>
    <row r="98" spans="1:26" ht="12.75" customHeight="1">
      <c r="A98" s="936" t="s">
        <v>269</v>
      </c>
      <c r="B98" s="937"/>
      <c r="C98" s="937"/>
      <c r="D98" s="503" t="s">
        <v>28</v>
      </c>
      <c r="E98" s="504">
        <v>503770.05</v>
      </c>
      <c r="F98" s="398">
        <v>0.65</v>
      </c>
      <c r="G98" s="500">
        <f>ROUND((+IF(A98="","",E98*F98)),2)</f>
        <v>327450.53000000003</v>
      </c>
      <c r="H98" s="17"/>
      <c r="I98" s="17"/>
      <c r="J98" s="17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</row>
    <row r="99" spans="1:26" ht="12.75" customHeight="1">
      <c r="A99" s="938" t="s">
        <v>270</v>
      </c>
      <c r="B99" s="939"/>
      <c r="C99" s="939"/>
      <c r="D99" s="505" t="s">
        <v>26</v>
      </c>
      <c r="E99" s="506">
        <v>5950</v>
      </c>
      <c r="F99" s="402">
        <v>0.42</v>
      </c>
      <c r="G99" s="403">
        <f>+IF(A99="","",E99*F99)</f>
        <v>2499</v>
      </c>
      <c r="H99" s="17"/>
      <c r="I99" s="17"/>
      <c r="J99" s="17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</row>
    <row r="100" spans="1:26" ht="12.75" customHeight="1">
      <c r="A100" s="1057" t="s">
        <v>271</v>
      </c>
      <c r="B100" s="1058"/>
      <c r="C100" s="1058"/>
      <c r="D100" s="505" t="s">
        <v>26</v>
      </c>
      <c r="E100" s="506">
        <v>11503.33</v>
      </c>
      <c r="F100" s="559">
        <v>0.93</v>
      </c>
      <c r="G100" s="403">
        <f>+IF(A100="","",E100*F100)</f>
        <v>10698.0969</v>
      </c>
      <c r="H100" s="17"/>
      <c r="I100" s="17"/>
      <c r="J100" s="17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</row>
    <row r="101" spans="1:26" ht="12.75" customHeight="1">
      <c r="A101" s="938" t="s">
        <v>272</v>
      </c>
      <c r="B101" s="939"/>
      <c r="C101" s="939"/>
      <c r="D101" s="505" t="s">
        <v>26</v>
      </c>
      <c r="E101" s="506">
        <v>7000</v>
      </c>
      <c r="F101" s="559">
        <v>0.55000000000000004</v>
      </c>
      <c r="G101" s="496">
        <f>+IF(A101="","",E101*F101)</f>
        <v>3850.0000000000005</v>
      </c>
      <c r="H101" s="17"/>
      <c r="I101" s="17"/>
      <c r="J101" s="17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</row>
    <row r="102" spans="1:26" ht="12.75" customHeight="1">
      <c r="A102" s="1057" t="s">
        <v>273</v>
      </c>
      <c r="B102" s="1058"/>
      <c r="C102" s="1058"/>
      <c r="D102" s="505" t="s">
        <v>274</v>
      </c>
      <c r="E102" s="506">
        <v>5094.67</v>
      </c>
      <c r="F102" s="559">
        <v>0.45</v>
      </c>
      <c r="G102" s="496">
        <f>+IF(A102="","",E102*F102)</f>
        <v>2292.6015000000002</v>
      </c>
      <c r="H102" s="17"/>
      <c r="I102" s="17"/>
      <c r="J102" s="17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</row>
    <row r="103" spans="1:26" ht="12.75" customHeight="1">
      <c r="A103" s="995" t="s">
        <v>275</v>
      </c>
      <c r="B103" s="996"/>
      <c r="C103" s="996"/>
      <c r="D103" s="560" t="s">
        <v>28</v>
      </c>
      <c r="E103" s="561">
        <v>83895</v>
      </c>
      <c r="F103" s="559">
        <v>0.45</v>
      </c>
      <c r="G103" s="408">
        <f>+IF(A103="","",E103*F103)</f>
        <v>37752.75</v>
      </c>
      <c r="H103" s="17"/>
      <c r="I103" s="17"/>
      <c r="J103" s="17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</row>
    <row r="104" spans="1:26" ht="12.75" customHeight="1">
      <c r="A104" s="409"/>
      <c r="B104" s="409"/>
      <c r="C104" s="409"/>
      <c r="D104" s="945" t="s">
        <v>188</v>
      </c>
      <c r="E104" s="945"/>
      <c r="F104" s="946"/>
      <c r="G104" s="410">
        <f>+ROUND(SUM(G98:G103),2)</f>
        <v>384542.98</v>
      </c>
      <c r="H104" s="17"/>
      <c r="I104" s="17"/>
      <c r="J104" s="17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</row>
    <row r="105" spans="1:26" ht="12.75" customHeight="1">
      <c r="A105" s="930"/>
      <c r="B105" s="930"/>
      <c r="C105" s="930"/>
      <c r="D105" s="930"/>
      <c r="E105" s="930"/>
      <c r="F105" s="930"/>
      <c r="G105" s="930"/>
      <c r="H105" s="17"/>
      <c r="I105" s="17"/>
      <c r="J105" s="17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</row>
    <row r="106" spans="1:26" ht="12.75" customHeight="1">
      <c r="A106" s="931" t="s">
        <v>164</v>
      </c>
      <c r="B106" s="932"/>
      <c r="C106" s="932"/>
      <c r="D106" s="932"/>
      <c r="E106" s="932"/>
      <c r="F106" s="932"/>
      <c r="G106" s="933"/>
      <c r="H106" s="17"/>
      <c r="I106" s="17"/>
      <c r="J106" s="17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</row>
    <row r="107" spans="1:26" ht="12.75" customHeight="1">
      <c r="A107" s="940" t="s">
        <v>165</v>
      </c>
      <c r="B107" s="940"/>
      <c r="C107" s="940"/>
      <c r="D107" s="414" t="s">
        <v>161</v>
      </c>
      <c r="E107" s="414" t="s">
        <v>166</v>
      </c>
      <c r="F107" s="498" t="s">
        <v>167</v>
      </c>
      <c r="G107" s="415" t="s">
        <v>168</v>
      </c>
      <c r="H107" s="17"/>
      <c r="I107" s="17"/>
      <c r="J107" s="17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</row>
    <row r="108" spans="1:26" ht="12.75" customHeight="1">
      <c r="A108" s="941" t="s">
        <v>169</v>
      </c>
      <c r="B108" s="942"/>
      <c r="C108" s="942"/>
      <c r="D108" s="495" t="s">
        <v>170</v>
      </c>
      <c r="E108" s="421">
        <v>204572.85</v>
      </c>
      <c r="F108" s="499">
        <v>0.05</v>
      </c>
      <c r="G108" s="500">
        <f>+IF(A108="","",E108*F108)</f>
        <v>10228.642500000002</v>
      </c>
      <c r="H108" s="17"/>
      <c r="I108" s="17"/>
      <c r="J108" s="17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</row>
    <row r="109" spans="1:26" ht="12.75" customHeight="1">
      <c r="A109" s="941"/>
      <c r="B109" s="942"/>
      <c r="C109" s="942"/>
      <c r="D109" s="495" t="s">
        <v>171</v>
      </c>
      <c r="E109" s="421" t="s">
        <v>171</v>
      </c>
      <c r="F109" s="420"/>
      <c r="G109" s="403" t="str">
        <f>+IF(A109="","",E109*F109)</f>
        <v/>
      </c>
      <c r="H109" s="17"/>
      <c r="I109" s="17"/>
      <c r="J109" s="17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</row>
    <row r="110" spans="1:26" ht="12.75" customHeight="1">
      <c r="A110" s="941"/>
      <c r="B110" s="942"/>
      <c r="C110" s="942"/>
      <c r="D110" s="495" t="s">
        <v>171</v>
      </c>
      <c r="E110" s="421" t="s">
        <v>171</v>
      </c>
      <c r="F110" s="422"/>
      <c r="G110" s="403" t="str">
        <f>+IF(A110="","",E110*F110)</f>
        <v/>
      </c>
      <c r="H110" s="17"/>
      <c r="I110" s="17"/>
      <c r="J110" s="17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</row>
    <row r="111" spans="1:26" ht="12.75" customHeight="1">
      <c r="A111" s="1059"/>
      <c r="B111" s="1060"/>
      <c r="C111" s="1061"/>
      <c r="D111" s="495" t="s">
        <v>171</v>
      </c>
      <c r="E111" s="421" t="s">
        <v>171</v>
      </c>
      <c r="F111" s="501"/>
      <c r="G111" s="408" t="str">
        <f>+IF(A111="","",E111*F111)</f>
        <v/>
      </c>
      <c r="H111" s="17"/>
      <c r="I111" s="17"/>
      <c r="J111" s="17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</row>
    <row r="112" spans="1:26" ht="12.75" customHeight="1">
      <c r="A112" s="409"/>
      <c r="B112" s="409"/>
      <c r="C112" s="409"/>
      <c r="D112" s="945" t="s">
        <v>172</v>
      </c>
      <c r="E112" s="945"/>
      <c r="F112" s="946"/>
      <c r="G112" s="427">
        <f>ROUND(+SUM(G108:G111),2)</f>
        <v>10228.64</v>
      </c>
      <c r="H112" s="17"/>
      <c r="I112" s="17"/>
      <c r="J112" s="17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</row>
    <row r="113" spans="1:26" ht="12.75" customHeight="1">
      <c r="A113" s="947"/>
      <c r="B113" s="947"/>
      <c r="C113" s="947"/>
      <c r="D113" s="947"/>
      <c r="E113" s="947"/>
      <c r="F113" s="947"/>
      <c r="G113" s="947"/>
      <c r="H113" s="17"/>
      <c r="I113" s="17"/>
      <c r="J113" s="17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</row>
    <row r="114" spans="1:26" ht="12.75" customHeight="1">
      <c r="A114" s="948" t="s">
        <v>173</v>
      </c>
      <c r="B114" s="949"/>
      <c r="C114" s="949"/>
      <c r="D114" s="949"/>
      <c r="E114" s="949"/>
      <c r="F114" s="949"/>
      <c r="G114" s="950"/>
      <c r="H114" s="17"/>
      <c r="I114" s="17"/>
      <c r="J114" s="17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</row>
    <row r="115" spans="1:26" ht="12.75" customHeight="1">
      <c r="A115" s="951" t="s">
        <v>165</v>
      </c>
      <c r="B115" s="952"/>
      <c r="C115" s="952"/>
      <c r="D115" s="428" t="s">
        <v>161</v>
      </c>
      <c r="E115" s="429" t="s">
        <v>166</v>
      </c>
      <c r="F115" s="430" t="s">
        <v>167</v>
      </c>
      <c r="G115" s="431" t="s">
        <v>168</v>
      </c>
      <c r="H115" s="17"/>
      <c r="I115" s="17"/>
      <c r="J115" s="17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</row>
    <row r="116" spans="1:26" ht="12.75" customHeight="1">
      <c r="A116" s="953" t="s">
        <v>217</v>
      </c>
      <c r="B116" s="954"/>
      <c r="C116" s="954"/>
      <c r="D116" s="432" t="s">
        <v>175</v>
      </c>
      <c r="E116" s="433">
        <v>40914.569044249998</v>
      </c>
      <c r="F116" s="434">
        <v>5</v>
      </c>
      <c r="G116" s="435">
        <f>(+IF(A116="","",(E116*F116)))</f>
        <v>204572.84522125</v>
      </c>
      <c r="H116" s="17"/>
      <c r="I116" s="17"/>
      <c r="J116" s="17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</row>
    <row r="117" spans="1:26" ht="12.75" customHeight="1">
      <c r="A117" s="953"/>
      <c r="B117" s="954"/>
      <c r="C117" s="954"/>
      <c r="D117" s="432"/>
      <c r="E117" s="433"/>
      <c r="F117" s="434"/>
      <c r="G117" s="435" t="str">
        <f>(+IF(A117="","",(E117*F117)))</f>
        <v/>
      </c>
      <c r="H117" s="17"/>
      <c r="I117" s="17"/>
      <c r="J117" s="17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</row>
    <row r="118" spans="1:26" ht="12.75" customHeight="1">
      <c r="A118" s="953"/>
      <c r="B118" s="954"/>
      <c r="C118" s="954"/>
      <c r="D118" s="432"/>
      <c r="E118" s="433"/>
      <c r="F118" s="434"/>
      <c r="G118" s="435" t="str">
        <f>(+IF(A118="","",(E118*F118)))</f>
        <v/>
      </c>
      <c r="H118" s="17"/>
      <c r="I118" s="17"/>
      <c r="J118" s="17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</row>
    <row r="119" spans="1:26" ht="12.75" customHeight="1">
      <c r="A119" s="973"/>
      <c r="B119" s="974"/>
      <c r="C119" s="974"/>
      <c r="D119" s="436"/>
      <c r="E119" s="437"/>
      <c r="F119" s="438"/>
      <c r="G119" s="439"/>
      <c r="H119" s="17"/>
      <c r="I119" s="17"/>
      <c r="J119" s="17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</row>
    <row r="120" spans="1:26" ht="12.75" customHeight="1">
      <c r="A120" s="409"/>
      <c r="B120" s="409"/>
      <c r="C120" s="409"/>
      <c r="D120" s="945" t="s">
        <v>176</v>
      </c>
      <c r="E120" s="945"/>
      <c r="F120" s="946"/>
      <c r="G120" s="410">
        <f>+ROUND(SUM(G116:G119),2)</f>
        <v>204572.85</v>
      </c>
      <c r="H120" s="17"/>
      <c r="I120" s="17"/>
      <c r="J120" s="17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</row>
    <row r="121" spans="1:26" ht="12.75" customHeight="1">
      <c r="A121" s="409"/>
      <c r="B121" s="409"/>
      <c r="C121" s="409"/>
      <c r="D121" s="440"/>
      <c r="E121" s="441"/>
      <c r="F121" s="409"/>
      <c r="G121" s="409"/>
      <c r="H121" s="17"/>
      <c r="I121" s="17"/>
      <c r="J121" s="17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</row>
    <row r="122" spans="1:26" ht="12.75" customHeight="1">
      <c r="A122" s="975" t="s">
        <v>177</v>
      </c>
      <c r="B122" s="976"/>
      <c r="C122" s="976"/>
      <c r="D122" s="976"/>
      <c r="E122" s="976"/>
      <c r="F122" s="977"/>
      <c r="G122" s="442">
        <f>ROUND((SUM(+G104+G112+G120)),2)</f>
        <v>599344.47</v>
      </c>
      <c r="H122" s="17"/>
      <c r="I122" s="17"/>
      <c r="J122" s="17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</row>
    <row r="123" spans="1:26" ht="12.75" customHeight="1">
      <c r="A123" s="409"/>
      <c r="B123" s="409"/>
      <c r="C123" s="409"/>
      <c r="D123" s="440"/>
      <c r="E123" s="441"/>
      <c r="F123" s="409"/>
      <c r="G123" s="409"/>
      <c r="H123" s="17"/>
      <c r="I123" s="17"/>
      <c r="J123" s="17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</row>
    <row r="124" spans="1:26" ht="12.75" customHeight="1">
      <c r="A124" s="978" t="s">
        <v>178</v>
      </c>
      <c r="B124" s="979"/>
      <c r="C124" s="980"/>
      <c r="D124" s="443"/>
      <c r="E124" s="444"/>
      <c r="F124" s="445">
        <f>+[2]PRESUPUESTO!$H$70</f>
        <v>0</v>
      </c>
      <c r="G124" s="446">
        <f>+G122*F124</f>
        <v>0</v>
      </c>
      <c r="H124" s="17"/>
      <c r="I124" s="17"/>
      <c r="J124" s="17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</row>
    <row r="125" spans="1:26" ht="12.75" customHeight="1">
      <c r="A125" s="975" t="s">
        <v>179</v>
      </c>
      <c r="B125" s="976"/>
      <c r="C125" s="976"/>
      <c r="D125" s="976"/>
      <c r="E125" s="976"/>
      <c r="F125" s="977"/>
      <c r="G125" s="442">
        <f>+G124+G122</f>
        <v>599344.47</v>
      </c>
      <c r="H125" s="17"/>
      <c r="I125" s="17"/>
      <c r="J125" s="17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</row>
    <row r="126" spans="1:26" ht="12.75" customHeight="1">
      <c r="A126" s="148"/>
      <c r="B126" s="149"/>
      <c r="C126" s="149"/>
      <c r="D126" s="149"/>
      <c r="E126" s="149"/>
      <c r="F126" s="150"/>
      <c r="G126" s="151"/>
      <c r="H126" s="17"/>
      <c r="I126" s="17"/>
      <c r="J126" s="17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12.75" customHeight="1">
      <c r="A127" s="152" t="s">
        <v>194</v>
      </c>
      <c r="B127" s="1309" t="s">
        <v>160</v>
      </c>
      <c r="C127" s="773"/>
      <c r="D127" s="773"/>
      <c r="E127" s="773"/>
      <c r="F127" s="1189"/>
      <c r="G127" s="1338" t="s">
        <v>161</v>
      </c>
      <c r="H127" s="17"/>
      <c r="I127" s="17"/>
      <c r="J127" s="17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</row>
    <row r="128" spans="1:26" ht="12.75" customHeight="1">
      <c r="A128" s="153"/>
      <c r="B128" s="1179"/>
      <c r="C128" s="1179"/>
      <c r="D128" s="1179"/>
      <c r="E128" s="1179"/>
      <c r="F128" s="1180"/>
      <c r="G128" s="1339"/>
      <c r="H128" s="17"/>
      <c r="I128" s="17"/>
      <c r="J128" s="17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</row>
    <row r="129" spans="1:26" ht="12.75" customHeight="1">
      <c r="A129" s="154" t="s">
        <v>162</v>
      </c>
      <c r="B129" s="1290" t="s">
        <v>18</v>
      </c>
      <c r="C129" s="773"/>
      <c r="D129" s="773"/>
      <c r="E129" s="773"/>
      <c r="F129" s="1093"/>
      <c r="G129" s="1291" t="s">
        <v>19</v>
      </c>
      <c r="H129" s="17"/>
      <c r="I129" s="17"/>
      <c r="J129" s="17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</row>
    <row r="130" spans="1:26" ht="12.75" customHeight="1">
      <c r="A130" s="155" t="s">
        <v>553</v>
      </c>
      <c r="B130" s="776"/>
      <c r="C130" s="776"/>
      <c r="D130" s="776"/>
      <c r="E130" s="776"/>
      <c r="F130" s="898"/>
      <c r="G130" s="1051"/>
      <c r="H130" s="17"/>
      <c r="I130" s="17"/>
      <c r="J130" s="17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</row>
    <row r="131" spans="1:26" ht="12.75" customHeight="1">
      <c r="A131" s="1329"/>
      <c r="B131" s="892"/>
      <c r="C131" s="892"/>
      <c r="D131" s="892"/>
      <c r="E131" s="892"/>
      <c r="F131" s="892"/>
      <c r="G131" s="893"/>
      <c r="H131" s="17"/>
      <c r="I131" s="17"/>
      <c r="J131" s="17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</row>
    <row r="132" spans="1:26" ht="12.75" customHeight="1">
      <c r="A132" s="1331" t="s">
        <v>183</v>
      </c>
      <c r="B132" s="769"/>
      <c r="C132" s="769"/>
      <c r="D132" s="769"/>
      <c r="E132" s="769"/>
      <c r="F132" s="769"/>
      <c r="G132" s="770"/>
      <c r="H132" s="17"/>
      <c r="I132" s="17"/>
      <c r="J132" s="17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</row>
    <row r="133" spans="1:26" ht="12.75" customHeight="1">
      <c r="A133" s="1298" t="s">
        <v>165</v>
      </c>
      <c r="B133" s="1121"/>
      <c r="C133" s="1191"/>
      <c r="D133" s="157" t="s">
        <v>161</v>
      </c>
      <c r="E133" s="157" t="s">
        <v>184</v>
      </c>
      <c r="F133" s="158" t="s">
        <v>167</v>
      </c>
      <c r="G133" s="159" t="s">
        <v>168</v>
      </c>
      <c r="H133" s="17"/>
      <c r="I133" s="17"/>
      <c r="J133" s="17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</row>
    <row r="134" spans="1:26" ht="12.75" customHeight="1">
      <c r="A134" s="1332" t="s">
        <v>18</v>
      </c>
      <c r="B134" s="773"/>
      <c r="C134" s="1189"/>
      <c r="D134" s="160" t="s">
        <v>104</v>
      </c>
      <c r="E134" s="161" t="s">
        <v>195</v>
      </c>
      <c r="F134" s="162" t="s">
        <v>196</v>
      </c>
      <c r="G134" s="163" t="s">
        <v>195</v>
      </c>
      <c r="H134" s="17"/>
      <c r="I134" s="17"/>
      <c r="J134" s="17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</row>
    <row r="135" spans="1:26" ht="12.75" customHeight="1">
      <c r="A135" s="1295"/>
      <c r="B135" s="776"/>
      <c r="C135" s="776"/>
      <c r="D135" s="164"/>
      <c r="E135" s="165"/>
      <c r="F135" s="166"/>
      <c r="G135" s="167"/>
      <c r="H135" s="17"/>
      <c r="I135" s="17"/>
      <c r="J135" s="17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</row>
    <row r="136" spans="1:26" ht="12.75" customHeight="1">
      <c r="A136" s="1295"/>
      <c r="B136" s="776"/>
      <c r="C136" s="783"/>
      <c r="D136" s="168"/>
      <c r="E136" s="169"/>
      <c r="F136" s="170"/>
      <c r="G136" s="171"/>
      <c r="H136" s="17"/>
      <c r="I136" s="17"/>
      <c r="J136" s="17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</row>
    <row r="137" spans="1:26" ht="12.75" customHeight="1">
      <c r="A137" s="164"/>
      <c r="B137" s="164"/>
      <c r="C137" s="164"/>
      <c r="D137" s="1333" t="s">
        <v>188</v>
      </c>
      <c r="E137" s="776"/>
      <c r="F137" s="1051"/>
      <c r="G137" s="172" t="s">
        <v>195</v>
      </c>
      <c r="H137" s="17"/>
      <c r="I137" s="17"/>
      <c r="J137" s="17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</row>
    <row r="138" spans="1:26" ht="12.75" customHeight="1">
      <c r="A138" s="1276"/>
      <c r="B138" s="776"/>
      <c r="C138" s="776"/>
      <c r="D138" s="776"/>
      <c r="E138" s="776"/>
      <c r="F138" s="776"/>
      <c r="G138" s="1051"/>
      <c r="H138" s="17"/>
      <c r="I138" s="17"/>
      <c r="J138" s="17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</row>
    <row r="139" spans="1:26" ht="12.75" customHeight="1">
      <c r="A139" s="1284" t="s">
        <v>164</v>
      </c>
      <c r="B139" s="769"/>
      <c r="C139" s="769"/>
      <c r="D139" s="769"/>
      <c r="E139" s="769"/>
      <c r="F139" s="769"/>
      <c r="G139" s="770"/>
      <c r="H139" s="17"/>
      <c r="I139" s="17"/>
      <c r="J139" s="17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</row>
    <row r="140" spans="1:26" ht="12.75" customHeight="1">
      <c r="A140" s="1334" t="s">
        <v>165</v>
      </c>
      <c r="B140" s="889"/>
      <c r="C140" s="890"/>
      <c r="D140" s="173" t="s">
        <v>161</v>
      </c>
      <c r="E140" s="173" t="s">
        <v>166</v>
      </c>
      <c r="F140" s="174" t="s">
        <v>167</v>
      </c>
      <c r="G140" s="175" t="s">
        <v>168</v>
      </c>
      <c r="H140" s="17"/>
      <c r="I140" s="17"/>
      <c r="J140" s="17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</row>
    <row r="141" spans="1:26" ht="12.75" customHeight="1">
      <c r="A141" s="791" t="s">
        <v>169</v>
      </c>
      <c r="B141" s="776"/>
      <c r="C141" s="898"/>
      <c r="D141" s="176" t="s">
        <v>170</v>
      </c>
      <c r="E141" s="177">
        <v>280.55700000000002</v>
      </c>
      <c r="F141" s="178" t="s">
        <v>189</v>
      </c>
      <c r="G141" s="163" t="s">
        <v>197</v>
      </c>
      <c r="H141" s="17"/>
      <c r="I141" s="17"/>
      <c r="J141" s="17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</row>
    <row r="142" spans="1:26" ht="12.75" customHeight="1">
      <c r="A142" s="1286"/>
      <c r="B142" s="892"/>
      <c r="C142" s="910"/>
      <c r="D142" s="179"/>
      <c r="E142" s="179"/>
      <c r="F142" s="179"/>
      <c r="G142" s="167"/>
      <c r="H142" s="17"/>
      <c r="I142" s="17"/>
      <c r="J142" s="17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</row>
    <row r="143" spans="1:26" ht="12.75" customHeight="1">
      <c r="A143" s="1335"/>
      <c r="B143" s="776"/>
      <c r="C143" s="898"/>
      <c r="D143" s="179"/>
      <c r="E143" s="179"/>
      <c r="F143" s="179"/>
      <c r="G143" s="171"/>
      <c r="H143" s="17"/>
      <c r="I143" s="17"/>
      <c r="J143" s="17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</row>
    <row r="144" spans="1:26" ht="12.75" customHeight="1">
      <c r="A144" s="164"/>
      <c r="B144" s="164"/>
      <c r="C144" s="164"/>
      <c r="D144" s="1336" t="s">
        <v>172</v>
      </c>
      <c r="E144" s="769"/>
      <c r="F144" s="770"/>
      <c r="G144" s="172" t="s">
        <v>197</v>
      </c>
      <c r="H144" s="17"/>
      <c r="I144" s="17"/>
      <c r="J144" s="17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</row>
    <row r="145" spans="1:26" ht="12.75" customHeight="1">
      <c r="A145" s="1276"/>
      <c r="B145" s="776"/>
      <c r="C145" s="776"/>
      <c r="D145" s="776"/>
      <c r="E145" s="776"/>
      <c r="F145" s="776"/>
      <c r="G145" s="1051"/>
      <c r="H145" s="17"/>
      <c r="I145" s="17"/>
      <c r="J145" s="17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</row>
    <row r="146" spans="1:26" ht="12.75" customHeight="1">
      <c r="A146" s="1284" t="s">
        <v>173</v>
      </c>
      <c r="B146" s="769"/>
      <c r="C146" s="769"/>
      <c r="D146" s="769"/>
      <c r="E146" s="769"/>
      <c r="F146" s="769"/>
      <c r="G146" s="770"/>
      <c r="H146" s="17"/>
      <c r="I146" s="17"/>
      <c r="J146" s="17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</row>
    <row r="147" spans="1:26" ht="12.75" customHeight="1">
      <c r="A147" s="896" t="s">
        <v>165</v>
      </c>
      <c r="B147" s="889"/>
      <c r="C147" s="890"/>
      <c r="D147" s="157" t="s">
        <v>161</v>
      </c>
      <c r="E147" s="180" t="s">
        <v>166</v>
      </c>
      <c r="F147" s="181" t="s">
        <v>167</v>
      </c>
      <c r="G147" s="159" t="s">
        <v>168</v>
      </c>
      <c r="H147" s="17"/>
      <c r="I147" s="17"/>
      <c r="J147" s="17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</row>
    <row r="148" spans="1:26" ht="12.75" customHeight="1">
      <c r="A148" s="1337" t="s">
        <v>190</v>
      </c>
      <c r="B148" s="892"/>
      <c r="C148" s="910"/>
      <c r="D148" s="160" t="s">
        <v>175</v>
      </c>
      <c r="E148" s="182" t="s">
        <v>191</v>
      </c>
      <c r="F148" s="162" t="s">
        <v>198</v>
      </c>
      <c r="G148" s="163" t="s">
        <v>199</v>
      </c>
      <c r="H148" s="17"/>
      <c r="I148" s="17"/>
      <c r="J148" s="17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</row>
    <row r="149" spans="1:26" ht="12.75" customHeight="1">
      <c r="A149" s="1312"/>
      <c r="B149" s="892"/>
      <c r="C149" s="910"/>
      <c r="D149" s="164"/>
      <c r="E149" s="165"/>
      <c r="F149" s="166"/>
      <c r="G149" s="167"/>
      <c r="H149" s="17"/>
      <c r="I149" s="17"/>
      <c r="J149" s="17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</row>
    <row r="150" spans="1:26" ht="12.75" customHeight="1">
      <c r="A150" s="1312"/>
      <c r="B150" s="892"/>
      <c r="C150" s="910"/>
      <c r="D150" s="168"/>
      <c r="E150" s="183"/>
      <c r="F150" s="170"/>
      <c r="G150" s="171"/>
      <c r="H150" s="17"/>
      <c r="I150" s="17"/>
      <c r="J150" s="17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</row>
    <row r="151" spans="1:26" ht="12.75" customHeight="1">
      <c r="A151" s="184"/>
      <c r="B151" s="184"/>
      <c r="C151" s="184"/>
      <c r="D151" s="888" t="s">
        <v>176</v>
      </c>
      <c r="E151" s="889"/>
      <c r="F151" s="890"/>
      <c r="G151" s="172" t="s">
        <v>199</v>
      </c>
      <c r="H151" s="17"/>
      <c r="I151" s="17"/>
      <c r="J151" s="17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</row>
    <row r="152" spans="1:26" ht="12.75" customHeight="1">
      <c r="A152" s="184"/>
      <c r="B152" s="184"/>
      <c r="C152" s="184"/>
      <c r="D152" s="185"/>
      <c r="E152" s="165"/>
      <c r="F152" s="166"/>
      <c r="G152" s="165"/>
      <c r="H152" s="17"/>
      <c r="I152" s="17"/>
      <c r="J152" s="17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</row>
    <row r="153" spans="1:26" ht="12.75" customHeight="1">
      <c r="A153" s="1313" t="s">
        <v>177</v>
      </c>
      <c r="B153" s="1121"/>
      <c r="C153" s="1121"/>
      <c r="D153" s="1121"/>
      <c r="E153" s="1121"/>
      <c r="F153" s="1122"/>
      <c r="G153" s="186" t="s">
        <v>200</v>
      </c>
      <c r="H153" s="17"/>
      <c r="I153" s="17"/>
      <c r="J153" s="17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</row>
    <row r="154" spans="1:26" ht="12.75" customHeight="1">
      <c r="A154" s="164"/>
      <c r="B154" s="164"/>
      <c r="C154" s="164"/>
      <c r="D154" s="164"/>
      <c r="E154" s="184"/>
      <c r="F154" s="164"/>
      <c r="G154" s="165"/>
      <c r="H154" s="17"/>
      <c r="I154" s="17"/>
      <c r="J154" s="17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</row>
    <row r="155" spans="1:26" ht="12.75" customHeight="1">
      <c r="A155" s="1314" t="s">
        <v>178</v>
      </c>
      <c r="B155" s="769"/>
      <c r="C155" s="770"/>
      <c r="D155" s="164"/>
      <c r="E155" s="187"/>
      <c r="F155" s="188">
        <v>0.04</v>
      </c>
      <c r="G155" s="189" t="s">
        <v>201</v>
      </c>
      <c r="H155" s="17"/>
      <c r="I155" s="17"/>
      <c r="J155" s="17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</row>
    <row r="156" spans="1:26" ht="12.75" customHeight="1">
      <c r="A156" s="903" t="s">
        <v>179</v>
      </c>
      <c r="B156" s="769"/>
      <c r="C156" s="769"/>
      <c r="D156" s="769"/>
      <c r="E156" s="769"/>
      <c r="F156" s="770"/>
      <c r="G156" s="190" t="s">
        <v>202</v>
      </c>
      <c r="H156" s="17"/>
      <c r="I156" s="17"/>
      <c r="J156" s="17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</row>
    <row r="157" spans="1:26" ht="12.75" customHeight="1">
      <c r="A157" s="12"/>
      <c r="B157" s="12"/>
      <c r="C157" s="12"/>
      <c r="D157" s="12"/>
      <c r="E157" s="12"/>
      <c r="F157" s="12"/>
      <c r="G157" s="12"/>
      <c r="H157" s="17"/>
      <c r="I157" s="17"/>
      <c r="J157" s="17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</row>
    <row r="158" spans="1:26" ht="12.75" customHeight="1">
      <c r="A158" s="152" t="s">
        <v>194</v>
      </c>
      <c r="B158" s="1289" t="s">
        <v>160</v>
      </c>
      <c r="C158" s="773"/>
      <c r="D158" s="773"/>
      <c r="E158" s="773"/>
      <c r="F158" s="1093"/>
      <c r="G158" s="796" t="s">
        <v>161</v>
      </c>
      <c r="H158" s="17"/>
      <c r="I158" s="17"/>
      <c r="J158" s="17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</row>
    <row r="159" spans="1:26" ht="12.75" customHeight="1">
      <c r="A159" s="191"/>
      <c r="B159" s="776"/>
      <c r="C159" s="776"/>
      <c r="D159" s="776"/>
      <c r="E159" s="776"/>
      <c r="F159" s="898"/>
      <c r="G159" s="1051"/>
      <c r="H159" s="17"/>
      <c r="I159" s="17"/>
      <c r="J159" s="17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</row>
    <row r="160" spans="1:26" ht="12.75" customHeight="1">
      <c r="A160" s="154" t="s">
        <v>162</v>
      </c>
      <c r="B160" s="1290" t="s">
        <v>20</v>
      </c>
      <c r="C160" s="773"/>
      <c r="D160" s="773"/>
      <c r="E160" s="773"/>
      <c r="F160" s="773"/>
      <c r="G160" s="1291" t="s">
        <v>19</v>
      </c>
      <c r="H160" s="17"/>
      <c r="I160" s="17"/>
      <c r="J160" s="17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</row>
    <row r="161" spans="1:26" ht="12.75" customHeight="1">
      <c r="A161" s="192" t="s">
        <v>555</v>
      </c>
      <c r="B161" s="776"/>
      <c r="C161" s="776"/>
      <c r="D161" s="776"/>
      <c r="E161" s="776"/>
      <c r="F161" s="776"/>
      <c r="G161" s="1051"/>
      <c r="H161" s="17"/>
      <c r="I161" s="17"/>
      <c r="J161" s="17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</row>
    <row r="162" spans="1:26" ht="12.75" customHeight="1">
      <c r="A162" s="1292"/>
      <c r="B162" s="776"/>
      <c r="C162" s="776"/>
      <c r="D162" s="776"/>
      <c r="E162" s="776"/>
      <c r="F162" s="776"/>
      <c r="G162" s="1051"/>
      <c r="H162" s="17"/>
      <c r="I162" s="17"/>
      <c r="J162" s="17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</row>
    <row r="163" spans="1:26" ht="12.75" customHeight="1">
      <c r="A163" s="1293" t="s">
        <v>183</v>
      </c>
      <c r="B163" s="889"/>
      <c r="C163" s="889"/>
      <c r="D163" s="889"/>
      <c r="E163" s="889"/>
      <c r="F163" s="889"/>
      <c r="G163" s="895"/>
      <c r="H163" s="17"/>
      <c r="I163" s="17"/>
      <c r="J163" s="17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</row>
    <row r="164" spans="1:26" ht="12.75" customHeight="1">
      <c r="A164" s="1294" t="s">
        <v>165</v>
      </c>
      <c r="B164" s="769"/>
      <c r="C164" s="904"/>
      <c r="D164" s="157" t="s">
        <v>161</v>
      </c>
      <c r="E164" s="180" t="s">
        <v>184</v>
      </c>
      <c r="F164" s="181" t="s">
        <v>167</v>
      </c>
      <c r="G164" s="159" t="s">
        <v>168</v>
      </c>
      <c r="H164" s="17"/>
      <c r="I164" s="17"/>
      <c r="J164" s="17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</row>
    <row r="165" spans="1:26" ht="12.75" customHeight="1">
      <c r="A165" s="789" t="s">
        <v>20</v>
      </c>
      <c r="B165" s="1121"/>
      <c r="C165" s="1191"/>
      <c r="D165" s="160" t="s">
        <v>104</v>
      </c>
      <c r="E165" s="193" t="s">
        <v>205</v>
      </c>
      <c r="F165" s="194" t="s">
        <v>196</v>
      </c>
      <c r="G165" s="163" t="s">
        <v>205</v>
      </c>
      <c r="H165" s="17"/>
      <c r="I165" s="17"/>
      <c r="J165" s="17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</row>
    <row r="166" spans="1:26" ht="12.75" customHeight="1">
      <c r="A166" s="1295"/>
      <c r="B166" s="776"/>
      <c r="C166" s="776"/>
      <c r="D166" s="164"/>
      <c r="E166" s="165"/>
      <c r="F166" s="166"/>
      <c r="G166" s="167"/>
      <c r="H166" s="17"/>
      <c r="I166" s="17"/>
      <c r="J166" s="17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</row>
    <row r="167" spans="1:26" ht="12.75" customHeight="1">
      <c r="A167" s="1295"/>
      <c r="B167" s="776"/>
      <c r="C167" s="776"/>
      <c r="D167" s="168"/>
      <c r="E167" s="183"/>
      <c r="F167" s="170"/>
      <c r="G167" s="171"/>
      <c r="H167" s="17"/>
      <c r="I167" s="17"/>
      <c r="J167" s="17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</row>
    <row r="168" spans="1:26" ht="12.75" customHeight="1">
      <c r="A168" s="164"/>
      <c r="B168" s="164"/>
      <c r="C168" s="164"/>
      <c r="D168" s="1296" t="s">
        <v>188</v>
      </c>
      <c r="E168" s="1179"/>
      <c r="F168" s="793"/>
      <c r="G168" s="172" t="s">
        <v>205</v>
      </c>
      <c r="H168" s="17"/>
      <c r="I168" s="17"/>
      <c r="J168" s="17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</row>
    <row r="169" spans="1:26" ht="12.75" customHeight="1">
      <c r="A169" s="1297"/>
      <c r="B169" s="1179"/>
      <c r="C169" s="1179"/>
      <c r="D169" s="1179"/>
      <c r="E169" s="1179"/>
      <c r="F169" s="1179"/>
      <c r="G169" s="793"/>
      <c r="H169" s="17"/>
      <c r="I169" s="17"/>
      <c r="J169" s="17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</row>
    <row r="170" spans="1:26" ht="12.75" customHeight="1">
      <c r="A170" s="1284" t="s">
        <v>164</v>
      </c>
      <c r="B170" s="769"/>
      <c r="C170" s="769"/>
      <c r="D170" s="769"/>
      <c r="E170" s="769"/>
      <c r="F170" s="769"/>
      <c r="G170" s="770"/>
      <c r="H170" s="17"/>
      <c r="I170" s="17"/>
      <c r="J170" s="17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</row>
    <row r="171" spans="1:26" ht="12.75" customHeight="1">
      <c r="A171" s="1298" t="s">
        <v>165</v>
      </c>
      <c r="B171" s="1121"/>
      <c r="C171" s="1191"/>
      <c r="D171" s="175" t="s">
        <v>161</v>
      </c>
      <c r="E171" s="175" t="s">
        <v>166</v>
      </c>
      <c r="F171" s="195" t="s">
        <v>167</v>
      </c>
      <c r="G171" s="196" t="s">
        <v>168</v>
      </c>
      <c r="H171" s="17"/>
      <c r="I171" s="17"/>
      <c r="J171" s="17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</row>
    <row r="172" spans="1:26" ht="12.75" customHeight="1">
      <c r="A172" s="1299" t="s">
        <v>169</v>
      </c>
      <c r="B172" s="1179"/>
      <c r="C172" s="1179"/>
      <c r="D172" s="197" t="s">
        <v>170</v>
      </c>
      <c r="E172" s="198">
        <v>140.279</v>
      </c>
      <c r="F172" s="199" t="s">
        <v>206</v>
      </c>
      <c r="G172" s="163" t="s">
        <v>207</v>
      </c>
      <c r="H172" s="17"/>
      <c r="I172" s="17"/>
      <c r="J172" s="17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</row>
    <row r="173" spans="1:26" ht="12.75" customHeight="1">
      <c r="A173" s="1279"/>
      <c r="B173" s="776"/>
      <c r="C173" s="776"/>
      <c r="D173" s="200"/>
      <c r="E173" s="201"/>
      <c r="F173" s="166"/>
      <c r="G173" s="167"/>
      <c r="H173" s="17"/>
      <c r="I173" s="17"/>
      <c r="J173" s="17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</row>
    <row r="174" spans="1:26" ht="12.75" customHeight="1">
      <c r="A174" s="1279"/>
      <c r="B174" s="776"/>
      <c r="C174" s="898"/>
      <c r="D174" s="200"/>
      <c r="E174" s="184"/>
      <c r="F174" s="166"/>
      <c r="G174" s="171"/>
      <c r="H174" s="17"/>
      <c r="I174" s="17"/>
      <c r="J174" s="17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</row>
    <row r="175" spans="1:26" ht="12.75" customHeight="1">
      <c r="A175" s="202"/>
      <c r="B175" s="202"/>
      <c r="C175" s="202"/>
      <c r="D175" s="1300" t="s">
        <v>172</v>
      </c>
      <c r="E175" s="889"/>
      <c r="F175" s="890"/>
      <c r="G175" s="172" t="s">
        <v>207</v>
      </c>
      <c r="H175" s="17"/>
      <c r="I175" s="17"/>
      <c r="J175" s="17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</row>
    <row r="176" spans="1:26" ht="12.75" customHeight="1">
      <c r="A176" s="1329"/>
      <c r="B176" s="892"/>
      <c r="C176" s="892"/>
      <c r="D176" s="892"/>
      <c r="E176" s="892"/>
      <c r="F176" s="892"/>
      <c r="G176" s="893"/>
      <c r="H176" s="17"/>
      <c r="I176" s="17"/>
      <c r="J176" s="17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</row>
    <row r="177" spans="1:26" ht="12.75" customHeight="1">
      <c r="A177" s="1330" t="s">
        <v>173</v>
      </c>
      <c r="B177" s="889"/>
      <c r="C177" s="889"/>
      <c r="D177" s="889"/>
      <c r="E177" s="889"/>
      <c r="F177" s="889"/>
      <c r="G177" s="895"/>
      <c r="H177" s="17"/>
      <c r="I177" s="17"/>
      <c r="J177" s="17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</row>
    <row r="178" spans="1:26" ht="12.75" customHeight="1">
      <c r="A178" s="1298" t="s">
        <v>165</v>
      </c>
      <c r="B178" s="1121"/>
      <c r="C178" s="1191"/>
      <c r="D178" s="157" t="s">
        <v>161</v>
      </c>
      <c r="E178" s="157" t="s">
        <v>166</v>
      </c>
      <c r="F178" s="157" t="s">
        <v>167</v>
      </c>
      <c r="G178" s="159" t="s">
        <v>168</v>
      </c>
      <c r="H178" s="17"/>
      <c r="I178" s="17"/>
      <c r="J178" s="17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</row>
    <row r="179" spans="1:26" ht="12.75" customHeight="1">
      <c r="A179" s="1278" t="s">
        <v>190</v>
      </c>
      <c r="B179" s="767"/>
      <c r="C179" s="1206"/>
      <c r="D179" s="160" t="s">
        <v>175</v>
      </c>
      <c r="E179" s="161" t="s">
        <v>191</v>
      </c>
      <c r="F179" s="160" t="s">
        <v>208</v>
      </c>
      <c r="G179" s="203" t="s">
        <v>209</v>
      </c>
      <c r="H179" s="17"/>
      <c r="I179" s="17"/>
      <c r="J179" s="17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</row>
    <row r="180" spans="1:26" ht="12.75" customHeight="1">
      <c r="A180" s="1301"/>
      <c r="B180" s="776"/>
      <c r="C180" s="776"/>
      <c r="D180" s="164"/>
      <c r="E180" s="165"/>
      <c r="F180" s="166"/>
      <c r="G180" s="167"/>
      <c r="H180" s="17"/>
      <c r="I180" s="17"/>
      <c r="J180" s="17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</row>
    <row r="181" spans="1:26" ht="12.75" customHeight="1">
      <c r="A181" s="1301"/>
      <c r="B181" s="776"/>
      <c r="C181" s="783"/>
      <c r="D181" s="168"/>
      <c r="E181" s="169"/>
      <c r="F181" s="170"/>
      <c r="G181" s="171"/>
      <c r="H181" s="17"/>
      <c r="I181" s="17"/>
      <c r="J181" s="17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</row>
    <row r="182" spans="1:26" ht="12.75" customHeight="1">
      <c r="A182" s="164"/>
      <c r="B182" s="164"/>
      <c r="C182" s="164"/>
      <c r="D182" s="1302" t="s">
        <v>176</v>
      </c>
      <c r="E182" s="769"/>
      <c r="F182" s="770"/>
      <c r="G182" s="172" t="s">
        <v>209</v>
      </c>
      <c r="H182" s="17"/>
      <c r="I182" s="17"/>
      <c r="J182" s="17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</row>
    <row r="183" spans="1:26" ht="12.75" customHeight="1">
      <c r="A183" s="164"/>
      <c r="B183" s="164"/>
      <c r="C183" s="164"/>
      <c r="D183" s="164"/>
      <c r="E183" s="184"/>
      <c r="F183" s="164"/>
      <c r="G183" s="165"/>
      <c r="H183" s="17"/>
      <c r="I183" s="17"/>
      <c r="J183" s="17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</row>
    <row r="184" spans="1:26" ht="12.75" customHeight="1">
      <c r="A184" s="903" t="s">
        <v>177</v>
      </c>
      <c r="B184" s="769"/>
      <c r="C184" s="769"/>
      <c r="D184" s="769"/>
      <c r="E184" s="769"/>
      <c r="F184" s="770"/>
      <c r="G184" s="186" t="s">
        <v>210</v>
      </c>
      <c r="H184" s="17"/>
      <c r="I184" s="17"/>
      <c r="J184" s="17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</row>
    <row r="185" spans="1:26" ht="12.75" customHeight="1">
      <c r="A185" s="164"/>
      <c r="B185" s="179"/>
      <c r="C185" s="179"/>
      <c r="D185" s="179"/>
      <c r="E185" s="179"/>
      <c r="F185" s="179"/>
      <c r="G185" s="164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</row>
    <row r="186" spans="1:26" ht="12.75" customHeight="1">
      <c r="A186" s="1314" t="s">
        <v>178</v>
      </c>
      <c r="B186" s="769"/>
      <c r="C186" s="770"/>
      <c r="D186" s="179"/>
      <c r="E186" s="204"/>
      <c r="F186" s="188">
        <v>0.04</v>
      </c>
      <c r="G186" s="205" t="s">
        <v>211</v>
      </c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</row>
    <row r="187" spans="1:26" ht="12.75" customHeight="1">
      <c r="A187" s="903" t="s">
        <v>179</v>
      </c>
      <c r="B187" s="769"/>
      <c r="C187" s="769"/>
      <c r="D187" s="769"/>
      <c r="E187" s="769"/>
      <c r="F187" s="904"/>
      <c r="G187" s="186" t="s">
        <v>212</v>
      </c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</row>
    <row r="188" spans="1:26" ht="12.75" customHeight="1">
      <c r="A188" s="12"/>
      <c r="B188" s="12"/>
      <c r="C188" s="12"/>
      <c r="D188" s="12"/>
      <c r="E188" s="12"/>
      <c r="F188" s="12"/>
      <c r="G188" s="12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</row>
    <row r="189" spans="1:26" ht="12.75" customHeight="1">
      <c r="A189" s="16" t="s">
        <v>194</v>
      </c>
      <c r="B189" s="1272" t="s">
        <v>160</v>
      </c>
      <c r="C189" s="773"/>
      <c r="D189" s="773"/>
      <c r="E189" s="773"/>
      <c r="F189" s="1093"/>
      <c r="G189" s="1318" t="s">
        <v>161</v>
      </c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</row>
    <row r="190" spans="1:26" ht="12.75" customHeight="1">
      <c r="A190" s="206"/>
      <c r="B190" s="1014"/>
      <c r="C190" s="776"/>
      <c r="D190" s="776"/>
      <c r="E190" s="776"/>
      <c r="F190" s="898"/>
      <c r="G190" s="109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</row>
    <row r="191" spans="1:26" ht="12.75" customHeight="1">
      <c r="A191" s="16" t="s">
        <v>162</v>
      </c>
      <c r="B191" s="1319" t="s">
        <v>21</v>
      </c>
      <c r="C191" s="1158"/>
      <c r="D191" s="1158"/>
      <c r="E191" s="1158"/>
      <c r="F191" s="1159"/>
      <c r="G191" s="1323" t="s">
        <v>19</v>
      </c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</row>
    <row r="192" spans="1:26" ht="12.75" customHeight="1">
      <c r="A192" s="656" t="s">
        <v>554</v>
      </c>
      <c r="B192" s="1320"/>
      <c r="C192" s="1321"/>
      <c r="D192" s="1321"/>
      <c r="E192" s="1321"/>
      <c r="F192" s="1322"/>
      <c r="G192" s="1324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</row>
    <row r="193" spans="1:26" ht="12.75" customHeight="1">
      <c r="A193" s="1325"/>
      <c r="B193" s="1257"/>
      <c r="C193" s="1257"/>
      <c r="D193" s="1257"/>
      <c r="E193" s="1257"/>
      <c r="F193" s="1257"/>
      <c r="G193" s="1258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</row>
    <row r="194" spans="1:26" ht="12.75" customHeight="1">
      <c r="A194" s="1248" t="s">
        <v>183</v>
      </c>
      <c r="B194" s="769"/>
      <c r="C194" s="769"/>
      <c r="D194" s="769"/>
      <c r="E194" s="769"/>
      <c r="F194" s="769"/>
      <c r="G194" s="770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</row>
    <row r="195" spans="1:26" ht="12.75" customHeight="1">
      <c r="A195" s="1259" t="s">
        <v>165</v>
      </c>
      <c r="B195" s="769"/>
      <c r="C195" s="904"/>
      <c r="D195" s="207" t="s">
        <v>161</v>
      </c>
      <c r="E195" s="207" t="s">
        <v>184</v>
      </c>
      <c r="F195" s="208" t="s">
        <v>167</v>
      </c>
      <c r="G195" s="209" t="s">
        <v>168</v>
      </c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</row>
    <row r="196" spans="1:26" ht="12.75" customHeight="1">
      <c r="A196" s="1260" t="s">
        <v>21</v>
      </c>
      <c r="B196" s="889"/>
      <c r="C196" s="890"/>
      <c r="D196" s="210" t="s">
        <v>104</v>
      </c>
      <c r="E196" s="211">
        <v>230000</v>
      </c>
      <c r="F196" s="212">
        <v>1</v>
      </c>
      <c r="G196" s="24">
        <v>230000</v>
      </c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</row>
    <row r="197" spans="1:26" ht="12.75" customHeight="1">
      <c r="A197" s="1326"/>
      <c r="B197" s="1243"/>
      <c r="C197" s="1244"/>
      <c r="D197" s="213" t="s">
        <v>171</v>
      </c>
      <c r="E197" s="214" t="s">
        <v>171</v>
      </c>
      <c r="F197" s="215"/>
      <c r="G197" s="28" t="s">
        <v>171</v>
      </c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</row>
    <row r="198" spans="1:26" ht="12.75" customHeight="1">
      <c r="A198" s="1327"/>
      <c r="B198" s="998"/>
      <c r="C198" s="999"/>
      <c r="D198" s="216" t="s">
        <v>171</v>
      </c>
      <c r="E198" s="217" t="s">
        <v>171</v>
      </c>
      <c r="F198" s="218"/>
      <c r="G198" s="51" t="s">
        <v>171</v>
      </c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</row>
    <row r="199" spans="1:26" ht="12.75" customHeight="1">
      <c r="A199" s="219"/>
      <c r="B199" s="219"/>
      <c r="C199" s="219"/>
      <c r="D199" s="1328" t="s">
        <v>188</v>
      </c>
      <c r="E199" s="1107"/>
      <c r="F199" s="1108"/>
      <c r="G199" s="220">
        <v>230000</v>
      </c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</row>
    <row r="200" spans="1:26" ht="12.75" customHeight="1">
      <c r="A200" s="1315"/>
      <c r="B200" s="1257"/>
      <c r="C200" s="1257"/>
      <c r="D200" s="1257"/>
      <c r="E200" s="1257"/>
      <c r="F200" s="1257"/>
      <c r="G200" s="1258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</row>
    <row r="201" spans="1:26" ht="12.75" customHeight="1">
      <c r="A201" s="1248" t="s">
        <v>164</v>
      </c>
      <c r="B201" s="769"/>
      <c r="C201" s="769"/>
      <c r="D201" s="769"/>
      <c r="E201" s="769"/>
      <c r="F201" s="769"/>
      <c r="G201" s="770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</row>
    <row r="202" spans="1:26" ht="12.75" customHeight="1">
      <c r="A202" s="1316" t="s">
        <v>165</v>
      </c>
      <c r="B202" s="773"/>
      <c r="C202" s="786"/>
      <c r="D202" s="20" t="s">
        <v>161</v>
      </c>
      <c r="E202" s="20" t="s">
        <v>166</v>
      </c>
      <c r="F202" s="221" t="s">
        <v>167</v>
      </c>
      <c r="G202" s="222" t="s">
        <v>168</v>
      </c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</row>
    <row r="203" spans="1:26" ht="12.75" customHeight="1">
      <c r="A203" s="1268" t="s">
        <v>169</v>
      </c>
      <c r="B203" s="1243"/>
      <c r="C203" s="1244"/>
      <c r="D203" s="21" t="s">
        <v>170</v>
      </c>
      <c r="E203" s="223">
        <v>35069.629374999997</v>
      </c>
      <c r="F203" s="224">
        <v>0.01</v>
      </c>
      <c r="G203" s="225">
        <v>350.69629375</v>
      </c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</row>
    <row r="204" spans="1:26" ht="12.75" customHeight="1">
      <c r="A204" s="1242"/>
      <c r="B204" s="1243"/>
      <c r="C204" s="1244"/>
      <c r="D204" s="226" t="s">
        <v>171</v>
      </c>
      <c r="E204" s="227" t="s">
        <v>171</v>
      </c>
      <c r="F204" s="27"/>
      <c r="G204" s="28" t="s">
        <v>171</v>
      </c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</row>
    <row r="205" spans="1:26" ht="12.75" customHeight="1">
      <c r="A205" s="1245"/>
      <c r="B205" s="998"/>
      <c r="C205" s="999"/>
      <c r="D205" s="228" t="s">
        <v>171</v>
      </c>
      <c r="E205" s="229" t="s">
        <v>171</v>
      </c>
      <c r="F205" s="218"/>
      <c r="G205" s="51" t="s">
        <v>171</v>
      </c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</row>
    <row r="206" spans="1:26" ht="12.75" customHeight="1">
      <c r="A206" s="230"/>
      <c r="B206" s="230"/>
      <c r="C206" s="230"/>
      <c r="D206" s="1317" t="s">
        <v>172</v>
      </c>
      <c r="E206" s="1121"/>
      <c r="F206" s="1122"/>
      <c r="G206" s="220">
        <v>350.69629375</v>
      </c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</row>
    <row r="207" spans="1:26" ht="12.75" customHeight="1">
      <c r="A207" s="1303"/>
      <c r="B207" s="1304"/>
      <c r="C207" s="1304"/>
      <c r="D207" s="1304"/>
      <c r="E207" s="1304"/>
      <c r="F207" s="1304"/>
      <c r="G207" s="130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</row>
    <row r="208" spans="1:26" ht="12.75" customHeight="1">
      <c r="A208" s="1248" t="s">
        <v>173</v>
      </c>
      <c r="B208" s="769"/>
      <c r="C208" s="769"/>
      <c r="D208" s="769"/>
      <c r="E208" s="769"/>
      <c r="F208" s="769"/>
      <c r="G208" s="770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</row>
    <row r="209" spans="1:26" ht="12.75" customHeight="1">
      <c r="A209" s="1306" t="s">
        <v>165</v>
      </c>
      <c r="B209" s="773"/>
      <c r="C209" s="1093"/>
      <c r="D209" s="35" t="s">
        <v>161</v>
      </c>
      <c r="E209" s="36" t="s">
        <v>166</v>
      </c>
      <c r="F209" s="35" t="s">
        <v>167</v>
      </c>
      <c r="G209" s="37" t="s">
        <v>168</v>
      </c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</row>
    <row r="210" spans="1:26" ht="12.75" customHeight="1">
      <c r="A210" s="1307" t="s">
        <v>190</v>
      </c>
      <c r="B210" s="1304"/>
      <c r="C210" s="1308"/>
      <c r="D210" s="38" t="s">
        <v>175</v>
      </c>
      <c r="E210" s="39">
        <v>35069.629374999997</v>
      </c>
      <c r="F210" s="40">
        <v>1</v>
      </c>
      <c r="G210" s="41">
        <v>35069.629374999997</v>
      </c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</row>
    <row r="211" spans="1:26" ht="12.75" customHeight="1">
      <c r="A211" s="1236"/>
      <c r="B211" s="1234"/>
      <c r="C211" s="1235"/>
      <c r="D211" s="44"/>
      <c r="E211" s="45"/>
      <c r="F211" s="46"/>
      <c r="G211" s="47" t="s">
        <v>171</v>
      </c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</row>
    <row r="212" spans="1:26" ht="12.75" customHeight="1">
      <c r="A212" s="1237"/>
      <c r="B212" s="998"/>
      <c r="C212" s="999"/>
      <c r="D212" s="49"/>
      <c r="E212" s="50"/>
      <c r="F212" s="31"/>
      <c r="G212" s="51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</row>
    <row r="213" spans="1:26" ht="12.75" customHeight="1">
      <c r="A213" s="231"/>
      <c r="B213" s="231"/>
      <c r="C213" s="231"/>
      <c r="D213" s="1238" t="s">
        <v>176</v>
      </c>
      <c r="E213" s="1121"/>
      <c r="F213" s="1122"/>
      <c r="G213" s="34">
        <v>35069.629374999997</v>
      </c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</row>
    <row r="214" spans="1:26" ht="12.75" customHeight="1">
      <c r="A214" s="232"/>
      <c r="B214" s="232"/>
      <c r="C214" s="232"/>
      <c r="D214" s="233"/>
      <c r="E214" s="234"/>
      <c r="F214" s="235"/>
      <c r="G214" s="56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</row>
    <row r="215" spans="1:26" ht="12.75" customHeight="1">
      <c r="A215" s="1241" t="s">
        <v>177</v>
      </c>
      <c r="B215" s="769"/>
      <c r="C215" s="769"/>
      <c r="D215" s="769"/>
      <c r="E215" s="769"/>
      <c r="F215" s="770"/>
      <c r="G215" s="53">
        <v>265420.32566874998</v>
      </c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</row>
    <row r="216" spans="1:26" ht="12.75" customHeight="1">
      <c r="A216" s="236"/>
      <c r="B216" s="236"/>
      <c r="C216" s="236"/>
      <c r="D216" s="230"/>
      <c r="E216" s="219"/>
      <c r="F216" s="230"/>
      <c r="G216" s="33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</row>
    <row r="217" spans="1:26" ht="12.75" customHeight="1">
      <c r="A217" s="1240" t="s">
        <v>178</v>
      </c>
      <c r="B217" s="769"/>
      <c r="C217" s="770"/>
      <c r="D217" s="237"/>
      <c r="E217" s="238"/>
      <c r="F217" s="239">
        <v>0.04</v>
      </c>
      <c r="G217" s="240">
        <v>10616.81302675</v>
      </c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</row>
    <row r="218" spans="1:26" ht="12.75" customHeight="1">
      <c r="A218" s="1241" t="s">
        <v>179</v>
      </c>
      <c r="B218" s="769"/>
      <c r="C218" s="769"/>
      <c r="D218" s="769"/>
      <c r="E218" s="769"/>
      <c r="F218" s="770"/>
      <c r="G218" s="726">
        <v>276037.13869549998</v>
      </c>
      <c r="H218" s="247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</row>
    <row r="219" spans="1:26" ht="12.75" customHeight="1">
      <c r="A219" s="12"/>
      <c r="B219" s="12"/>
      <c r="C219" s="12"/>
      <c r="D219" s="12"/>
      <c r="E219" s="12"/>
      <c r="F219" s="12"/>
      <c r="G219" s="12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</row>
    <row r="220" spans="1:26" ht="12.75" customHeight="1">
      <c r="A220" s="1346"/>
      <c r="B220" s="767"/>
      <c r="C220" s="767"/>
      <c r="D220" s="767"/>
      <c r="E220" s="767"/>
      <c r="F220" s="767"/>
      <c r="G220" s="767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</row>
    <row r="221" spans="1:26" ht="12.75" customHeight="1">
      <c r="A221" s="1002"/>
      <c r="B221" s="769"/>
      <c r="C221" s="769"/>
      <c r="D221" s="769"/>
      <c r="E221" s="769"/>
      <c r="F221" s="769"/>
      <c r="G221" s="770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</row>
    <row r="222" spans="1:26" ht="12.75" customHeight="1">
      <c r="A222" s="152" t="s">
        <v>194</v>
      </c>
      <c r="B222" s="1309" t="s">
        <v>160</v>
      </c>
      <c r="C222" s="773"/>
      <c r="D222" s="773"/>
      <c r="E222" s="773"/>
      <c r="F222" s="1093"/>
      <c r="G222" s="796" t="s">
        <v>161</v>
      </c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</row>
    <row r="223" spans="1:26" ht="12.75" customHeight="1">
      <c r="A223" s="266"/>
      <c r="B223" s="892"/>
      <c r="C223" s="892"/>
      <c r="D223" s="892"/>
      <c r="E223" s="892"/>
      <c r="F223" s="910"/>
      <c r="G223" s="893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</row>
    <row r="224" spans="1:26" ht="12.75" customHeight="1">
      <c r="A224" s="267" t="s">
        <v>162</v>
      </c>
      <c r="B224" s="1310" t="s">
        <v>128</v>
      </c>
      <c r="C224" s="1158"/>
      <c r="D224" s="1158"/>
      <c r="E224" s="1158"/>
      <c r="F224" s="1159"/>
      <c r="G224" s="1311" t="s">
        <v>19</v>
      </c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</row>
    <row r="225" spans="1:26" ht="12.75" customHeight="1">
      <c r="A225" s="268" t="s">
        <v>232</v>
      </c>
      <c r="B225" s="1161"/>
      <c r="C225" s="1161"/>
      <c r="D225" s="1161"/>
      <c r="E225" s="1161"/>
      <c r="F225" s="1162"/>
      <c r="G225" s="1051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</row>
    <row r="226" spans="1:26" ht="12.75" customHeight="1">
      <c r="A226" s="1276"/>
      <c r="B226" s="776"/>
      <c r="C226" s="776"/>
      <c r="D226" s="776"/>
      <c r="E226" s="776"/>
      <c r="F226" s="776"/>
      <c r="G226" s="1051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</row>
    <row r="227" spans="1:26" ht="12.75" customHeight="1">
      <c r="A227" s="1284" t="s">
        <v>183</v>
      </c>
      <c r="B227" s="769"/>
      <c r="C227" s="769"/>
      <c r="D227" s="769"/>
      <c r="E227" s="769"/>
      <c r="F227" s="769"/>
      <c r="G227" s="779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</row>
    <row r="228" spans="1:26" ht="12.75" customHeight="1">
      <c r="A228" s="780" t="s">
        <v>165</v>
      </c>
      <c r="B228" s="769"/>
      <c r="C228" s="769"/>
      <c r="D228" s="157" t="s">
        <v>161</v>
      </c>
      <c r="E228" s="157" t="s">
        <v>184</v>
      </c>
      <c r="F228" s="157" t="s">
        <v>167</v>
      </c>
      <c r="G228" s="269" t="s">
        <v>168</v>
      </c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</row>
    <row r="229" spans="1:26" ht="12.75" customHeight="1">
      <c r="A229" s="1285" t="s">
        <v>213</v>
      </c>
      <c r="B229" s="769"/>
      <c r="C229" s="770"/>
      <c r="D229" s="160" t="s">
        <v>104</v>
      </c>
      <c r="E229" s="193" t="s">
        <v>233</v>
      </c>
      <c r="F229" s="160" t="s">
        <v>196</v>
      </c>
      <c r="G229" s="203" t="s">
        <v>233</v>
      </c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</row>
    <row r="230" spans="1:26" ht="12.75" customHeight="1">
      <c r="A230" s="1286"/>
      <c r="B230" s="892"/>
      <c r="C230" s="910"/>
      <c r="D230" s="200"/>
      <c r="E230" s="201"/>
      <c r="F230" s="185"/>
      <c r="G230" s="167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</row>
    <row r="231" spans="1:26" ht="12.75" customHeight="1">
      <c r="A231" s="1286"/>
      <c r="B231" s="892"/>
      <c r="C231" s="910"/>
      <c r="D231" s="270"/>
      <c r="E231" s="271"/>
      <c r="F231" s="170"/>
      <c r="G231" s="171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</row>
    <row r="232" spans="1:26" ht="12.75" customHeight="1">
      <c r="A232" s="164"/>
      <c r="B232" s="164"/>
      <c r="C232" s="164"/>
      <c r="D232" s="1287" t="s">
        <v>188</v>
      </c>
      <c r="E232" s="767"/>
      <c r="F232" s="1288"/>
      <c r="G232" s="172" t="s">
        <v>233</v>
      </c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</row>
    <row r="233" spans="1:26" ht="12.75" customHeight="1">
      <c r="A233" s="1276"/>
      <c r="B233" s="776"/>
      <c r="C233" s="776"/>
      <c r="D233" s="776"/>
      <c r="E233" s="776"/>
      <c r="F233" s="776"/>
      <c r="G233" s="1051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</row>
    <row r="234" spans="1:26" ht="12.75" customHeight="1">
      <c r="A234" s="1277" t="s">
        <v>164</v>
      </c>
      <c r="B234" s="1121"/>
      <c r="C234" s="1121"/>
      <c r="D234" s="1121"/>
      <c r="E234" s="1121"/>
      <c r="F234" s="1121"/>
      <c r="G234" s="1191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</row>
    <row r="235" spans="1:26" ht="12.75" customHeight="1">
      <c r="A235" s="780" t="s">
        <v>165</v>
      </c>
      <c r="B235" s="769"/>
      <c r="C235" s="770"/>
      <c r="D235" s="175" t="s">
        <v>161</v>
      </c>
      <c r="E235" s="175" t="s">
        <v>166</v>
      </c>
      <c r="F235" s="195" t="s">
        <v>167</v>
      </c>
      <c r="G235" s="175" t="s">
        <v>168</v>
      </c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</row>
    <row r="236" spans="1:26" ht="12.75" customHeight="1">
      <c r="A236" s="791" t="s">
        <v>169</v>
      </c>
      <c r="B236" s="776"/>
      <c r="C236" s="898"/>
      <c r="D236" s="160" t="s">
        <v>170</v>
      </c>
      <c r="E236" s="161">
        <v>105.209</v>
      </c>
      <c r="F236" s="272" t="s">
        <v>189</v>
      </c>
      <c r="G236" s="203" t="s">
        <v>234</v>
      </c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</row>
    <row r="237" spans="1:26" ht="12.75" customHeight="1">
      <c r="A237" s="1274"/>
      <c r="B237" s="892"/>
      <c r="C237" s="910"/>
      <c r="D237" s="164"/>
      <c r="E237" s="165"/>
      <c r="F237" s="166"/>
      <c r="G237" s="167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</row>
    <row r="238" spans="1:26" ht="12.75" customHeight="1">
      <c r="A238" s="1274"/>
      <c r="B238" s="892"/>
      <c r="C238" s="910"/>
      <c r="D238" s="164"/>
      <c r="E238" s="165"/>
      <c r="F238" s="166"/>
      <c r="G238" s="171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</row>
    <row r="239" spans="1:26" ht="12.75" customHeight="1">
      <c r="A239" s="202"/>
      <c r="B239" s="202"/>
      <c r="C239" s="202"/>
      <c r="D239" s="1275" t="s">
        <v>172</v>
      </c>
      <c r="E239" s="769"/>
      <c r="F239" s="904"/>
      <c r="G239" s="172" t="s">
        <v>234</v>
      </c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</row>
    <row r="240" spans="1:26" ht="12.75" customHeight="1">
      <c r="A240" s="1276"/>
      <c r="B240" s="776"/>
      <c r="C240" s="776"/>
      <c r="D240" s="776"/>
      <c r="E240" s="776"/>
      <c r="F240" s="776"/>
      <c r="G240" s="1051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</row>
    <row r="241" spans="1:26" ht="12.75" customHeight="1">
      <c r="A241" s="1277" t="s">
        <v>173</v>
      </c>
      <c r="B241" s="1121"/>
      <c r="C241" s="1121"/>
      <c r="D241" s="1121"/>
      <c r="E241" s="1121"/>
      <c r="F241" s="1121"/>
      <c r="G241" s="1191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</row>
    <row r="242" spans="1:26" ht="12.75" customHeight="1">
      <c r="A242" s="780" t="s">
        <v>165</v>
      </c>
      <c r="B242" s="769"/>
      <c r="C242" s="769"/>
      <c r="D242" s="157" t="s">
        <v>161</v>
      </c>
      <c r="E242" s="157" t="s">
        <v>166</v>
      </c>
      <c r="F242" s="157" t="s">
        <v>167</v>
      </c>
      <c r="G242" s="159" t="s">
        <v>168</v>
      </c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</row>
    <row r="243" spans="1:26" ht="12.75" customHeight="1">
      <c r="A243" s="1278" t="s">
        <v>190</v>
      </c>
      <c r="B243" s="767"/>
      <c r="C243" s="1206"/>
      <c r="D243" s="160" t="s">
        <v>175</v>
      </c>
      <c r="E243" s="161" t="s">
        <v>191</v>
      </c>
      <c r="F243" s="160" t="s">
        <v>235</v>
      </c>
      <c r="G243" s="203" t="s">
        <v>236</v>
      </c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</row>
    <row r="244" spans="1:26" ht="12.75" customHeight="1">
      <c r="A244" s="1279"/>
      <c r="B244" s="776"/>
      <c r="C244" s="1051"/>
      <c r="D244" s="164"/>
      <c r="E244" s="184"/>
      <c r="F244" s="273"/>
      <c r="G244" s="167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</row>
    <row r="245" spans="1:26" ht="12.75" customHeight="1">
      <c r="A245" s="1279"/>
      <c r="B245" s="776"/>
      <c r="C245" s="776"/>
      <c r="D245" s="168"/>
      <c r="E245" s="168"/>
      <c r="F245" s="168"/>
      <c r="G245" s="171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</row>
    <row r="246" spans="1:26" ht="12.75" customHeight="1">
      <c r="A246" s="164"/>
      <c r="B246" s="179"/>
      <c r="C246" s="179"/>
      <c r="D246" s="1280" t="s">
        <v>176</v>
      </c>
      <c r="E246" s="769"/>
      <c r="F246" s="770"/>
      <c r="G246" s="274" t="s">
        <v>236</v>
      </c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</row>
    <row r="247" spans="1:26" ht="12.75" customHeight="1">
      <c r="A247" s="164"/>
      <c r="B247" s="179"/>
      <c r="C247" s="179"/>
      <c r="D247" s="179"/>
      <c r="E247" s="179"/>
      <c r="F247" s="179"/>
      <c r="G247" s="164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</row>
    <row r="248" spans="1:26" ht="12.75" customHeight="1">
      <c r="A248" s="903" t="s">
        <v>177</v>
      </c>
      <c r="B248" s="769"/>
      <c r="C248" s="769"/>
      <c r="D248" s="769"/>
      <c r="E248" s="769"/>
      <c r="F248" s="904"/>
      <c r="G248" s="190" t="s">
        <v>237</v>
      </c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</row>
    <row r="249" spans="1:26" ht="12.75" customHeight="1">
      <c r="A249" s="164"/>
      <c r="B249" s="179"/>
      <c r="C249" s="179"/>
      <c r="D249" s="179"/>
      <c r="E249" s="179"/>
      <c r="F249" s="179"/>
      <c r="G249" s="164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</row>
    <row r="250" spans="1:26" ht="12.75" customHeight="1">
      <c r="A250" s="1281" t="s">
        <v>178</v>
      </c>
      <c r="B250" s="769"/>
      <c r="C250" s="770"/>
      <c r="D250" s="179"/>
      <c r="E250" s="204"/>
      <c r="F250" s="188">
        <v>0.04</v>
      </c>
      <c r="G250" s="189" t="s">
        <v>238</v>
      </c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</row>
    <row r="251" spans="1:26" ht="12.75" customHeight="1">
      <c r="A251" s="903" t="s">
        <v>179</v>
      </c>
      <c r="B251" s="769"/>
      <c r="C251" s="769"/>
      <c r="D251" s="769"/>
      <c r="E251" s="769"/>
      <c r="F251" s="770"/>
      <c r="G251" s="727" t="s">
        <v>239</v>
      </c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</row>
    <row r="252" spans="1:26" ht="12.75" customHeight="1">
      <c r="A252" s="1002"/>
      <c r="B252" s="769"/>
      <c r="C252" s="769"/>
      <c r="D252" s="769"/>
      <c r="E252" s="769"/>
      <c r="F252" s="769"/>
      <c r="G252" s="770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</row>
    <row r="253" spans="1:26" ht="12.75" customHeight="1">
      <c r="A253" s="98" t="s">
        <v>159</v>
      </c>
      <c r="B253" s="1050" t="s">
        <v>160</v>
      </c>
      <c r="C253" s="773"/>
      <c r="D253" s="773"/>
      <c r="E253" s="773"/>
      <c r="F253" s="1093"/>
      <c r="G253" s="859" t="s">
        <v>161</v>
      </c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</row>
    <row r="254" spans="1:26" ht="12.75" customHeight="1">
      <c r="A254" s="275" t="s">
        <v>240</v>
      </c>
      <c r="B254" s="892"/>
      <c r="C254" s="892"/>
      <c r="D254" s="892"/>
      <c r="E254" s="892"/>
      <c r="F254" s="910"/>
      <c r="G254" s="893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</row>
    <row r="255" spans="1:26" ht="12.75" customHeight="1">
      <c r="A255" s="276" t="s">
        <v>162</v>
      </c>
      <c r="B255" s="1249" t="s">
        <v>241</v>
      </c>
      <c r="C255" s="1223"/>
      <c r="D255" s="1223"/>
      <c r="E255" s="1223"/>
      <c r="F255" s="1224"/>
      <c r="G255" s="1192" t="s">
        <v>26</v>
      </c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</row>
    <row r="256" spans="1:26" ht="12.75" customHeight="1">
      <c r="A256" s="275">
        <f>Presupuesto!A13</f>
        <v>1.0900000000000001</v>
      </c>
      <c r="B256" s="1250"/>
      <c r="C256" s="1250"/>
      <c r="D256" s="1250"/>
      <c r="E256" s="1250"/>
      <c r="F256" s="1251"/>
      <c r="G256" s="1051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</row>
    <row r="257" spans="1:26" ht="12.75" customHeight="1">
      <c r="A257" s="1193"/>
      <c r="B257" s="776"/>
      <c r="C257" s="776"/>
      <c r="D257" s="776"/>
      <c r="E257" s="776"/>
      <c r="F257" s="776"/>
      <c r="G257" s="1051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</row>
    <row r="258" spans="1:26" ht="12.75" customHeight="1">
      <c r="A258" s="854" t="s">
        <v>183</v>
      </c>
      <c r="B258" s="769"/>
      <c r="C258" s="769"/>
      <c r="D258" s="769"/>
      <c r="E258" s="769"/>
      <c r="F258" s="769"/>
      <c r="G258" s="779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</row>
    <row r="259" spans="1:26" ht="12.75" customHeight="1">
      <c r="A259" s="849" t="s">
        <v>165</v>
      </c>
      <c r="B259" s="769"/>
      <c r="C259" s="769"/>
      <c r="D259" s="101" t="s">
        <v>161</v>
      </c>
      <c r="E259" s="101" t="s">
        <v>184</v>
      </c>
      <c r="F259" s="102" t="s">
        <v>167</v>
      </c>
      <c r="G259" s="103" t="s">
        <v>168</v>
      </c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</row>
    <row r="260" spans="1:26" ht="12.75" customHeight="1">
      <c r="A260" s="1215" t="s">
        <v>242</v>
      </c>
      <c r="B260" s="769"/>
      <c r="C260" s="770"/>
      <c r="D260" s="104" t="s">
        <v>26</v>
      </c>
      <c r="E260" s="105" t="s">
        <v>243</v>
      </c>
      <c r="F260" s="111" t="s">
        <v>186</v>
      </c>
      <c r="G260" s="107" t="s">
        <v>244</v>
      </c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</row>
    <row r="261" spans="1:26" ht="12.75" customHeight="1">
      <c r="A261" s="1252" t="s">
        <v>245</v>
      </c>
      <c r="B261" s="892"/>
      <c r="C261" s="910"/>
      <c r="D261" s="277" t="s">
        <v>104</v>
      </c>
      <c r="E261" s="278" t="s">
        <v>246</v>
      </c>
      <c r="F261" s="111" t="s">
        <v>247</v>
      </c>
      <c r="G261" s="110" t="s">
        <v>248</v>
      </c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</row>
    <row r="262" spans="1:26" ht="12.75" customHeight="1">
      <c r="A262" s="1252"/>
      <c r="B262" s="892"/>
      <c r="C262" s="910"/>
      <c r="D262" s="277"/>
      <c r="E262" s="278"/>
      <c r="F262" s="109"/>
      <c r="G262" s="113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</row>
    <row r="263" spans="1:26" ht="12.75" customHeight="1">
      <c r="A263" s="1041"/>
      <c r="B263" s="776"/>
      <c r="C263" s="898"/>
      <c r="D263" s="277"/>
      <c r="E263" s="278"/>
      <c r="F263" s="109"/>
      <c r="G263" s="113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</row>
    <row r="264" spans="1:26" ht="12.75" customHeight="1">
      <c r="A264" s="1197"/>
      <c r="B264" s="1179"/>
      <c r="C264" s="1180"/>
      <c r="D264" s="104"/>
      <c r="E264" s="105"/>
      <c r="F264" s="111"/>
      <c r="G264" s="113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</row>
    <row r="265" spans="1:26" ht="12.75" customHeight="1">
      <c r="A265" s="1197"/>
      <c r="B265" s="1179"/>
      <c r="C265" s="1179"/>
      <c r="D265" s="104"/>
      <c r="E265" s="105"/>
      <c r="F265" s="111"/>
      <c r="G265" s="114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</row>
    <row r="266" spans="1:26" ht="12.75" customHeight="1">
      <c r="A266" s="1041"/>
      <c r="B266" s="776"/>
      <c r="C266" s="776"/>
      <c r="D266" s="104"/>
      <c r="E266" s="105"/>
      <c r="F266" s="111"/>
      <c r="G266" s="114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</row>
    <row r="267" spans="1:26" ht="12.75" customHeight="1">
      <c r="A267" s="1216"/>
      <c r="B267" s="767"/>
      <c r="C267" s="767"/>
      <c r="D267" s="104"/>
      <c r="E267" s="105"/>
      <c r="F267" s="111"/>
      <c r="G267" s="114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</row>
    <row r="268" spans="1:26" ht="12.75" customHeight="1">
      <c r="A268" s="1229"/>
      <c r="B268" s="776"/>
      <c r="C268" s="776"/>
      <c r="D268" s="115"/>
      <c r="E268" s="279"/>
      <c r="F268" s="258"/>
      <c r="G268" s="251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</row>
    <row r="269" spans="1:26" ht="12.75" customHeight="1">
      <c r="A269" s="259"/>
      <c r="B269" s="259"/>
      <c r="C269" s="259"/>
      <c r="D269" s="1253" t="s">
        <v>188</v>
      </c>
      <c r="E269" s="892"/>
      <c r="F269" s="893"/>
      <c r="G269" s="280" t="s">
        <v>249</v>
      </c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</row>
    <row r="270" spans="1:26" ht="12.75" customHeight="1">
      <c r="A270" s="259"/>
      <c r="B270" s="259"/>
      <c r="C270" s="259"/>
      <c r="D270" s="281"/>
      <c r="E270" s="282"/>
      <c r="F270" s="252"/>
      <c r="G270" s="253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</row>
    <row r="271" spans="1:26" ht="12.75" customHeight="1">
      <c r="A271" s="854" t="s">
        <v>164</v>
      </c>
      <c r="B271" s="769"/>
      <c r="C271" s="769"/>
      <c r="D271" s="769"/>
      <c r="E271" s="769"/>
      <c r="F271" s="769"/>
      <c r="G271" s="770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</row>
    <row r="272" spans="1:26" ht="12.75" customHeight="1">
      <c r="A272" s="849" t="s">
        <v>165</v>
      </c>
      <c r="B272" s="769"/>
      <c r="C272" s="779"/>
      <c r="D272" s="254" t="s">
        <v>161</v>
      </c>
      <c r="E272" s="283" t="s">
        <v>166</v>
      </c>
      <c r="F272" s="255" t="s">
        <v>167</v>
      </c>
      <c r="G272" s="255" t="s">
        <v>168</v>
      </c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</row>
    <row r="273" spans="1:26" ht="12.75" customHeight="1">
      <c r="A273" s="1032" t="s">
        <v>169</v>
      </c>
      <c r="B273" s="776"/>
      <c r="C273" s="776"/>
      <c r="D273" s="111" t="s">
        <v>170</v>
      </c>
      <c r="E273" s="126" t="s">
        <v>250</v>
      </c>
      <c r="F273" s="111" t="s">
        <v>228</v>
      </c>
      <c r="G273" s="110" t="s">
        <v>251</v>
      </c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</row>
    <row r="274" spans="1:26" ht="12.75" customHeight="1">
      <c r="A274" s="1205"/>
      <c r="B274" s="767"/>
      <c r="C274" s="767"/>
      <c r="D274" s="111"/>
      <c r="E274" s="126"/>
      <c r="F274" s="111"/>
      <c r="G274" s="114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</row>
    <row r="275" spans="1:26" ht="12.75" customHeight="1">
      <c r="A275" s="1032"/>
      <c r="B275" s="776"/>
      <c r="C275" s="776"/>
      <c r="D275" s="117"/>
      <c r="E275" s="284"/>
      <c r="F275" s="117"/>
      <c r="G275" s="118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</row>
    <row r="276" spans="1:26" ht="12.75" customHeight="1">
      <c r="A276" s="119"/>
      <c r="B276" s="119"/>
      <c r="C276" s="119"/>
      <c r="D276" s="1182" t="s">
        <v>172</v>
      </c>
      <c r="E276" s="776"/>
      <c r="F276" s="1051"/>
      <c r="G276" s="120" t="s">
        <v>251</v>
      </c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</row>
    <row r="277" spans="1:26" ht="12.75" customHeight="1">
      <c r="A277" s="1193"/>
      <c r="B277" s="776"/>
      <c r="C277" s="776"/>
      <c r="D277" s="776"/>
      <c r="E277" s="776"/>
      <c r="F277" s="776"/>
      <c r="G277" s="1051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</row>
    <row r="278" spans="1:26" ht="12.75" customHeight="1">
      <c r="A278" s="854" t="s">
        <v>173</v>
      </c>
      <c r="B278" s="769"/>
      <c r="C278" s="769"/>
      <c r="D278" s="769"/>
      <c r="E278" s="769"/>
      <c r="F278" s="769"/>
      <c r="G278" s="770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</row>
    <row r="279" spans="1:26" ht="12.75" customHeight="1">
      <c r="A279" s="849" t="s">
        <v>165</v>
      </c>
      <c r="B279" s="769"/>
      <c r="C279" s="769"/>
      <c r="D279" s="285" t="s">
        <v>161</v>
      </c>
      <c r="E279" s="285" t="s">
        <v>166</v>
      </c>
      <c r="F279" s="286" t="s">
        <v>167</v>
      </c>
      <c r="G279" s="103" t="s">
        <v>168</v>
      </c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</row>
    <row r="280" spans="1:26" ht="12.75" customHeight="1">
      <c r="A280" s="1205" t="s">
        <v>190</v>
      </c>
      <c r="B280" s="767"/>
      <c r="C280" s="767"/>
      <c r="D280" s="287" t="s">
        <v>175</v>
      </c>
      <c r="E280" s="288" t="s">
        <v>191</v>
      </c>
      <c r="F280" s="289" t="s">
        <v>252</v>
      </c>
      <c r="G280" s="290" t="s">
        <v>253</v>
      </c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</row>
    <row r="281" spans="1:26" ht="12.75" customHeight="1">
      <c r="A281" s="1282"/>
      <c r="B281" s="776"/>
      <c r="C281" s="776"/>
      <c r="D281" s="287"/>
      <c r="E281" s="265"/>
      <c r="F281" s="289"/>
      <c r="G281" s="261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</row>
    <row r="282" spans="1:26" ht="12.75" customHeight="1">
      <c r="A282" s="1205"/>
      <c r="B282" s="767"/>
      <c r="C282" s="767"/>
      <c r="D282" s="111"/>
      <c r="E282" s="135"/>
      <c r="F282" s="136"/>
      <c r="G282" s="261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</row>
    <row r="283" spans="1:26" ht="12.75" customHeight="1">
      <c r="A283" s="1032"/>
      <c r="B283" s="776"/>
      <c r="C283" s="776"/>
      <c r="D283" s="117"/>
      <c r="E283" s="262"/>
      <c r="F283" s="137"/>
      <c r="G283" s="138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</row>
    <row r="284" spans="1:26" ht="12.75" customHeight="1">
      <c r="A284" s="119"/>
      <c r="B284" s="119"/>
      <c r="C284" s="119"/>
      <c r="D284" s="1207" t="s">
        <v>176</v>
      </c>
      <c r="E284" s="769"/>
      <c r="F284" s="904"/>
      <c r="G284" s="120" t="s">
        <v>253</v>
      </c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</row>
    <row r="285" spans="1:26" ht="12.75" customHeight="1">
      <c r="A285" s="291"/>
      <c r="B285" s="291"/>
      <c r="C285" s="291"/>
      <c r="D285" s="135"/>
      <c r="E285" s="133"/>
      <c r="F285" s="292"/>
      <c r="G285" s="142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</row>
    <row r="286" spans="1:26" ht="12.75" customHeight="1">
      <c r="A286" s="1283" t="s">
        <v>177</v>
      </c>
      <c r="B286" s="769"/>
      <c r="C286" s="769"/>
      <c r="D286" s="769"/>
      <c r="E286" s="769"/>
      <c r="F286" s="770"/>
      <c r="G286" s="141" t="s">
        <v>254</v>
      </c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</row>
    <row r="287" spans="1:26" ht="12.75" customHeight="1">
      <c r="A287" s="291"/>
      <c r="B287" s="291"/>
      <c r="C287" s="291"/>
      <c r="D287" s="140"/>
      <c r="E287" s="140"/>
      <c r="F287" s="291"/>
      <c r="G287" s="142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</row>
    <row r="288" spans="1:26" ht="12.75" customHeight="1">
      <c r="A288" s="1209" t="s">
        <v>178</v>
      </c>
      <c r="B288" s="1121"/>
      <c r="C288" s="1191"/>
      <c r="D288" s="143"/>
      <c r="E288" s="144"/>
      <c r="F288" s="145">
        <v>0</v>
      </c>
      <c r="G288" s="293" t="s">
        <v>193</v>
      </c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</row>
    <row r="289" spans="1:26" ht="12.75" customHeight="1">
      <c r="A289" s="856" t="s">
        <v>179</v>
      </c>
      <c r="B289" s="769"/>
      <c r="C289" s="769"/>
      <c r="D289" s="769"/>
      <c r="E289" s="769"/>
      <c r="F289" s="770"/>
      <c r="G289" s="147" t="s">
        <v>254</v>
      </c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</row>
    <row r="290" spans="1:26" ht="12.75" customHeight="1">
      <c r="A290" s="1002"/>
      <c r="B290" s="769"/>
      <c r="C290" s="769"/>
      <c r="D290" s="769"/>
      <c r="E290" s="769"/>
      <c r="F290" s="769"/>
      <c r="G290" s="770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</row>
    <row r="291" spans="1:26" ht="12.75" customHeight="1">
      <c r="A291" s="98" t="s">
        <v>159</v>
      </c>
      <c r="B291" s="1050" t="s">
        <v>160</v>
      </c>
      <c r="C291" s="773"/>
      <c r="D291" s="773"/>
      <c r="E291" s="773"/>
      <c r="F291" s="1093"/>
      <c r="G291" s="859" t="s">
        <v>161</v>
      </c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</row>
    <row r="292" spans="1:26" ht="12.75" customHeight="1">
      <c r="A292" s="99" t="s">
        <v>110</v>
      </c>
      <c r="B292" s="892"/>
      <c r="C292" s="892"/>
      <c r="D292" s="892"/>
      <c r="E292" s="892"/>
      <c r="F292" s="910"/>
      <c r="G292" s="793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</row>
    <row r="293" spans="1:26" ht="12.75" customHeight="1">
      <c r="A293" s="100" t="s">
        <v>162</v>
      </c>
      <c r="B293" s="1052" t="s">
        <v>255</v>
      </c>
      <c r="C293" s="773"/>
      <c r="D293" s="773"/>
      <c r="E293" s="773"/>
      <c r="F293" s="1093"/>
      <c r="G293" s="1192" t="s">
        <v>28</v>
      </c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</row>
    <row r="294" spans="1:26" ht="12.75" customHeight="1">
      <c r="A294" s="248" t="s">
        <v>557</v>
      </c>
      <c r="B294" s="776"/>
      <c r="C294" s="776"/>
      <c r="D294" s="776"/>
      <c r="E294" s="776"/>
      <c r="F294" s="898"/>
      <c r="G294" s="1051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</row>
    <row r="295" spans="1:26" ht="12.75" customHeight="1">
      <c r="A295" s="1193"/>
      <c r="B295" s="776"/>
      <c r="C295" s="776"/>
      <c r="D295" s="776"/>
      <c r="E295" s="776"/>
      <c r="F295" s="776"/>
      <c r="G295" s="1051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</row>
    <row r="296" spans="1:26" ht="12.75" customHeight="1">
      <c r="A296" s="854" t="s">
        <v>164</v>
      </c>
      <c r="B296" s="769"/>
      <c r="C296" s="769"/>
      <c r="D296" s="769"/>
      <c r="E296" s="769"/>
      <c r="F296" s="769"/>
      <c r="G296" s="779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</row>
    <row r="297" spans="1:26" ht="12.75" customHeight="1">
      <c r="A297" s="849" t="s">
        <v>165</v>
      </c>
      <c r="B297" s="769"/>
      <c r="C297" s="770"/>
      <c r="D297" s="254" t="s">
        <v>161</v>
      </c>
      <c r="E297" s="254" t="s">
        <v>166</v>
      </c>
      <c r="F297" s="255" t="s">
        <v>167</v>
      </c>
      <c r="G297" s="255" t="s">
        <v>168</v>
      </c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</row>
    <row r="298" spans="1:26" ht="12.75" customHeight="1">
      <c r="A298" s="1032" t="s">
        <v>169</v>
      </c>
      <c r="B298" s="776"/>
      <c r="C298" s="898"/>
      <c r="D298" s="111" t="s">
        <v>170</v>
      </c>
      <c r="E298" s="256" t="s">
        <v>256</v>
      </c>
      <c r="F298" s="111" t="s">
        <v>228</v>
      </c>
      <c r="G298" s="107" t="s">
        <v>257</v>
      </c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</row>
    <row r="299" spans="1:26" ht="12.75" customHeight="1">
      <c r="A299" s="1186" t="s">
        <v>258</v>
      </c>
      <c r="B299" s="892"/>
      <c r="C299" s="910"/>
      <c r="D299" s="111" t="s">
        <v>259</v>
      </c>
      <c r="E299" s="112" t="s">
        <v>260</v>
      </c>
      <c r="F299" s="109" t="s">
        <v>261</v>
      </c>
      <c r="G299" s="110" t="s">
        <v>262</v>
      </c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</row>
    <row r="300" spans="1:26" ht="12.75" customHeight="1">
      <c r="A300" s="1186"/>
      <c r="B300" s="892"/>
      <c r="C300" s="910"/>
      <c r="D300" s="111"/>
      <c r="E300" s="112"/>
      <c r="F300" s="109"/>
      <c r="G300" s="113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</row>
    <row r="301" spans="1:26" ht="12.75" customHeight="1">
      <c r="A301" s="1187"/>
      <c r="B301" s="776"/>
      <c r="C301" s="898"/>
      <c r="D301" s="250"/>
      <c r="E301" s="257"/>
      <c r="F301" s="258"/>
      <c r="G301" s="251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</row>
    <row r="302" spans="1:26" ht="12.75" customHeight="1">
      <c r="A302" s="119"/>
      <c r="B302" s="119"/>
      <c r="C302" s="119"/>
      <c r="D302" s="1230" t="s">
        <v>172</v>
      </c>
      <c r="E302" s="1179"/>
      <c r="F302" s="793"/>
      <c r="G302" s="139" t="s">
        <v>263</v>
      </c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</row>
    <row r="303" spans="1:26" ht="12.75" customHeight="1">
      <c r="A303" s="1269"/>
      <c r="B303" s="1179"/>
      <c r="C303" s="1179"/>
      <c r="D303" s="1179"/>
      <c r="E303" s="1179"/>
      <c r="F303" s="1179"/>
      <c r="G303" s="1180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</row>
    <row r="304" spans="1:26" ht="12.75" customHeight="1">
      <c r="A304" s="854" t="s">
        <v>173</v>
      </c>
      <c r="B304" s="769"/>
      <c r="C304" s="769"/>
      <c r="D304" s="769"/>
      <c r="E304" s="769"/>
      <c r="F304" s="769"/>
      <c r="G304" s="770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</row>
    <row r="305" spans="1:26" ht="12.75" customHeight="1">
      <c r="A305" s="849" t="s">
        <v>165</v>
      </c>
      <c r="B305" s="769"/>
      <c r="C305" s="779"/>
      <c r="D305" s="101" t="s">
        <v>161</v>
      </c>
      <c r="E305" s="260" t="s">
        <v>166</v>
      </c>
      <c r="F305" s="102" t="s">
        <v>167</v>
      </c>
      <c r="G305" s="103" t="s">
        <v>168</v>
      </c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</row>
    <row r="306" spans="1:26" ht="12.75" customHeight="1">
      <c r="A306" s="1032" t="s">
        <v>174</v>
      </c>
      <c r="B306" s="776"/>
      <c r="C306" s="1051"/>
      <c r="D306" s="111" t="s">
        <v>175</v>
      </c>
      <c r="E306" s="256" t="s">
        <v>264</v>
      </c>
      <c r="F306" s="136" t="s">
        <v>265</v>
      </c>
      <c r="G306" s="131" t="s">
        <v>266</v>
      </c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</row>
    <row r="307" spans="1:26" ht="12.75" customHeight="1">
      <c r="A307" s="1032"/>
      <c r="B307" s="776"/>
      <c r="C307" s="776"/>
      <c r="D307" s="111"/>
      <c r="E307" s="135"/>
      <c r="F307" s="136"/>
      <c r="G307" s="134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</row>
    <row r="308" spans="1:26" ht="12.75" customHeight="1">
      <c r="A308" s="1205"/>
      <c r="B308" s="767"/>
      <c r="C308" s="767"/>
      <c r="D308" s="111"/>
      <c r="E308" s="135"/>
      <c r="F308" s="136"/>
      <c r="G308" s="261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</row>
    <row r="309" spans="1:26" ht="12.75" customHeight="1">
      <c r="A309" s="1032"/>
      <c r="B309" s="776"/>
      <c r="C309" s="776"/>
      <c r="D309" s="294"/>
      <c r="E309" s="295"/>
      <c r="F309" s="296"/>
      <c r="G309" s="138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</row>
    <row r="310" spans="1:26" ht="12.75" customHeight="1">
      <c r="A310" s="119"/>
      <c r="B310" s="264"/>
      <c r="C310" s="264"/>
      <c r="D310" s="1270" t="s">
        <v>176</v>
      </c>
      <c r="E310" s="769"/>
      <c r="F310" s="904"/>
      <c r="G310" s="120" t="s">
        <v>266</v>
      </c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</row>
    <row r="311" spans="1:26" ht="12.75" customHeight="1">
      <c r="A311" s="119"/>
      <c r="B311" s="264"/>
      <c r="C311" s="264"/>
      <c r="D311" s="265"/>
      <c r="E311" s="265"/>
      <c r="F311" s="264"/>
      <c r="G311" s="119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</row>
    <row r="312" spans="1:26" ht="12.75" customHeight="1">
      <c r="A312" s="1271" t="s">
        <v>177</v>
      </c>
      <c r="B312" s="769"/>
      <c r="C312" s="769"/>
      <c r="D312" s="769"/>
      <c r="E312" s="769"/>
      <c r="F312" s="904"/>
      <c r="G312" s="147" t="s">
        <v>267</v>
      </c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</row>
    <row r="313" spans="1:26" ht="12.75" customHeight="1">
      <c r="A313" s="119"/>
      <c r="B313" s="119"/>
      <c r="C313" s="119"/>
      <c r="D313" s="135"/>
      <c r="E313" s="135"/>
      <c r="F313" s="119"/>
      <c r="G313" s="119"/>
      <c r="H313" s="94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</row>
    <row r="314" spans="1:26" ht="12.75" customHeight="1">
      <c r="A314" s="857" t="s">
        <v>178</v>
      </c>
      <c r="B314" s="769"/>
      <c r="C314" s="770"/>
      <c r="D314" s="143"/>
      <c r="E314" s="144"/>
      <c r="F314" s="145">
        <v>0</v>
      </c>
      <c r="G314" s="146" t="s">
        <v>193</v>
      </c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</row>
    <row r="315" spans="1:26" ht="12.75" customHeight="1">
      <c r="A315" s="856" t="s">
        <v>179</v>
      </c>
      <c r="B315" s="769"/>
      <c r="C315" s="769"/>
      <c r="D315" s="769"/>
      <c r="E315" s="769"/>
      <c r="F315" s="904"/>
      <c r="G315" s="147" t="s">
        <v>267</v>
      </c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</row>
    <row r="316" spans="1:26" ht="12.75" customHeight="1">
      <c r="A316" s="1019"/>
      <c r="B316" s="889"/>
      <c r="C316" s="890"/>
      <c r="D316" s="297"/>
      <c r="E316" s="298"/>
      <c r="F316" s="299"/>
      <c r="G316" s="70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</row>
    <row r="317" spans="1:26" ht="12.75" customHeight="1">
      <c r="A317" s="300" t="s">
        <v>159</v>
      </c>
      <c r="B317" s="1272" t="s">
        <v>160</v>
      </c>
      <c r="C317" s="773"/>
      <c r="D317" s="773"/>
      <c r="E317" s="773"/>
      <c r="F317" s="1093"/>
      <c r="G317" s="1273" t="s">
        <v>161</v>
      </c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</row>
    <row r="318" spans="1:26" ht="12.75" customHeight="1">
      <c r="A318" s="301"/>
      <c r="B318" s="1014"/>
      <c r="C318" s="776"/>
      <c r="D318" s="776"/>
      <c r="E318" s="776"/>
      <c r="F318" s="898"/>
      <c r="G318" s="109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</row>
    <row r="319" spans="1:26" ht="12.75" customHeight="1">
      <c r="A319" s="16" t="s">
        <v>162</v>
      </c>
      <c r="B319" s="1255" t="s">
        <v>268</v>
      </c>
      <c r="C319" s="773"/>
      <c r="D319" s="773"/>
      <c r="E319" s="773"/>
      <c r="F319" s="1093"/>
      <c r="G319" s="1254" t="s">
        <v>13</v>
      </c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</row>
    <row r="320" spans="1:26" ht="12.75" customHeight="1">
      <c r="A320" s="19">
        <f>Presupuesto!A19</f>
        <v>2.0299999999999994</v>
      </c>
      <c r="B320" s="1014"/>
      <c r="C320" s="776"/>
      <c r="D320" s="776"/>
      <c r="E320" s="776"/>
      <c r="F320" s="898"/>
      <c r="G320" s="109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</row>
    <row r="321" spans="1:26" ht="12.75" customHeight="1">
      <c r="A321" s="1256"/>
      <c r="B321" s="1257"/>
      <c r="C321" s="1257"/>
      <c r="D321" s="1257"/>
      <c r="E321" s="1257"/>
      <c r="F321" s="1257"/>
      <c r="G321" s="1258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</row>
    <row r="322" spans="1:26" ht="24" customHeight="1">
      <c r="A322" s="1248" t="s">
        <v>183</v>
      </c>
      <c r="B322" s="769"/>
      <c r="C322" s="769"/>
      <c r="D322" s="769"/>
      <c r="E322" s="769"/>
      <c r="F322" s="769"/>
      <c r="G322" s="770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</row>
    <row r="323" spans="1:26" ht="12.75" customHeight="1">
      <c r="A323" s="1259" t="s">
        <v>165</v>
      </c>
      <c r="B323" s="769"/>
      <c r="C323" s="904"/>
      <c r="D323" s="302" t="s">
        <v>161</v>
      </c>
      <c r="E323" s="303" t="s">
        <v>184</v>
      </c>
      <c r="F323" s="208" t="s">
        <v>167</v>
      </c>
      <c r="G323" s="304" t="s">
        <v>168</v>
      </c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</row>
    <row r="324" spans="1:26" ht="20.25" customHeight="1">
      <c r="A324" s="1260" t="s">
        <v>269</v>
      </c>
      <c r="B324" s="889"/>
      <c r="C324" s="890"/>
      <c r="D324" s="305" t="s">
        <v>28</v>
      </c>
      <c r="E324" s="211">
        <v>503770.05</v>
      </c>
      <c r="F324" s="212">
        <v>0.65</v>
      </c>
      <c r="G324" s="225">
        <f>ROUND((+IF(A324="","",E324*F324)),2)</f>
        <v>327450.53000000003</v>
      </c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</row>
    <row r="325" spans="1:26" ht="12.75" customHeight="1">
      <c r="A325" s="1261" t="s">
        <v>270</v>
      </c>
      <c r="B325" s="1243"/>
      <c r="C325" s="1244"/>
      <c r="D325" s="306" t="s">
        <v>26</v>
      </c>
      <c r="E325" s="307">
        <v>5950</v>
      </c>
      <c r="F325" s="308">
        <v>0.42</v>
      </c>
      <c r="G325" s="309">
        <f t="shared" ref="G325:G329" si="4">+IF(A325="","",E325*F325)</f>
        <v>2499</v>
      </c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</row>
    <row r="326" spans="1:26" ht="12.75" customHeight="1">
      <c r="A326" s="1262" t="s">
        <v>271</v>
      </c>
      <c r="B326" s="1263"/>
      <c r="C326" s="1264"/>
      <c r="D326" s="310" t="s">
        <v>26</v>
      </c>
      <c r="E326" s="307">
        <v>11503.33</v>
      </c>
      <c r="F326" s="311">
        <v>0.93</v>
      </c>
      <c r="G326" s="309">
        <f t="shared" si="4"/>
        <v>10698.0969</v>
      </c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</row>
    <row r="327" spans="1:26" ht="12.75" customHeight="1">
      <c r="A327" s="1261" t="s">
        <v>272</v>
      </c>
      <c r="B327" s="1243"/>
      <c r="C327" s="1244"/>
      <c r="D327" s="310" t="s">
        <v>26</v>
      </c>
      <c r="E327" s="307">
        <v>7000</v>
      </c>
      <c r="F327" s="311">
        <v>0.55000000000000004</v>
      </c>
      <c r="G327" s="312">
        <f t="shared" si="4"/>
        <v>3850.0000000000005</v>
      </c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</row>
    <row r="328" spans="1:26" ht="12.75" customHeight="1">
      <c r="A328" s="1262" t="s">
        <v>273</v>
      </c>
      <c r="B328" s="1263"/>
      <c r="C328" s="1264"/>
      <c r="D328" s="310" t="s">
        <v>274</v>
      </c>
      <c r="E328" s="307">
        <v>5094.67</v>
      </c>
      <c r="F328" s="311">
        <v>0.45</v>
      </c>
      <c r="G328" s="312">
        <f t="shared" si="4"/>
        <v>2292.6015000000002</v>
      </c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</row>
    <row r="329" spans="1:26" ht="12.75" customHeight="1">
      <c r="A329" s="1265" t="s">
        <v>275</v>
      </c>
      <c r="B329" s="998"/>
      <c r="C329" s="999"/>
      <c r="D329" s="313" t="s">
        <v>28</v>
      </c>
      <c r="E329" s="314">
        <v>83895</v>
      </c>
      <c r="F329" s="311">
        <v>0.45</v>
      </c>
      <c r="G329" s="315">
        <f t="shared" si="4"/>
        <v>37752.75</v>
      </c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</row>
    <row r="330" spans="1:26" ht="12.75" customHeight="1">
      <c r="A330" s="54"/>
      <c r="B330" s="54"/>
      <c r="C330" s="54"/>
      <c r="D330" s="1238" t="s">
        <v>188</v>
      </c>
      <c r="E330" s="1121"/>
      <c r="F330" s="1122"/>
      <c r="G330" s="34">
        <f>+ROUND(SUM(G324:G329),2)</f>
        <v>384542.98</v>
      </c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</row>
    <row r="331" spans="1:26" ht="12.75" customHeight="1">
      <c r="A331" s="1266"/>
      <c r="B331" s="1257"/>
      <c r="C331" s="1257"/>
      <c r="D331" s="1257"/>
      <c r="E331" s="1257"/>
      <c r="F331" s="1257"/>
      <c r="G331" s="1258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</row>
    <row r="332" spans="1:26" ht="12.75" customHeight="1">
      <c r="A332" s="1267" t="s">
        <v>164</v>
      </c>
      <c r="B332" s="769"/>
      <c r="C332" s="769"/>
      <c r="D332" s="769"/>
      <c r="E332" s="769"/>
      <c r="F332" s="769"/>
      <c r="G332" s="770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</row>
    <row r="333" spans="1:26" ht="12.75" customHeight="1">
      <c r="A333" s="1259" t="s">
        <v>165</v>
      </c>
      <c r="B333" s="769"/>
      <c r="C333" s="770"/>
      <c r="D333" s="20" t="s">
        <v>161</v>
      </c>
      <c r="E333" s="20" t="s">
        <v>166</v>
      </c>
      <c r="F333" s="221" t="s">
        <v>167</v>
      </c>
      <c r="G333" s="222" t="s">
        <v>168</v>
      </c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</row>
    <row r="334" spans="1:26" ht="12.75" customHeight="1">
      <c r="A334" s="1268" t="s">
        <v>169</v>
      </c>
      <c r="B334" s="1243"/>
      <c r="C334" s="1244"/>
      <c r="D334" s="306" t="s">
        <v>170</v>
      </c>
      <c r="E334" s="223">
        <v>204572.85</v>
      </c>
      <c r="F334" s="224">
        <v>0.05</v>
      </c>
      <c r="G334" s="225">
        <f t="shared" ref="G334:G337" si="5">+IF(A334="","",E334*F334)</f>
        <v>10228.642500000002</v>
      </c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</row>
    <row r="335" spans="1:26" ht="12.75" customHeight="1">
      <c r="A335" s="1242"/>
      <c r="B335" s="1243"/>
      <c r="C335" s="1244"/>
      <c r="D335" s="226" t="s">
        <v>171</v>
      </c>
      <c r="E335" s="227" t="s">
        <v>171</v>
      </c>
      <c r="F335" s="27"/>
      <c r="G335" s="28" t="str">
        <f t="shared" si="5"/>
        <v/>
      </c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</row>
    <row r="336" spans="1:26" ht="12.75" customHeight="1">
      <c r="A336" s="1242"/>
      <c r="B336" s="1243"/>
      <c r="C336" s="1244"/>
      <c r="D336" s="226" t="s">
        <v>171</v>
      </c>
      <c r="E336" s="227" t="s">
        <v>171</v>
      </c>
      <c r="F336" s="215"/>
      <c r="G336" s="28" t="str">
        <f t="shared" si="5"/>
        <v/>
      </c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</row>
    <row r="337" spans="1:26" ht="12.75" customHeight="1">
      <c r="A337" s="1245"/>
      <c r="B337" s="998"/>
      <c r="C337" s="999"/>
      <c r="D337" s="226" t="s">
        <v>171</v>
      </c>
      <c r="E337" s="227" t="s">
        <v>171</v>
      </c>
      <c r="F337" s="316"/>
      <c r="G337" s="51" t="str">
        <f t="shared" si="5"/>
        <v/>
      </c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</row>
    <row r="338" spans="1:26" ht="12.75" customHeight="1">
      <c r="A338" s="33"/>
      <c r="B338" s="33"/>
      <c r="C338" s="33"/>
      <c r="D338" s="1238" t="s">
        <v>172</v>
      </c>
      <c r="E338" s="1121"/>
      <c r="F338" s="1122"/>
      <c r="G338" s="34">
        <f>ROUND(+SUM(G334:G337),2)</f>
        <v>10228.64</v>
      </c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</row>
    <row r="339" spans="1:26" ht="12.75" customHeight="1">
      <c r="A339" s="1246"/>
      <c r="B339" s="1107"/>
      <c r="C339" s="1107"/>
      <c r="D339" s="1107"/>
      <c r="E339" s="1107"/>
      <c r="F339" s="1107"/>
      <c r="G339" s="1247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</row>
    <row r="340" spans="1:26" ht="12.75" customHeight="1">
      <c r="A340" s="1248" t="s">
        <v>173</v>
      </c>
      <c r="B340" s="769"/>
      <c r="C340" s="769"/>
      <c r="D340" s="769"/>
      <c r="E340" s="769"/>
      <c r="F340" s="769"/>
      <c r="G340" s="770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</row>
    <row r="341" spans="1:26" ht="12.75" customHeight="1">
      <c r="A341" s="1232" t="s">
        <v>165</v>
      </c>
      <c r="B341" s="769"/>
      <c r="C341" s="904"/>
      <c r="D341" s="317" t="s">
        <v>161</v>
      </c>
      <c r="E341" s="36" t="s">
        <v>166</v>
      </c>
      <c r="F341" s="317" t="s">
        <v>167</v>
      </c>
      <c r="G341" s="37" t="s">
        <v>168</v>
      </c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</row>
    <row r="342" spans="1:26" ht="12.75" customHeight="1">
      <c r="A342" s="1233" t="s">
        <v>217</v>
      </c>
      <c r="B342" s="1234"/>
      <c r="C342" s="1235"/>
      <c r="D342" s="318" t="s">
        <v>175</v>
      </c>
      <c r="E342" s="39">
        <v>40914.569044249998</v>
      </c>
      <c r="F342" s="40">
        <v>5</v>
      </c>
      <c r="G342" s="41">
        <f t="shared" ref="G342:G344" si="6">(+IF(A342="","",(E342*F342)))</f>
        <v>204572.84522125</v>
      </c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</row>
    <row r="343" spans="1:26" ht="12.75" customHeight="1">
      <c r="A343" s="1236"/>
      <c r="B343" s="1234"/>
      <c r="C343" s="1235"/>
      <c r="D343" s="319"/>
      <c r="E343" s="45"/>
      <c r="F343" s="46"/>
      <c r="G343" s="47" t="str">
        <f t="shared" si="6"/>
        <v/>
      </c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</row>
    <row r="344" spans="1:26" ht="12.75" customHeight="1">
      <c r="A344" s="1236"/>
      <c r="B344" s="1234"/>
      <c r="C344" s="1235"/>
      <c r="D344" s="44"/>
      <c r="E344" s="45"/>
      <c r="F344" s="46"/>
      <c r="G344" s="47" t="str">
        <f t="shared" si="6"/>
        <v/>
      </c>
      <c r="H344" s="94" t="str">
        <f>+Presupuesto!G115</f>
        <v>$ 3.525.000,00</v>
      </c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</row>
    <row r="345" spans="1:26" ht="12.75" customHeight="1">
      <c r="A345" s="1237"/>
      <c r="B345" s="998"/>
      <c r="C345" s="999"/>
      <c r="D345" s="49"/>
      <c r="E345" s="50"/>
      <c r="F345" s="31"/>
      <c r="G345" s="51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</row>
    <row r="346" spans="1:26" ht="12.75" customHeight="1">
      <c r="A346" s="33"/>
      <c r="B346" s="33"/>
      <c r="C346" s="33"/>
      <c r="D346" s="1238" t="s">
        <v>176</v>
      </c>
      <c r="E346" s="1121"/>
      <c r="F346" s="1122"/>
      <c r="G346" s="34">
        <f>+ROUND(SUM(G342:G345),2)</f>
        <v>204572.85</v>
      </c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</row>
    <row r="347" spans="1:26" ht="12.75" customHeight="1">
      <c r="A347" s="52"/>
      <c r="B347" s="52"/>
      <c r="C347" s="52"/>
      <c r="D347" s="33"/>
      <c r="E347" s="52"/>
      <c r="F347" s="55"/>
      <c r="G347" s="56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</row>
    <row r="348" spans="1:26" ht="12.75" customHeight="1">
      <c r="A348" s="1239" t="s">
        <v>177</v>
      </c>
      <c r="B348" s="769"/>
      <c r="C348" s="769"/>
      <c r="D348" s="769"/>
      <c r="E348" s="769"/>
      <c r="F348" s="770"/>
      <c r="G348" s="53">
        <f>ROUND((SUM(+G330+G338+G346)),2)</f>
        <v>599344.47</v>
      </c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</row>
    <row r="349" spans="1:26" ht="12.75" customHeight="1">
      <c r="A349" s="52"/>
      <c r="B349" s="52"/>
      <c r="C349" s="52"/>
      <c r="D349" s="33"/>
      <c r="E349" s="52"/>
      <c r="F349" s="55"/>
      <c r="G349" s="56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</row>
    <row r="350" spans="1:26" ht="12.75" customHeight="1">
      <c r="A350" s="1240" t="s">
        <v>178</v>
      </c>
      <c r="B350" s="769"/>
      <c r="C350" s="770"/>
      <c r="D350" s="33"/>
      <c r="E350" s="57"/>
      <c r="F350" s="239">
        <v>0.04</v>
      </c>
      <c r="G350" s="240">
        <f>+G348*F350</f>
        <v>23973.7788</v>
      </c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</row>
    <row r="351" spans="1:26" ht="12.75" customHeight="1">
      <c r="A351" s="1241" t="s">
        <v>179</v>
      </c>
      <c r="B351" s="769"/>
      <c r="C351" s="769"/>
      <c r="D351" s="769"/>
      <c r="E351" s="769"/>
      <c r="F351" s="770"/>
      <c r="G351" s="53">
        <f>+G350+G348</f>
        <v>623318.24879999994</v>
      </c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</row>
    <row r="352" spans="1:26" ht="12.75" customHeight="1">
      <c r="A352" s="1002"/>
      <c r="B352" s="769"/>
      <c r="C352" s="769"/>
      <c r="D352" s="769"/>
      <c r="E352" s="769"/>
      <c r="F352" s="769"/>
      <c r="G352" s="770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</row>
    <row r="353" spans="1:26" ht="12.75" customHeight="1">
      <c r="A353" s="98" t="s">
        <v>159</v>
      </c>
      <c r="B353" s="1050" t="s">
        <v>160</v>
      </c>
      <c r="C353" s="773"/>
      <c r="D353" s="773"/>
      <c r="E353" s="773"/>
      <c r="F353" s="1093"/>
      <c r="G353" s="859" t="s">
        <v>161</v>
      </c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</row>
    <row r="354" spans="1:26" ht="12.75" customHeight="1">
      <c r="A354" s="99" t="s">
        <v>276</v>
      </c>
      <c r="B354" s="892"/>
      <c r="C354" s="892"/>
      <c r="D354" s="892"/>
      <c r="E354" s="892"/>
      <c r="F354" s="910"/>
      <c r="G354" s="793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</row>
    <row r="355" spans="1:26" ht="12.75" customHeight="1">
      <c r="A355" s="100" t="s">
        <v>162</v>
      </c>
      <c r="B355" s="1213" t="s">
        <v>277</v>
      </c>
      <c r="C355" s="773"/>
      <c r="D355" s="773"/>
      <c r="E355" s="773"/>
      <c r="F355" s="1093"/>
      <c r="G355" s="1192" t="s">
        <v>28</v>
      </c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</row>
    <row r="356" spans="1:26" ht="12.75" customHeight="1">
      <c r="A356" s="248" t="s">
        <v>501</v>
      </c>
      <c r="B356" s="776"/>
      <c r="C356" s="776"/>
      <c r="D356" s="776"/>
      <c r="E356" s="776"/>
      <c r="F356" s="898"/>
      <c r="G356" s="1051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</row>
    <row r="357" spans="1:26" ht="12.75" customHeight="1">
      <c r="A357" s="1193"/>
      <c r="B357" s="776"/>
      <c r="C357" s="776"/>
      <c r="D357" s="776"/>
      <c r="E357" s="776"/>
      <c r="F357" s="776"/>
      <c r="G357" s="1051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</row>
    <row r="358" spans="1:26" ht="12.75" customHeight="1">
      <c r="A358" s="972" t="s">
        <v>183</v>
      </c>
      <c r="B358" s="1121"/>
      <c r="C358" s="1121"/>
      <c r="D358" s="1121"/>
      <c r="E358" s="1121"/>
      <c r="F358" s="1121"/>
      <c r="G358" s="1191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</row>
    <row r="359" spans="1:26" ht="12.75" customHeight="1">
      <c r="A359" s="849" t="s">
        <v>165</v>
      </c>
      <c r="B359" s="769"/>
      <c r="C359" s="769"/>
      <c r="D359" s="101" t="s">
        <v>161</v>
      </c>
      <c r="E359" s="101" t="s">
        <v>184</v>
      </c>
      <c r="F359" s="102" t="s">
        <v>167</v>
      </c>
      <c r="G359" s="103" t="s">
        <v>168</v>
      </c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</row>
    <row r="360" spans="1:26" ht="12.75" customHeight="1">
      <c r="A360" s="1215" t="s">
        <v>278</v>
      </c>
      <c r="B360" s="769"/>
      <c r="C360" s="904"/>
      <c r="D360" s="104" t="s">
        <v>279</v>
      </c>
      <c r="E360" s="320" t="s">
        <v>280</v>
      </c>
      <c r="F360" s="111" t="s">
        <v>223</v>
      </c>
      <c r="G360" s="107" t="s">
        <v>281</v>
      </c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</row>
    <row r="361" spans="1:26" ht="12.75" customHeight="1">
      <c r="A361" s="1228" t="s">
        <v>33</v>
      </c>
      <c r="B361" s="892"/>
      <c r="C361" s="910"/>
      <c r="D361" s="104" t="s">
        <v>28</v>
      </c>
      <c r="E361" s="108" t="s">
        <v>282</v>
      </c>
      <c r="F361" s="109" t="s">
        <v>283</v>
      </c>
      <c r="G361" s="110" t="s">
        <v>284</v>
      </c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</row>
    <row r="362" spans="1:26" ht="12.75" customHeight="1">
      <c r="A362" s="1228" t="s">
        <v>270</v>
      </c>
      <c r="B362" s="892"/>
      <c r="C362" s="910"/>
      <c r="D362" s="104" t="s">
        <v>26</v>
      </c>
      <c r="E362" s="108" t="s">
        <v>285</v>
      </c>
      <c r="F362" s="109" t="s">
        <v>286</v>
      </c>
      <c r="G362" s="110" t="s">
        <v>287</v>
      </c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</row>
    <row r="363" spans="1:26" ht="12.75" customHeight="1">
      <c r="A363" s="1229" t="s">
        <v>271</v>
      </c>
      <c r="B363" s="776"/>
      <c r="C363" s="898"/>
      <c r="D363" s="104" t="s">
        <v>26</v>
      </c>
      <c r="E363" s="108" t="s">
        <v>288</v>
      </c>
      <c r="F363" s="109" t="s">
        <v>289</v>
      </c>
      <c r="G363" s="110" t="s">
        <v>290</v>
      </c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</row>
    <row r="364" spans="1:26" ht="12.75" customHeight="1">
      <c r="A364" s="1197" t="s">
        <v>291</v>
      </c>
      <c r="B364" s="1179"/>
      <c r="C364" s="1180"/>
      <c r="D364" s="104" t="s">
        <v>274</v>
      </c>
      <c r="E364" s="105" t="s">
        <v>292</v>
      </c>
      <c r="F364" s="111" t="s">
        <v>293</v>
      </c>
      <c r="G364" s="110" t="s">
        <v>294</v>
      </c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</row>
    <row r="365" spans="1:26" ht="12.75" customHeight="1">
      <c r="A365" s="1216"/>
      <c r="B365" s="767"/>
      <c r="C365" s="1206"/>
      <c r="D365" s="104"/>
      <c r="E365" s="320"/>
      <c r="F365" s="111"/>
      <c r="G365" s="114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</row>
    <row r="366" spans="1:26" ht="12.75" customHeight="1">
      <c r="A366" s="1041"/>
      <c r="B366" s="776"/>
      <c r="C366" s="776"/>
      <c r="D366" s="115"/>
      <c r="E366" s="116"/>
      <c r="F366" s="117"/>
      <c r="G366" s="251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</row>
    <row r="367" spans="1:26" ht="12.75" customHeight="1">
      <c r="A367" s="119"/>
      <c r="B367" s="119"/>
      <c r="C367" s="119"/>
      <c r="D367" s="1230" t="s">
        <v>188</v>
      </c>
      <c r="E367" s="1179"/>
      <c r="F367" s="1180"/>
      <c r="G367" s="120" t="s">
        <v>295</v>
      </c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</row>
    <row r="368" spans="1:26" ht="12.75" customHeight="1">
      <c r="A368" s="1193"/>
      <c r="B368" s="776"/>
      <c r="C368" s="776"/>
      <c r="D368" s="776"/>
      <c r="E368" s="776"/>
      <c r="F368" s="776"/>
      <c r="G368" s="1051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</row>
    <row r="369" spans="1:26" ht="12.75" customHeight="1">
      <c r="A369" s="854" t="s">
        <v>164</v>
      </c>
      <c r="B369" s="769"/>
      <c r="C369" s="769"/>
      <c r="D369" s="769"/>
      <c r="E369" s="769"/>
      <c r="F369" s="769"/>
      <c r="G369" s="770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</row>
    <row r="370" spans="1:26" ht="12.75" customHeight="1">
      <c r="A370" s="849" t="s">
        <v>165</v>
      </c>
      <c r="B370" s="769"/>
      <c r="C370" s="770"/>
      <c r="D370" s="254" t="s">
        <v>161</v>
      </c>
      <c r="E370" s="254" t="s">
        <v>166</v>
      </c>
      <c r="F370" s="321" t="s">
        <v>167</v>
      </c>
      <c r="G370" s="255" t="s">
        <v>168</v>
      </c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</row>
    <row r="371" spans="1:26" ht="12.75" customHeight="1">
      <c r="A371" s="1216" t="s">
        <v>169</v>
      </c>
      <c r="B371" s="767"/>
      <c r="C371" s="767"/>
      <c r="D371" s="287" t="s">
        <v>170</v>
      </c>
      <c r="E371" s="288">
        <v>409.14600000000002</v>
      </c>
      <c r="F371" s="322" t="s">
        <v>189</v>
      </c>
      <c r="G371" s="107" t="s">
        <v>296</v>
      </c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</row>
    <row r="372" spans="1:26" ht="12.75" customHeight="1">
      <c r="A372" s="1041" t="s">
        <v>297</v>
      </c>
      <c r="B372" s="776"/>
      <c r="C372" s="776"/>
      <c r="D372" s="287" t="s">
        <v>298</v>
      </c>
      <c r="E372" s="288">
        <v>89.075000000000003</v>
      </c>
      <c r="F372" s="287" t="s">
        <v>299</v>
      </c>
      <c r="G372" s="107" t="s">
        <v>300</v>
      </c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</row>
    <row r="373" spans="1:26" ht="12.75" customHeight="1">
      <c r="A373" s="1041" t="s">
        <v>301</v>
      </c>
      <c r="B373" s="776"/>
      <c r="C373" s="776"/>
      <c r="D373" s="287" t="s">
        <v>298</v>
      </c>
      <c r="E373" s="288">
        <v>27.7</v>
      </c>
      <c r="F373" s="287" t="s">
        <v>302</v>
      </c>
      <c r="G373" s="323" t="s">
        <v>303</v>
      </c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</row>
    <row r="374" spans="1:26" ht="12.75" customHeight="1">
      <c r="A374" s="292"/>
      <c r="B374" s="264"/>
      <c r="C374" s="264"/>
      <c r="D374" s="1231" t="s">
        <v>172</v>
      </c>
      <c r="E374" s="773"/>
      <c r="F374" s="1093"/>
      <c r="G374" s="120" t="s">
        <v>304</v>
      </c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</row>
    <row r="375" spans="1:26" ht="12.75" customHeight="1">
      <c r="A375" s="1193"/>
      <c r="B375" s="776"/>
      <c r="C375" s="776"/>
      <c r="D375" s="776"/>
      <c r="E375" s="776"/>
      <c r="F375" s="776"/>
      <c r="G375" s="783"/>
      <c r="H375" s="94">
        <f>+Presupuesto!G116</f>
        <v>150000</v>
      </c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</row>
    <row r="376" spans="1:26" ht="12.75" customHeight="1">
      <c r="A376" s="854" t="s">
        <v>173</v>
      </c>
      <c r="B376" s="769"/>
      <c r="C376" s="769"/>
      <c r="D376" s="769"/>
      <c r="E376" s="769"/>
      <c r="F376" s="769"/>
      <c r="G376" s="770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</row>
    <row r="377" spans="1:26" ht="12.75" customHeight="1">
      <c r="A377" s="849" t="s">
        <v>165</v>
      </c>
      <c r="B377" s="769"/>
      <c r="C377" s="904"/>
      <c r="D377" s="101" t="s">
        <v>161</v>
      </c>
      <c r="E377" s="101" t="s">
        <v>166</v>
      </c>
      <c r="F377" s="249" t="s">
        <v>167</v>
      </c>
      <c r="G377" s="103" t="s">
        <v>168</v>
      </c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</row>
    <row r="378" spans="1:26" ht="12.75" customHeight="1">
      <c r="A378" s="1221" t="s">
        <v>217</v>
      </c>
      <c r="B378" s="892"/>
      <c r="C378" s="910"/>
      <c r="D378" s="111" t="s">
        <v>175</v>
      </c>
      <c r="E378" s="112" t="s">
        <v>305</v>
      </c>
      <c r="F378" s="130" t="s">
        <v>306</v>
      </c>
      <c r="G378" s="131" t="s">
        <v>307</v>
      </c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</row>
    <row r="379" spans="1:26" ht="12.75" customHeight="1">
      <c r="A379" s="1221"/>
      <c r="B379" s="892"/>
      <c r="C379" s="910"/>
      <c r="D379" s="111"/>
      <c r="E379" s="133"/>
      <c r="F379" s="130"/>
      <c r="G379" s="134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</row>
    <row r="380" spans="1:26" ht="12.75" customHeight="1">
      <c r="A380" s="1204"/>
      <c r="B380" s="776"/>
      <c r="C380" s="898"/>
      <c r="D380" s="111"/>
      <c r="E380" s="133"/>
      <c r="F380" s="130"/>
      <c r="G380" s="134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</row>
    <row r="381" spans="1:26" ht="12.75" customHeight="1">
      <c r="A381" s="1188"/>
      <c r="B381" s="1179"/>
      <c r="C381" s="1180"/>
      <c r="D381" s="117"/>
      <c r="E381" s="262"/>
      <c r="F381" s="137"/>
      <c r="G381" s="263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</row>
    <row r="382" spans="1:26" ht="12.75" customHeight="1">
      <c r="A382" s="119"/>
      <c r="B382" s="119"/>
      <c r="C382" s="119"/>
      <c r="D382" s="1207" t="s">
        <v>176</v>
      </c>
      <c r="E382" s="769"/>
      <c r="F382" s="770"/>
      <c r="G382" s="120" t="s">
        <v>307</v>
      </c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</row>
    <row r="383" spans="1:26" ht="12.75" customHeight="1">
      <c r="A383" s="119"/>
      <c r="B383" s="119"/>
      <c r="C383" s="119"/>
      <c r="D383" s="135"/>
      <c r="E383" s="135"/>
      <c r="F383" s="119"/>
      <c r="G383" s="119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</row>
    <row r="384" spans="1:26" ht="12.75" customHeight="1">
      <c r="A384" s="1190" t="s">
        <v>177</v>
      </c>
      <c r="B384" s="1121"/>
      <c r="C384" s="1121"/>
      <c r="D384" s="1121"/>
      <c r="E384" s="1121"/>
      <c r="F384" s="1122"/>
      <c r="G384" s="147" t="s">
        <v>308</v>
      </c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</row>
    <row r="385" spans="1:26" ht="12.75" customHeight="1">
      <c r="A385" s="119"/>
      <c r="B385" s="119"/>
      <c r="C385" s="119"/>
      <c r="D385" s="325"/>
      <c r="E385" s="326"/>
      <c r="F385" s="327"/>
      <c r="G385" s="142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</row>
    <row r="386" spans="1:26" ht="12.75" customHeight="1">
      <c r="A386" s="1222" t="s">
        <v>178</v>
      </c>
      <c r="B386" s="889"/>
      <c r="C386" s="890"/>
      <c r="D386" s="328"/>
      <c r="E386" s="329"/>
      <c r="F386" s="145">
        <v>0</v>
      </c>
      <c r="G386" s="293" t="s">
        <v>193</v>
      </c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</row>
    <row r="387" spans="1:26" ht="12.75" customHeight="1">
      <c r="A387" s="1190" t="s">
        <v>179</v>
      </c>
      <c r="B387" s="1121"/>
      <c r="C387" s="1121"/>
      <c r="D387" s="1121"/>
      <c r="E387" s="1121"/>
      <c r="F387" s="959"/>
      <c r="G387" s="141" t="s">
        <v>308</v>
      </c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</row>
    <row r="388" spans="1:26" ht="12.75" customHeight="1">
      <c r="A388" s="61"/>
      <c r="B388" s="61"/>
      <c r="C388" s="61"/>
      <c r="D388" s="1120"/>
      <c r="E388" s="1121"/>
      <c r="F388" s="1122"/>
      <c r="G388" s="330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</row>
    <row r="389" spans="1:26" ht="12.75" customHeight="1">
      <c r="A389" s="98" t="s">
        <v>159</v>
      </c>
      <c r="B389" s="1050" t="s">
        <v>160</v>
      </c>
      <c r="C389" s="773"/>
      <c r="D389" s="773"/>
      <c r="E389" s="773"/>
      <c r="F389" s="773"/>
      <c r="G389" s="859" t="s">
        <v>161</v>
      </c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</row>
    <row r="390" spans="1:26" ht="12.75" customHeight="1">
      <c r="A390" s="99" t="s">
        <v>309</v>
      </c>
      <c r="B390" s="776"/>
      <c r="C390" s="776"/>
      <c r="D390" s="776"/>
      <c r="E390" s="776"/>
      <c r="F390" s="776"/>
      <c r="G390" s="1051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</row>
    <row r="391" spans="1:26" ht="12.75" customHeight="1">
      <c r="A391" s="100" t="s">
        <v>162</v>
      </c>
      <c r="B391" s="1052" t="s">
        <v>310</v>
      </c>
      <c r="C391" s="1223"/>
      <c r="D391" s="1223"/>
      <c r="E391" s="1223"/>
      <c r="F391" s="1224"/>
      <c r="G391" s="1053" t="s">
        <v>28</v>
      </c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</row>
    <row r="392" spans="1:26" ht="12.75" customHeight="1">
      <c r="A392" s="331">
        <f>Presupuesto!A21</f>
        <v>2.0499999999999989</v>
      </c>
      <c r="B392" s="1225"/>
      <c r="C392" s="1225"/>
      <c r="D392" s="1225"/>
      <c r="E392" s="1225"/>
      <c r="F392" s="1226"/>
      <c r="G392" s="893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</row>
    <row r="393" spans="1:26" ht="12.75" customHeight="1">
      <c r="A393" s="1183"/>
      <c r="B393" s="892"/>
      <c r="C393" s="892"/>
      <c r="D393" s="892"/>
      <c r="E393" s="892"/>
      <c r="F393" s="892"/>
      <c r="G393" s="893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</row>
    <row r="394" spans="1:26" ht="12.75" customHeight="1">
      <c r="A394" s="1227" t="s">
        <v>183</v>
      </c>
      <c r="B394" s="769"/>
      <c r="C394" s="769"/>
      <c r="D394" s="769"/>
      <c r="E394" s="769"/>
      <c r="F394" s="769"/>
      <c r="G394" s="770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</row>
    <row r="395" spans="1:26" ht="12.75" customHeight="1">
      <c r="A395" s="969" t="s">
        <v>165</v>
      </c>
      <c r="B395" s="1121"/>
      <c r="C395" s="1191"/>
      <c r="D395" s="101" t="s">
        <v>161</v>
      </c>
      <c r="E395" s="101" t="s">
        <v>184</v>
      </c>
      <c r="F395" s="102" t="s">
        <v>167</v>
      </c>
      <c r="G395" s="129" t="s">
        <v>168</v>
      </c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</row>
    <row r="396" spans="1:26" ht="12.75" customHeight="1">
      <c r="A396" s="1217" t="s">
        <v>311</v>
      </c>
      <c r="B396" s="773"/>
      <c r="C396" s="1189"/>
      <c r="D396" s="332" t="s">
        <v>28</v>
      </c>
      <c r="E396" s="333" t="s">
        <v>312</v>
      </c>
      <c r="F396" s="111" t="s">
        <v>186</v>
      </c>
      <c r="G396" s="107" t="s">
        <v>313</v>
      </c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</row>
    <row r="397" spans="1:26" ht="12.75" customHeight="1">
      <c r="A397" s="1041" t="s">
        <v>270</v>
      </c>
      <c r="B397" s="776"/>
      <c r="C397" s="776"/>
      <c r="D397" s="332" t="s">
        <v>26</v>
      </c>
      <c r="E397" s="334" t="s">
        <v>285</v>
      </c>
      <c r="F397" s="111" t="s">
        <v>314</v>
      </c>
      <c r="G397" s="110" t="s">
        <v>315</v>
      </c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</row>
    <row r="398" spans="1:26" ht="12.75" customHeight="1">
      <c r="A398" s="1216" t="s">
        <v>273</v>
      </c>
      <c r="B398" s="767"/>
      <c r="C398" s="1206"/>
      <c r="D398" s="332" t="s">
        <v>274</v>
      </c>
      <c r="E398" s="333" t="s">
        <v>292</v>
      </c>
      <c r="F398" s="111" t="s">
        <v>223</v>
      </c>
      <c r="G398" s="107" t="s">
        <v>316</v>
      </c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</row>
    <row r="399" spans="1:26" ht="12.75" customHeight="1">
      <c r="A399" s="1041"/>
      <c r="B399" s="776"/>
      <c r="C399" s="1051"/>
      <c r="D399" s="332"/>
      <c r="E399" s="333"/>
      <c r="F399" s="335"/>
      <c r="G399" s="113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</row>
    <row r="400" spans="1:26" ht="12.75" customHeight="1">
      <c r="A400" s="1041"/>
      <c r="B400" s="776"/>
      <c r="C400" s="776"/>
      <c r="D400" s="115"/>
      <c r="E400" s="116"/>
      <c r="F400" s="117"/>
      <c r="G400" s="251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</row>
    <row r="401" spans="1:26" ht="12.75" customHeight="1">
      <c r="A401" s="119"/>
      <c r="B401" s="119"/>
      <c r="C401" s="119"/>
      <c r="D401" s="852" t="s">
        <v>188</v>
      </c>
      <c r="E401" s="767"/>
      <c r="F401" s="1043"/>
      <c r="G401" s="120" t="s">
        <v>317</v>
      </c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</row>
    <row r="402" spans="1:26" ht="12.75" customHeight="1">
      <c r="A402" s="1193"/>
      <c r="B402" s="776"/>
      <c r="C402" s="776"/>
      <c r="D402" s="776"/>
      <c r="E402" s="776"/>
      <c r="F402" s="776"/>
      <c r="G402" s="1051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</row>
    <row r="403" spans="1:26" ht="12.75" customHeight="1">
      <c r="A403" s="854" t="s">
        <v>164</v>
      </c>
      <c r="B403" s="769"/>
      <c r="C403" s="769"/>
      <c r="D403" s="769"/>
      <c r="E403" s="769"/>
      <c r="F403" s="769"/>
      <c r="G403" s="770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</row>
    <row r="404" spans="1:26" ht="12.75" customHeight="1">
      <c r="A404" s="849" t="s">
        <v>165</v>
      </c>
      <c r="B404" s="769"/>
      <c r="C404" s="770"/>
      <c r="D404" s="337" t="s">
        <v>161</v>
      </c>
      <c r="E404" s="337" t="s">
        <v>166</v>
      </c>
      <c r="F404" s="338" t="s">
        <v>167</v>
      </c>
      <c r="G404" s="255" t="s">
        <v>168</v>
      </c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</row>
    <row r="405" spans="1:26" ht="12.75" customHeight="1">
      <c r="A405" s="1200" t="s">
        <v>169</v>
      </c>
      <c r="B405" s="767"/>
      <c r="C405" s="767"/>
      <c r="D405" s="287" t="s">
        <v>170</v>
      </c>
      <c r="E405" s="288" t="s">
        <v>318</v>
      </c>
      <c r="F405" s="287" t="s">
        <v>228</v>
      </c>
      <c r="G405" s="107" t="s">
        <v>319</v>
      </c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</row>
    <row r="406" spans="1:26" ht="12.75" customHeight="1">
      <c r="A406" s="1032" t="s">
        <v>320</v>
      </c>
      <c r="B406" s="776"/>
      <c r="C406" s="776"/>
      <c r="D406" s="111" t="s">
        <v>321</v>
      </c>
      <c r="E406" s="339">
        <v>16.007000000000001</v>
      </c>
      <c r="F406" s="111" t="s">
        <v>322</v>
      </c>
      <c r="G406" s="107" t="s">
        <v>323</v>
      </c>
      <c r="H406" s="94">
        <f>+Presupuesto!G117</f>
        <v>10228.64</v>
      </c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</row>
    <row r="407" spans="1:26" ht="12.75" customHeight="1">
      <c r="A407" s="1032" t="s">
        <v>297</v>
      </c>
      <c r="B407" s="776"/>
      <c r="C407" s="776"/>
      <c r="D407" s="117" t="s">
        <v>298</v>
      </c>
      <c r="E407" s="340">
        <v>89.075000000000003</v>
      </c>
      <c r="F407" s="117" t="s">
        <v>324</v>
      </c>
      <c r="G407" s="323" t="s">
        <v>325</v>
      </c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</row>
    <row r="408" spans="1:26" ht="12.75" customHeight="1">
      <c r="A408" s="119"/>
      <c r="B408" s="119"/>
      <c r="C408" s="119"/>
      <c r="D408" s="1182" t="s">
        <v>172</v>
      </c>
      <c r="E408" s="776"/>
      <c r="F408" s="898"/>
      <c r="G408" s="120" t="s">
        <v>326</v>
      </c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</row>
    <row r="409" spans="1:26" ht="12.75" customHeight="1">
      <c r="A409" s="1201"/>
      <c r="B409" s="892"/>
      <c r="C409" s="892"/>
      <c r="D409" s="892"/>
      <c r="E409" s="892"/>
      <c r="F409" s="892"/>
      <c r="G409" s="893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</row>
    <row r="410" spans="1:26" ht="12.75" customHeight="1">
      <c r="A410" s="1202" t="s">
        <v>173</v>
      </c>
      <c r="B410" s="889"/>
      <c r="C410" s="889"/>
      <c r="D410" s="889"/>
      <c r="E410" s="889"/>
      <c r="F410" s="889"/>
      <c r="G410" s="89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</row>
    <row r="411" spans="1:26" ht="12.75" customHeight="1">
      <c r="A411" s="1203" t="s">
        <v>165</v>
      </c>
      <c r="B411" s="1121"/>
      <c r="C411" s="959"/>
      <c r="D411" s="101" t="s">
        <v>161</v>
      </c>
      <c r="E411" s="127" t="s">
        <v>166</v>
      </c>
      <c r="F411" s="128" t="s">
        <v>167</v>
      </c>
      <c r="G411" s="129" t="s">
        <v>168</v>
      </c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</row>
    <row r="412" spans="1:26" ht="12.75" customHeight="1">
      <c r="A412" s="1204" t="s">
        <v>217</v>
      </c>
      <c r="B412" s="776"/>
      <c r="C412" s="898"/>
      <c r="D412" s="111" t="s">
        <v>175</v>
      </c>
      <c r="E412" s="112" t="s">
        <v>305</v>
      </c>
      <c r="F412" s="130" t="s">
        <v>198</v>
      </c>
      <c r="G412" s="131" t="s">
        <v>327</v>
      </c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</row>
    <row r="413" spans="1:26" ht="12.75" customHeight="1">
      <c r="A413" s="1188"/>
      <c r="B413" s="1179"/>
      <c r="C413" s="1180"/>
      <c r="D413" s="111"/>
      <c r="E413" s="135"/>
      <c r="F413" s="136"/>
      <c r="G413" s="134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</row>
    <row r="414" spans="1:26" ht="12.75" customHeight="1">
      <c r="A414" s="1205"/>
      <c r="B414" s="767"/>
      <c r="C414" s="1206"/>
      <c r="D414" s="111"/>
      <c r="E414" s="135"/>
      <c r="F414" s="136"/>
      <c r="G414" s="134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</row>
    <row r="415" spans="1:26" ht="12.75" customHeight="1">
      <c r="A415" s="1032"/>
      <c r="B415" s="776"/>
      <c r="C415" s="776"/>
      <c r="D415" s="117"/>
      <c r="E415" s="262"/>
      <c r="F415" s="137"/>
      <c r="G415" s="138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</row>
    <row r="416" spans="1:26" ht="12.75" customHeight="1">
      <c r="A416" s="119"/>
      <c r="B416" s="119"/>
      <c r="C416" s="119"/>
      <c r="D416" s="1207" t="s">
        <v>176</v>
      </c>
      <c r="E416" s="769"/>
      <c r="F416" s="770"/>
      <c r="G416" s="120" t="s">
        <v>327</v>
      </c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</row>
    <row r="417" spans="1:26" ht="12.75" customHeight="1">
      <c r="A417" s="1208"/>
      <c r="B417" s="892"/>
      <c r="C417" s="892"/>
      <c r="D417" s="892"/>
      <c r="E417" s="892"/>
      <c r="F417" s="892"/>
      <c r="G417" s="893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</row>
    <row r="418" spans="1:26" ht="12.75" customHeight="1">
      <c r="A418" s="856" t="s">
        <v>177</v>
      </c>
      <c r="B418" s="769"/>
      <c r="C418" s="769"/>
      <c r="D418" s="769"/>
      <c r="E418" s="769"/>
      <c r="F418" s="904"/>
      <c r="G418" s="141" t="s">
        <v>328</v>
      </c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</row>
    <row r="419" spans="1:26" ht="12.75" customHeight="1">
      <c r="A419" s="119"/>
      <c r="B419" s="119"/>
      <c r="C419" s="119"/>
      <c r="D419" s="135"/>
      <c r="E419" s="135"/>
      <c r="F419" s="119"/>
      <c r="G419" s="142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</row>
    <row r="420" spans="1:26" ht="12.75" customHeight="1">
      <c r="A420" s="1209" t="s">
        <v>178</v>
      </c>
      <c r="B420" s="1121"/>
      <c r="C420" s="1122"/>
      <c r="D420" s="143"/>
      <c r="E420" s="144"/>
      <c r="F420" s="145">
        <v>0</v>
      </c>
      <c r="G420" s="146" t="s">
        <v>193</v>
      </c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</row>
    <row r="421" spans="1:26" ht="12.75" customHeight="1">
      <c r="A421" s="856" t="s">
        <v>179</v>
      </c>
      <c r="B421" s="769"/>
      <c r="C421" s="769"/>
      <c r="D421" s="769"/>
      <c r="E421" s="769"/>
      <c r="F421" s="770"/>
      <c r="G421" s="147" t="s">
        <v>328</v>
      </c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</row>
    <row r="422" spans="1:26" ht="12.75" customHeight="1">
      <c r="A422" s="1210"/>
      <c r="B422" s="773"/>
      <c r="C422" s="1093"/>
      <c r="D422" s="82"/>
      <c r="E422" s="341"/>
      <c r="F422" s="82"/>
      <c r="G422" s="84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</row>
    <row r="423" spans="1:26" ht="12.75" customHeight="1">
      <c r="A423" s="342" t="s">
        <v>159</v>
      </c>
      <c r="B423" s="1211" t="s">
        <v>160</v>
      </c>
      <c r="C423" s="773"/>
      <c r="D423" s="773"/>
      <c r="E423" s="773"/>
      <c r="F423" s="1093"/>
      <c r="G423" s="1212" t="s">
        <v>161</v>
      </c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</row>
    <row r="424" spans="1:26" ht="12.75" customHeight="1">
      <c r="A424" s="331" t="s">
        <v>34</v>
      </c>
      <c r="B424" s="776"/>
      <c r="C424" s="776"/>
      <c r="D424" s="776"/>
      <c r="E424" s="776"/>
      <c r="F424" s="898"/>
      <c r="G424" s="1051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</row>
    <row r="425" spans="1:26" ht="12.75" customHeight="1">
      <c r="A425" s="100" t="s">
        <v>162</v>
      </c>
      <c r="B425" s="1213" t="s">
        <v>35</v>
      </c>
      <c r="C425" s="773"/>
      <c r="D425" s="773"/>
      <c r="E425" s="773"/>
      <c r="F425" s="1189"/>
      <c r="G425" s="1214" t="s">
        <v>121</v>
      </c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</row>
    <row r="426" spans="1:26" ht="12.75" customHeight="1">
      <c r="A426" s="99" t="s">
        <v>34</v>
      </c>
      <c r="B426" s="776"/>
      <c r="C426" s="776"/>
      <c r="D426" s="776"/>
      <c r="E426" s="776"/>
      <c r="F426" s="783"/>
      <c r="G426" s="1180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</row>
    <row r="427" spans="1:26" ht="12.75" customHeight="1">
      <c r="A427" s="1193"/>
      <c r="B427" s="776"/>
      <c r="C427" s="776"/>
      <c r="D427" s="776"/>
      <c r="E427" s="776"/>
      <c r="F427" s="776"/>
      <c r="G427" s="1051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</row>
    <row r="428" spans="1:26" ht="12.75" customHeight="1">
      <c r="A428" s="972" t="s">
        <v>183</v>
      </c>
      <c r="B428" s="1121"/>
      <c r="C428" s="1121"/>
      <c r="D428" s="1121"/>
      <c r="E428" s="1121"/>
      <c r="F428" s="1121"/>
      <c r="G428" s="1191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</row>
    <row r="429" spans="1:26" ht="12.75" customHeight="1">
      <c r="A429" s="849" t="s">
        <v>165</v>
      </c>
      <c r="B429" s="769"/>
      <c r="C429" s="770"/>
      <c r="D429" s="101" t="s">
        <v>161</v>
      </c>
      <c r="E429" s="260" t="s">
        <v>184</v>
      </c>
      <c r="F429" s="102" t="s">
        <v>167</v>
      </c>
      <c r="G429" s="129" t="s">
        <v>168</v>
      </c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</row>
    <row r="430" spans="1:26" ht="12.75" customHeight="1">
      <c r="A430" s="1215" t="s">
        <v>329</v>
      </c>
      <c r="B430" s="769"/>
      <c r="C430" s="769"/>
      <c r="D430" s="104" t="s">
        <v>104</v>
      </c>
      <c r="E430" s="105" t="s">
        <v>330</v>
      </c>
      <c r="F430" s="111" t="s">
        <v>331</v>
      </c>
      <c r="G430" s="110" t="s">
        <v>332</v>
      </c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</row>
    <row r="431" spans="1:26" ht="12.75" customHeight="1">
      <c r="A431" s="1216" t="s">
        <v>333</v>
      </c>
      <c r="B431" s="767"/>
      <c r="C431" s="767"/>
      <c r="D431" s="104" t="s">
        <v>28</v>
      </c>
      <c r="E431" s="105" t="s">
        <v>334</v>
      </c>
      <c r="F431" s="111" t="s">
        <v>335</v>
      </c>
      <c r="G431" s="107" t="s">
        <v>336</v>
      </c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</row>
    <row r="432" spans="1:26" ht="12.75" customHeight="1">
      <c r="A432" s="1216"/>
      <c r="B432" s="767"/>
      <c r="C432" s="767"/>
      <c r="D432" s="343"/>
      <c r="E432" s="344"/>
      <c r="F432" s="287"/>
      <c r="G432" s="114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</row>
    <row r="433" spans="1:26" ht="12.75" customHeight="1">
      <c r="A433" s="1041"/>
      <c r="B433" s="776"/>
      <c r="C433" s="776"/>
      <c r="D433" s="343"/>
      <c r="E433" s="344"/>
      <c r="F433" s="287"/>
      <c r="G433" s="114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</row>
    <row r="434" spans="1:26" ht="12.75" customHeight="1">
      <c r="A434" s="1216"/>
      <c r="B434" s="767"/>
      <c r="C434" s="767"/>
      <c r="D434" s="343"/>
      <c r="E434" s="344"/>
      <c r="F434" s="287"/>
      <c r="G434" s="114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</row>
    <row r="435" spans="1:26" ht="12.75" customHeight="1">
      <c r="A435" s="1219"/>
      <c r="B435" s="767"/>
      <c r="C435" s="767"/>
      <c r="D435" s="343"/>
      <c r="E435" s="344"/>
      <c r="F435" s="287"/>
      <c r="G435" s="114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</row>
    <row r="436" spans="1:26" ht="12.75" customHeight="1">
      <c r="A436" s="1041"/>
      <c r="B436" s="776"/>
      <c r="C436" s="776"/>
      <c r="D436" s="115"/>
      <c r="E436" s="116"/>
      <c r="F436" s="117"/>
      <c r="G436" s="118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</row>
    <row r="437" spans="1:26" ht="12.75" customHeight="1">
      <c r="A437" s="119"/>
      <c r="B437" s="119"/>
      <c r="C437" s="119"/>
      <c r="D437" s="1182" t="s">
        <v>188</v>
      </c>
      <c r="E437" s="776"/>
      <c r="F437" s="1051"/>
      <c r="G437" s="120" t="s">
        <v>337</v>
      </c>
      <c r="H437" s="94">
        <f>+Presupuesto!G118</f>
        <v>58000</v>
      </c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</row>
    <row r="438" spans="1:26" ht="12.75" customHeight="1">
      <c r="A438" s="119"/>
      <c r="B438" s="119"/>
      <c r="C438" s="119"/>
      <c r="D438" s="281"/>
      <c r="E438" s="281"/>
      <c r="F438" s="345"/>
      <c r="G438" s="346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</row>
    <row r="439" spans="1:26" ht="12.75" customHeight="1">
      <c r="A439" s="1202" t="s">
        <v>164</v>
      </c>
      <c r="B439" s="889"/>
      <c r="C439" s="889"/>
      <c r="D439" s="889"/>
      <c r="E439" s="889"/>
      <c r="F439" s="889"/>
      <c r="G439" s="89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</row>
    <row r="440" spans="1:26" ht="12.75" customHeight="1">
      <c r="A440" s="1220" t="s">
        <v>165</v>
      </c>
      <c r="B440" s="889"/>
      <c r="C440" s="890"/>
      <c r="D440" s="254" t="s">
        <v>161</v>
      </c>
      <c r="E440" s="347" t="s">
        <v>166</v>
      </c>
      <c r="F440" s="348" t="s">
        <v>167</v>
      </c>
      <c r="G440" s="123" t="s">
        <v>168</v>
      </c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</row>
    <row r="441" spans="1:26" ht="12.75" customHeight="1">
      <c r="A441" s="1204" t="s">
        <v>169</v>
      </c>
      <c r="B441" s="776"/>
      <c r="C441" s="898"/>
      <c r="D441" s="111" t="s">
        <v>170</v>
      </c>
      <c r="E441" s="112" t="s">
        <v>338</v>
      </c>
      <c r="F441" s="109" t="s">
        <v>228</v>
      </c>
      <c r="G441" s="110" t="s">
        <v>339</v>
      </c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</row>
    <row r="442" spans="1:26" ht="12.75" customHeight="1">
      <c r="A442" s="1188" t="s">
        <v>301</v>
      </c>
      <c r="B442" s="1179"/>
      <c r="C442" s="1180"/>
      <c r="D442" s="117" t="s">
        <v>298</v>
      </c>
      <c r="E442" s="340">
        <v>27.7</v>
      </c>
      <c r="F442" s="117" t="s">
        <v>340</v>
      </c>
      <c r="G442" s="349" t="s">
        <v>341</v>
      </c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</row>
    <row r="443" spans="1:26" ht="12.75" customHeight="1">
      <c r="A443" s="1032"/>
      <c r="B443" s="776"/>
      <c r="C443" s="776"/>
      <c r="D443" s="117"/>
      <c r="E443" s="284"/>
      <c r="F443" s="117"/>
      <c r="G443" s="118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</row>
    <row r="444" spans="1:26" ht="12.75" customHeight="1">
      <c r="A444" s="119"/>
      <c r="B444" s="119"/>
      <c r="C444" s="119"/>
      <c r="D444" s="1182" t="s">
        <v>172</v>
      </c>
      <c r="E444" s="776"/>
      <c r="F444" s="1051"/>
      <c r="G444" s="120" t="s">
        <v>342</v>
      </c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</row>
    <row r="445" spans="1:26" ht="12.75" customHeight="1">
      <c r="A445" s="1193"/>
      <c r="B445" s="776"/>
      <c r="C445" s="776"/>
      <c r="D445" s="776"/>
      <c r="E445" s="776"/>
      <c r="F445" s="776"/>
      <c r="G445" s="1051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</row>
    <row r="446" spans="1:26" ht="12.75" customHeight="1">
      <c r="A446" s="972" t="s">
        <v>173</v>
      </c>
      <c r="B446" s="1121"/>
      <c r="C446" s="1121"/>
      <c r="D446" s="1121"/>
      <c r="E446" s="1121"/>
      <c r="F446" s="1121"/>
      <c r="G446" s="1122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</row>
    <row r="447" spans="1:26" ht="12.75" customHeight="1">
      <c r="A447" s="1198" t="s">
        <v>165</v>
      </c>
      <c r="B447" s="889"/>
      <c r="C447" s="890"/>
      <c r="D447" s="350" t="s">
        <v>161</v>
      </c>
      <c r="E447" s="351" t="s">
        <v>166</v>
      </c>
      <c r="F447" s="128" t="s">
        <v>167</v>
      </c>
      <c r="G447" s="129" t="s">
        <v>168</v>
      </c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</row>
    <row r="448" spans="1:26" ht="12.75" customHeight="1">
      <c r="A448" s="1032" t="s">
        <v>174</v>
      </c>
      <c r="B448" s="776"/>
      <c r="C448" s="898"/>
      <c r="D448" s="124" t="s">
        <v>175</v>
      </c>
      <c r="E448" s="125" t="s">
        <v>264</v>
      </c>
      <c r="F448" s="130" t="s">
        <v>343</v>
      </c>
      <c r="G448" s="131" t="s">
        <v>296</v>
      </c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</row>
    <row r="449" spans="1:26" ht="12.75" customHeight="1">
      <c r="A449" s="1188"/>
      <c r="B449" s="1179"/>
      <c r="C449" s="1180"/>
      <c r="D449" s="111"/>
      <c r="E449" s="135"/>
      <c r="F449" s="136"/>
      <c r="G449" s="134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</row>
    <row r="450" spans="1:26" ht="12.75" customHeight="1">
      <c r="A450" s="1188"/>
      <c r="B450" s="1179"/>
      <c r="C450" s="1179"/>
      <c r="D450" s="111"/>
      <c r="E450" s="135"/>
      <c r="F450" s="136"/>
      <c r="G450" s="261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</row>
    <row r="451" spans="1:26" ht="12.75" customHeight="1">
      <c r="A451" s="1032"/>
      <c r="B451" s="776"/>
      <c r="C451" s="776"/>
      <c r="D451" s="117"/>
      <c r="E451" s="262"/>
      <c r="F451" s="137"/>
      <c r="G451" s="138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</row>
    <row r="452" spans="1:26" ht="12.75" customHeight="1">
      <c r="A452" s="119"/>
      <c r="B452" s="119"/>
      <c r="C452" s="119"/>
      <c r="D452" s="1207" t="s">
        <v>176</v>
      </c>
      <c r="E452" s="769"/>
      <c r="F452" s="904"/>
      <c r="G452" s="120" t="s">
        <v>296</v>
      </c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</row>
    <row r="453" spans="1:26" ht="12.75" customHeight="1">
      <c r="A453" s="259"/>
      <c r="B453" s="259"/>
      <c r="C453" s="259"/>
      <c r="D453" s="135"/>
      <c r="E453" s="133"/>
      <c r="F453" s="292"/>
      <c r="G453" s="142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</row>
    <row r="454" spans="1:26" ht="12.75" customHeight="1">
      <c r="A454" s="1218" t="s">
        <v>177</v>
      </c>
      <c r="B454" s="889"/>
      <c r="C454" s="889"/>
      <c r="D454" s="889"/>
      <c r="E454" s="889"/>
      <c r="F454" s="890"/>
      <c r="G454" s="141" t="s">
        <v>344</v>
      </c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</row>
    <row r="455" spans="1:26" ht="12.75" customHeight="1">
      <c r="A455" s="259"/>
      <c r="B455" s="259"/>
      <c r="C455" s="259"/>
      <c r="D455" s="352"/>
      <c r="E455" s="133"/>
      <c r="F455" s="292"/>
      <c r="G455" s="142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</row>
    <row r="456" spans="1:26" ht="12.75" customHeight="1">
      <c r="A456" s="1209" t="s">
        <v>178</v>
      </c>
      <c r="B456" s="1121"/>
      <c r="C456" s="1191"/>
      <c r="D456" s="143"/>
      <c r="E456" s="144"/>
      <c r="F456" s="145">
        <v>0</v>
      </c>
      <c r="G456" s="293" t="s">
        <v>193</v>
      </c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</row>
    <row r="457" spans="1:26" ht="12.75" customHeight="1">
      <c r="A457" s="1190" t="s">
        <v>179</v>
      </c>
      <c r="B457" s="1121"/>
      <c r="C457" s="1121"/>
      <c r="D457" s="1121"/>
      <c r="E457" s="1121"/>
      <c r="F457" s="1191"/>
      <c r="G457" s="147" t="s">
        <v>344</v>
      </c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</row>
    <row r="458" spans="1:26" ht="12.75" customHeight="1">
      <c r="A458" s="994"/>
      <c r="B458" s="769"/>
      <c r="C458" s="769"/>
      <c r="D458" s="769"/>
      <c r="E458" s="769"/>
      <c r="F458" s="770"/>
      <c r="G458" s="94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</row>
    <row r="459" spans="1:26" ht="12.75" customHeight="1">
      <c r="A459" s="98" t="s">
        <v>159</v>
      </c>
      <c r="B459" s="1050" t="s">
        <v>160</v>
      </c>
      <c r="C459" s="773"/>
      <c r="D459" s="773"/>
      <c r="E459" s="773"/>
      <c r="F459" s="786"/>
      <c r="G459" s="859" t="s">
        <v>161</v>
      </c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</row>
    <row r="460" spans="1:26" ht="12.75" customHeight="1">
      <c r="A460" s="99" t="s">
        <v>37</v>
      </c>
      <c r="B460" s="776"/>
      <c r="C460" s="776"/>
      <c r="D460" s="776"/>
      <c r="E460" s="776"/>
      <c r="F460" s="1051"/>
      <c r="G460" s="1051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</row>
    <row r="461" spans="1:26" ht="12.75" customHeight="1">
      <c r="A461" s="100" t="s">
        <v>162</v>
      </c>
      <c r="B461" s="1052" t="s">
        <v>345</v>
      </c>
      <c r="C461" s="773"/>
      <c r="D461" s="773"/>
      <c r="E461" s="773"/>
      <c r="F461" s="773"/>
      <c r="G461" s="1192" t="s">
        <v>121</v>
      </c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</row>
    <row r="462" spans="1:26" ht="12.75" customHeight="1">
      <c r="A462" s="248" t="s">
        <v>504</v>
      </c>
      <c r="B462" s="776"/>
      <c r="C462" s="776"/>
      <c r="D462" s="776"/>
      <c r="E462" s="776"/>
      <c r="F462" s="776"/>
      <c r="G462" s="1051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</row>
    <row r="463" spans="1:26" ht="12.75" customHeight="1">
      <c r="A463" s="1193"/>
      <c r="B463" s="776"/>
      <c r="C463" s="776"/>
      <c r="D463" s="776"/>
      <c r="E463" s="776"/>
      <c r="F463" s="776"/>
      <c r="G463" s="1051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</row>
    <row r="464" spans="1:26" ht="12.75" customHeight="1">
      <c r="A464" s="854" t="s">
        <v>183</v>
      </c>
      <c r="B464" s="769"/>
      <c r="C464" s="769"/>
      <c r="D464" s="769"/>
      <c r="E464" s="769"/>
      <c r="F464" s="769"/>
      <c r="G464" s="770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</row>
    <row r="465" spans="1:26" ht="12.75" customHeight="1">
      <c r="A465" s="849" t="s">
        <v>165</v>
      </c>
      <c r="B465" s="769"/>
      <c r="C465" s="769"/>
      <c r="D465" s="285" t="s">
        <v>161</v>
      </c>
      <c r="E465" s="285" t="s">
        <v>184</v>
      </c>
      <c r="F465" s="286" t="s">
        <v>167</v>
      </c>
      <c r="G465" s="103" t="s">
        <v>168</v>
      </c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</row>
    <row r="466" spans="1:26" ht="12.75" customHeight="1">
      <c r="A466" s="1194" t="s">
        <v>346</v>
      </c>
      <c r="B466" s="773"/>
      <c r="C466" s="773"/>
      <c r="D466" s="343" t="s">
        <v>26</v>
      </c>
      <c r="E466" s="344" t="s">
        <v>347</v>
      </c>
      <c r="F466" s="287" t="s">
        <v>196</v>
      </c>
      <c r="G466" s="107" t="s">
        <v>347</v>
      </c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</row>
    <row r="467" spans="1:26" ht="12.75" customHeight="1">
      <c r="A467" s="1041" t="s">
        <v>348</v>
      </c>
      <c r="B467" s="776"/>
      <c r="C467" s="776"/>
      <c r="D467" s="104" t="s">
        <v>121</v>
      </c>
      <c r="E467" s="105" t="s">
        <v>349</v>
      </c>
      <c r="F467" s="111" t="s">
        <v>350</v>
      </c>
      <c r="G467" s="107" t="s">
        <v>351</v>
      </c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</row>
    <row r="468" spans="1:26" ht="12.75" customHeight="1">
      <c r="A468" s="1041" t="s">
        <v>352</v>
      </c>
      <c r="B468" s="776"/>
      <c r="C468" s="776"/>
      <c r="D468" s="104" t="s">
        <v>104</v>
      </c>
      <c r="E468" s="105" t="s">
        <v>353</v>
      </c>
      <c r="F468" s="111" t="s">
        <v>223</v>
      </c>
      <c r="G468" s="107" t="s">
        <v>354</v>
      </c>
      <c r="H468" s="94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</row>
    <row r="469" spans="1:26" ht="12.75" customHeight="1">
      <c r="A469" s="1041" t="s">
        <v>355</v>
      </c>
      <c r="B469" s="776"/>
      <c r="C469" s="898"/>
      <c r="D469" s="104" t="s">
        <v>104</v>
      </c>
      <c r="E469" s="105" t="s">
        <v>356</v>
      </c>
      <c r="F469" s="106" t="s">
        <v>357</v>
      </c>
      <c r="G469" s="107" t="s">
        <v>358</v>
      </c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</row>
    <row r="470" spans="1:26" ht="12.75" customHeight="1">
      <c r="A470" s="1195" t="s">
        <v>359</v>
      </c>
      <c r="B470" s="892"/>
      <c r="C470" s="910"/>
      <c r="D470" s="104" t="s">
        <v>104</v>
      </c>
      <c r="E470" s="108" t="s">
        <v>360</v>
      </c>
      <c r="F470" s="109" t="s">
        <v>196</v>
      </c>
      <c r="G470" s="110" t="s">
        <v>360</v>
      </c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</row>
    <row r="471" spans="1:26" ht="12.75" customHeight="1">
      <c r="A471" s="1195" t="s">
        <v>361</v>
      </c>
      <c r="B471" s="892"/>
      <c r="C471" s="910"/>
      <c r="D471" s="104" t="s">
        <v>362</v>
      </c>
      <c r="E471" s="108" t="s">
        <v>363</v>
      </c>
      <c r="F471" s="109" t="s">
        <v>364</v>
      </c>
      <c r="G471" s="110" t="s">
        <v>365</v>
      </c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</row>
    <row r="472" spans="1:26" ht="12.75" customHeight="1">
      <c r="A472" s="1196" t="s">
        <v>366</v>
      </c>
      <c r="B472" s="776"/>
      <c r="C472" s="898"/>
      <c r="D472" s="104" t="s">
        <v>279</v>
      </c>
      <c r="E472" s="108" t="s">
        <v>367</v>
      </c>
      <c r="F472" s="109" t="s">
        <v>368</v>
      </c>
      <c r="G472" s="110" t="s">
        <v>369</v>
      </c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</row>
    <row r="473" spans="1:26" ht="12.75" customHeight="1">
      <c r="A473" s="1197" t="s">
        <v>370</v>
      </c>
      <c r="B473" s="1179"/>
      <c r="C473" s="1180"/>
      <c r="D473" s="104" t="s">
        <v>104</v>
      </c>
      <c r="E473" s="105" t="s">
        <v>371</v>
      </c>
      <c r="F473" s="111" t="s">
        <v>192</v>
      </c>
      <c r="G473" s="110" t="s">
        <v>372</v>
      </c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</row>
    <row r="474" spans="1:26" ht="12.75" customHeight="1">
      <c r="A474" s="1041"/>
      <c r="B474" s="776"/>
      <c r="C474" s="776"/>
      <c r="D474" s="115"/>
      <c r="E474" s="116"/>
      <c r="F474" s="117"/>
      <c r="G474" s="118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</row>
    <row r="475" spans="1:26" ht="12.75" customHeight="1">
      <c r="A475" s="119"/>
      <c r="B475" s="119"/>
      <c r="C475" s="119"/>
      <c r="D475" s="1182" t="s">
        <v>188</v>
      </c>
      <c r="E475" s="776"/>
      <c r="F475" s="1051"/>
      <c r="G475" s="120" t="s">
        <v>373</v>
      </c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</row>
    <row r="476" spans="1:26" ht="12.75" customHeight="1">
      <c r="A476" s="119"/>
      <c r="B476" s="119"/>
      <c r="C476" s="119"/>
      <c r="D476" s="281"/>
      <c r="E476" s="281"/>
      <c r="F476" s="336"/>
      <c r="G476" s="346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</row>
    <row r="477" spans="1:26" ht="12.75" customHeight="1">
      <c r="A477" s="972" t="s">
        <v>164</v>
      </c>
      <c r="B477" s="1121"/>
      <c r="C477" s="1121"/>
      <c r="D477" s="1121"/>
      <c r="E477" s="1121"/>
      <c r="F477" s="1121"/>
      <c r="G477" s="1122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</row>
    <row r="478" spans="1:26" ht="12.75" customHeight="1">
      <c r="A478" s="1198" t="s">
        <v>165</v>
      </c>
      <c r="B478" s="889"/>
      <c r="C478" s="890"/>
      <c r="D478" s="121" t="s">
        <v>161</v>
      </c>
      <c r="E478" s="122" t="s">
        <v>166</v>
      </c>
      <c r="F478" s="255" t="s">
        <v>167</v>
      </c>
      <c r="G478" s="123" t="s">
        <v>168</v>
      </c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</row>
    <row r="479" spans="1:26" ht="12.75" customHeight="1">
      <c r="A479" s="1199" t="s">
        <v>169</v>
      </c>
      <c r="B479" s="892"/>
      <c r="C479" s="910"/>
      <c r="D479" s="124" t="s">
        <v>170</v>
      </c>
      <c r="E479" s="125" t="s">
        <v>374</v>
      </c>
      <c r="F479" s="109" t="s">
        <v>228</v>
      </c>
      <c r="G479" s="110" t="s">
        <v>375</v>
      </c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</row>
    <row r="480" spans="1:26" ht="12.75" customHeight="1">
      <c r="A480" s="1032" t="s">
        <v>376</v>
      </c>
      <c r="B480" s="776"/>
      <c r="C480" s="898"/>
      <c r="D480" s="124" t="s">
        <v>259</v>
      </c>
      <c r="E480" s="125">
        <v>14.981</v>
      </c>
      <c r="F480" s="109" t="s">
        <v>196</v>
      </c>
      <c r="G480" s="110" t="s">
        <v>377</v>
      </c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</row>
    <row r="481" spans="1:26" ht="12.75" customHeight="1">
      <c r="A481" s="1178" t="s">
        <v>378</v>
      </c>
      <c r="B481" s="1179"/>
      <c r="C481" s="1180"/>
      <c r="D481" s="111" t="s">
        <v>298</v>
      </c>
      <c r="E481" s="339">
        <v>43.082999999999998</v>
      </c>
      <c r="F481" s="111" t="s">
        <v>340</v>
      </c>
      <c r="G481" s="110" t="s">
        <v>379</v>
      </c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</row>
    <row r="482" spans="1:26" ht="12.75" customHeight="1">
      <c r="A482" s="1178" t="s">
        <v>380</v>
      </c>
      <c r="B482" s="1179"/>
      <c r="C482" s="1179"/>
      <c r="D482" s="111" t="s">
        <v>259</v>
      </c>
      <c r="E482" s="339">
        <v>4.6210000000000004</v>
      </c>
      <c r="F482" s="111" t="s">
        <v>252</v>
      </c>
      <c r="G482" s="107" t="s">
        <v>381</v>
      </c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</row>
    <row r="483" spans="1:26" ht="12.75" customHeight="1">
      <c r="A483" s="1181" t="s">
        <v>382</v>
      </c>
      <c r="B483" s="776"/>
      <c r="C483" s="776"/>
      <c r="D483" s="117" t="s">
        <v>259</v>
      </c>
      <c r="E483" s="340">
        <v>53.84</v>
      </c>
      <c r="F483" s="117"/>
      <c r="G483" s="323" t="s">
        <v>193</v>
      </c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</row>
    <row r="484" spans="1:26" ht="12.75" customHeight="1">
      <c r="A484" s="119"/>
      <c r="B484" s="119"/>
      <c r="C484" s="119"/>
      <c r="D484" s="1182" t="s">
        <v>172</v>
      </c>
      <c r="E484" s="776"/>
      <c r="F484" s="898"/>
      <c r="G484" s="120" t="s">
        <v>383</v>
      </c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</row>
    <row r="485" spans="1:26" ht="12.75" customHeight="1">
      <c r="A485" s="1183"/>
      <c r="B485" s="892"/>
      <c r="C485" s="892"/>
      <c r="D485" s="892"/>
      <c r="E485" s="892"/>
      <c r="F485" s="892"/>
      <c r="G485" s="893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</row>
    <row r="486" spans="1:26" ht="12.75" customHeight="1">
      <c r="A486" s="1184" t="s">
        <v>173</v>
      </c>
      <c r="B486" s="889"/>
      <c r="C486" s="889"/>
      <c r="D486" s="889"/>
      <c r="E486" s="889"/>
      <c r="F486" s="889"/>
      <c r="G486" s="89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</row>
    <row r="487" spans="1:26" ht="12.75" customHeight="1">
      <c r="A487" s="1185" t="s">
        <v>165</v>
      </c>
      <c r="B487" s="769"/>
      <c r="C487" s="904"/>
      <c r="D487" s="101" t="s">
        <v>161</v>
      </c>
      <c r="E487" s="127" t="s">
        <v>166</v>
      </c>
      <c r="F487" s="128" t="s">
        <v>167</v>
      </c>
      <c r="G487" s="129" t="s">
        <v>168</v>
      </c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</row>
    <row r="488" spans="1:26" ht="12.75" customHeight="1">
      <c r="A488" s="1186" t="s">
        <v>384</v>
      </c>
      <c r="B488" s="892"/>
      <c r="C488" s="910"/>
      <c r="D488" s="111" t="s">
        <v>175</v>
      </c>
      <c r="E488" s="112" t="s">
        <v>385</v>
      </c>
      <c r="F488" s="130" t="s">
        <v>223</v>
      </c>
      <c r="G488" s="131" t="s">
        <v>386</v>
      </c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</row>
    <row r="489" spans="1:26" ht="12.75" customHeight="1">
      <c r="A489" s="1187"/>
      <c r="B489" s="776"/>
      <c r="C489" s="898"/>
      <c r="D489" s="132"/>
      <c r="E489" s="133"/>
      <c r="F489" s="130"/>
      <c r="G489" s="134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</row>
    <row r="490" spans="1:26" ht="12.75" customHeight="1">
      <c r="A490" s="1188"/>
      <c r="B490" s="1179"/>
      <c r="C490" s="1180"/>
      <c r="D490" s="117"/>
      <c r="E490" s="262"/>
      <c r="F490" s="137"/>
      <c r="G490" s="263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</row>
    <row r="491" spans="1:26" ht="12.75" customHeight="1">
      <c r="A491" s="119"/>
      <c r="B491" s="119"/>
      <c r="C491" s="119"/>
      <c r="D491" s="1034" t="s">
        <v>176</v>
      </c>
      <c r="E491" s="773"/>
      <c r="F491" s="1189"/>
      <c r="G491" s="120" t="s">
        <v>386</v>
      </c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</row>
    <row r="492" spans="1:26" ht="12.75" customHeight="1">
      <c r="A492" s="119"/>
      <c r="B492" s="119"/>
      <c r="C492" s="119"/>
      <c r="D492" s="135"/>
      <c r="E492" s="135"/>
      <c r="F492" s="119"/>
      <c r="G492" s="142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</row>
    <row r="493" spans="1:26" ht="12.75" customHeight="1">
      <c r="A493" s="1190" t="s">
        <v>177</v>
      </c>
      <c r="B493" s="1121"/>
      <c r="C493" s="1121"/>
      <c r="D493" s="1121"/>
      <c r="E493" s="1121"/>
      <c r="F493" s="1191"/>
      <c r="G493" s="147" t="s">
        <v>387</v>
      </c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</row>
    <row r="494" spans="1:26" ht="12.75" customHeight="1">
      <c r="A494" s="119"/>
      <c r="B494" s="119"/>
      <c r="C494" s="119"/>
      <c r="D494" s="135"/>
      <c r="E494" s="140"/>
      <c r="F494" s="353"/>
      <c r="G494" s="142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</row>
    <row r="495" spans="1:26" ht="12.75" customHeight="1">
      <c r="A495" s="857" t="s">
        <v>178</v>
      </c>
      <c r="B495" s="769"/>
      <c r="C495" s="770"/>
      <c r="D495" s="143"/>
      <c r="E495" s="144"/>
      <c r="F495" s="145">
        <v>0</v>
      </c>
      <c r="G495" s="293" t="s">
        <v>193</v>
      </c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</row>
    <row r="496" spans="1:26" ht="12.75" customHeight="1">
      <c r="A496" s="856" t="s">
        <v>179</v>
      </c>
      <c r="B496" s="769"/>
      <c r="C496" s="769"/>
      <c r="D496" s="769"/>
      <c r="E496" s="769"/>
      <c r="F496" s="770"/>
      <c r="G496" s="147" t="s">
        <v>387</v>
      </c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</row>
    <row r="497" spans="1:26" ht="12.75" customHeight="1">
      <c r="A497" s="448"/>
      <c r="B497" s="449"/>
      <c r="C497" s="449"/>
      <c r="D497" s="449"/>
      <c r="E497" s="449"/>
      <c r="F497" s="449"/>
      <c r="G497" s="450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</row>
    <row r="498" spans="1:26" ht="12.75" customHeight="1">
      <c r="A498" s="342" t="s">
        <v>159</v>
      </c>
      <c r="B498" s="1050" t="s">
        <v>160</v>
      </c>
      <c r="C498" s="773"/>
      <c r="D498" s="773"/>
      <c r="E498" s="773"/>
      <c r="F498" s="786"/>
      <c r="G498" s="859" t="s">
        <v>161</v>
      </c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</row>
    <row r="499" spans="1:26" ht="12.75" customHeight="1">
      <c r="A499" s="392" t="s">
        <v>39</v>
      </c>
      <c r="B499" s="776"/>
      <c r="C499" s="776"/>
      <c r="D499" s="776"/>
      <c r="E499" s="776"/>
      <c r="F499" s="1051"/>
      <c r="G499" s="1051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</row>
    <row r="500" spans="1:26" ht="12.75" customHeight="1">
      <c r="A500" s="391" t="s">
        <v>162</v>
      </c>
      <c r="B500" s="922" t="s">
        <v>490</v>
      </c>
      <c r="C500" s="923"/>
      <c r="D500" s="923"/>
      <c r="E500" s="923"/>
      <c r="F500" s="924"/>
      <c r="G500" s="928" t="e">
        <f>IF(A501="","",+VLOOKUP(A501,[2]!Tabla5[#Data],4,0))</f>
        <v>#REF!</v>
      </c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</row>
    <row r="501" spans="1:26" ht="12.75" customHeight="1">
      <c r="A501" s="392" t="s">
        <v>505</v>
      </c>
      <c r="B501" s="925"/>
      <c r="C501" s="926"/>
      <c r="D501" s="926"/>
      <c r="E501" s="926"/>
      <c r="F501" s="927"/>
      <c r="G501" s="929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</row>
    <row r="502" spans="1:26" ht="12.75" customHeight="1">
      <c r="A502" s="1083"/>
      <c r="B502" s="1083"/>
      <c r="C502" s="1083"/>
      <c r="D502" s="1083"/>
      <c r="E502" s="1083"/>
      <c r="F502" s="1083"/>
      <c r="G502" s="1083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</row>
    <row r="503" spans="1:26" ht="12.75" customHeight="1">
      <c r="A503" s="931" t="s">
        <v>183</v>
      </c>
      <c r="B503" s="932"/>
      <c r="C503" s="932"/>
      <c r="D503" s="932"/>
      <c r="E503" s="932"/>
      <c r="F503" s="932"/>
      <c r="G503" s="933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</row>
    <row r="504" spans="1:26" ht="12.75" customHeight="1">
      <c r="A504" s="1062" t="s">
        <v>165</v>
      </c>
      <c r="B504" s="1063"/>
      <c r="C504" s="1084"/>
      <c r="D504" s="393" t="s">
        <v>161</v>
      </c>
      <c r="E504" s="393" t="s">
        <v>184</v>
      </c>
      <c r="F504" s="394" t="s">
        <v>167</v>
      </c>
      <c r="G504" s="395" t="s">
        <v>168</v>
      </c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</row>
    <row r="505" spans="1:26" ht="12.75" customHeight="1">
      <c r="A505" s="1021" t="s">
        <v>392</v>
      </c>
      <c r="B505" s="1022"/>
      <c r="C505" s="1023"/>
      <c r="D505" s="396" t="s">
        <v>104</v>
      </c>
      <c r="E505" s="397">
        <v>108441.33</v>
      </c>
      <c r="F505" s="398">
        <v>0.75</v>
      </c>
      <c r="G505" s="399">
        <f>ROUND((+IF(A505="","",E505*F505)),2)</f>
        <v>81331</v>
      </c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</row>
    <row r="506" spans="1:26" ht="12.75" customHeight="1">
      <c r="A506" s="1085" t="s">
        <v>361</v>
      </c>
      <c r="B506" s="1086"/>
      <c r="C506" s="1087"/>
      <c r="D506" s="400" t="s">
        <v>362</v>
      </c>
      <c r="E506" s="401">
        <v>137419.5</v>
      </c>
      <c r="F506" s="402">
        <v>0.1</v>
      </c>
      <c r="G506" s="403">
        <f t="shared" ref="G506:G511" si="7">+IF(A506="","",E506*F506)</f>
        <v>13741.95</v>
      </c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</row>
    <row r="507" spans="1:26" ht="12.75" customHeight="1">
      <c r="A507" s="1085" t="s">
        <v>366</v>
      </c>
      <c r="B507" s="1086"/>
      <c r="C507" s="1087"/>
      <c r="D507" s="400" t="s">
        <v>279</v>
      </c>
      <c r="E507" s="401">
        <v>22149.33</v>
      </c>
      <c r="F507" s="402">
        <v>0.7</v>
      </c>
      <c r="G507" s="403">
        <f t="shared" si="7"/>
        <v>15504.531000000001</v>
      </c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</row>
    <row r="508" spans="1:26" ht="12.75" customHeight="1">
      <c r="A508" s="1085" t="s">
        <v>393</v>
      </c>
      <c r="B508" s="1086"/>
      <c r="C508" s="1087"/>
      <c r="D508" s="400" t="s">
        <v>394</v>
      </c>
      <c r="E508" s="401">
        <v>65133.33</v>
      </c>
      <c r="F508" s="404">
        <v>5.5E-2</v>
      </c>
      <c r="G508" s="403">
        <f t="shared" si="7"/>
        <v>3582.3331499999999</v>
      </c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</row>
    <row r="509" spans="1:26" ht="12.75" customHeight="1">
      <c r="A509" s="1085" t="s">
        <v>370</v>
      </c>
      <c r="B509" s="1086"/>
      <c r="C509" s="1087"/>
      <c r="D509" s="400" t="s">
        <v>104</v>
      </c>
      <c r="E509" s="401">
        <v>7445</v>
      </c>
      <c r="F509" s="402">
        <v>0.3</v>
      </c>
      <c r="G509" s="403">
        <f t="shared" si="7"/>
        <v>2233.5</v>
      </c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</row>
    <row r="510" spans="1:26" ht="12.75" customHeight="1">
      <c r="A510" s="1085"/>
      <c r="B510" s="1086"/>
      <c r="C510" s="1087"/>
      <c r="D510" s="400" t="s">
        <v>171</v>
      </c>
      <c r="E510" s="401" t="s">
        <v>171</v>
      </c>
      <c r="F510" s="402"/>
      <c r="G510" s="403" t="str">
        <f t="shared" si="7"/>
        <v/>
      </c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</row>
    <row r="511" spans="1:26" ht="12.75" customHeight="1">
      <c r="A511" s="1088"/>
      <c r="B511" s="1089"/>
      <c r="C511" s="1090"/>
      <c r="D511" s="405" t="s">
        <v>171</v>
      </c>
      <c r="E511" s="406" t="s">
        <v>171</v>
      </c>
      <c r="F511" s="407"/>
      <c r="G511" s="408" t="str">
        <f t="shared" si="7"/>
        <v/>
      </c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</row>
    <row r="512" spans="1:26" ht="12.75" customHeight="1">
      <c r="A512" s="409"/>
      <c r="B512" s="409"/>
      <c r="C512" s="409"/>
      <c r="D512" s="991" t="s">
        <v>188</v>
      </c>
      <c r="E512" s="991"/>
      <c r="F512" s="992"/>
      <c r="G512" s="410">
        <f>+ROUND(SUM(G505:G511),2)</f>
        <v>116393.31</v>
      </c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</row>
    <row r="513" spans="1:26" ht="12.75" customHeight="1">
      <c r="A513" s="409"/>
      <c r="B513" s="409"/>
      <c r="C513" s="409"/>
      <c r="D513" s="411"/>
      <c r="E513" s="411"/>
      <c r="F513" s="412"/>
      <c r="G513" s="413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</row>
    <row r="514" spans="1:26" ht="12.75" customHeight="1">
      <c r="A514" s="931" t="s">
        <v>164</v>
      </c>
      <c r="B514" s="932"/>
      <c r="C514" s="932"/>
      <c r="D514" s="932"/>
      <c r="E514" s="932"/>
      <c r="F514" s="932"/>
      <c r="G514" s="933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</row>
    <row r="515" spans="1:26" ht="12.75" customHeight="1">
      <c r="A515" s="1062" t="s">
        <v>165</v>
      </c>
      <c r="B515" s="1063"/>
      <c r="C515" s="1064"/>
      <c r="D515" s="414" t="s">
        <v>161</v>
      </c>
      <c r="E515" s="414" t="s">
        <v>166</v>
      </c>
      <c r="F515" s="415" t="s">
        <v>167</v>
      </c>
      <c r="G515" s="415" t="s">
        <v>168</v>
      </c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</row>
    <row r="516" spans="1:26" ht="12.75" customHeight="1">
      <c r="A516" s="1065" t="s">
        <v>169</v>
      </c>
      <c r="B516" s="1066"/>
      <c r="C516" s="1067"/>
      <c r="D516" s="416" t="s">
        <v>170</v>
      </c>
      <c r="E516" s="417">
        <v>115729.78</v>
      </c>
      <c r="F516" s="418">
        <v>0.05</v>
      </c>
      <c r="G516" s="399">
        <f>+IF(A516="","",E516*F516)</f>
        <v>5786.4890000000005</v>
      </c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</row>
    <row r="517" spans="1:26" ht="12.75" customHeight="1">
      <c r="A517" s="988" t="s">
        <v>376</v>
      </c>
      <c r="B517" s="989"/>
      <c r="C517" s="990"/>
      <c r="D517" s="416" t="s">
        <v>259</v>
      </c>
      <c r="E517" s="419">
        <v>14981</v>
      </c>
      <c r="F517" s="420">
        <v>1</v>
      </c>
      <c r="G517" s="403">
        <f>+IF(A517="","",E517*F517)</f>
        <v>14981</v>
      </c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</row>
    <row r="518" spans="1:26" ht="12.75" customHeight="1">
      <c r="A518" s="1172" t="s">
        <v>382</v>
      </c>
      <c r="B518" s="1173"/>
      <c r="C518" s="1174"/>
      <c r="D518" s="416" t="s">
        <v>259</v>
      </c>
      <c r="E518" s="421">
        <v>53840</v>
      </c>
      <c r="F518" s="422">
        <v>0.15</v>
      </c>
      <c r="G518" s="403">
        <f>+IF(A518="","",E518*F518)</f>
        <v>8076</v>
      </c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</row>
    <row r="519" spans="1:26" ht="12.75" customHeight="1">
      <c r="A519" s="1172" t="s">
        <v>378</v>
      </c>
      <c r="B519" s="1173"/>
      <c r="C519" s="1174"/>
      <c r="D519" s="416" t="s">
        <v>298</v>
      </c>
      <c r="E519" s="421">
        <v>43083</v>
      </c>
      <c r="F519" s="422">
        <v>7.0000000000000007E-2</v>
      </c>
      <c r="G519" s="403">
        <f>+IF(A519="","",E519*F519)</f>
        <v>3015.8100000000004</v>
      </c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</row>
    <row r="520" spans="1:26" ht="12.75" customHeight="1">
      <c r="A520" s="1059" t="s">
        <v>380</v>
      </c>
      <c r="B520" s="1060"/>
      <c r="C520" s="1061"/>
      <c r="D520" s="423" t="s">
        <v>259</v>
      </c>
      <c r="E520" s="424">
        <v>4621</v>
      </c>
      <c r="F520" s="425">
        <v>0.2</v>
      </c>
      <c r="G520" s="426">
        <f>+IF(A520="","",E520*F520)</f>
        <v>924.2</v>
      </c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</row>
    <row r="521" spans="1:26" ht="12.75" customHeight="1">
      <c r="A521" s="409"/>
      <c r="B521" s="409"/>
      <c r="C521" s="409"/>
      <c r="D521" s="991" t="s">
        <v>172</v>
      </c>
      <c r="E521" s="991"/>
      <c r="F521" s="992"/>
      <c r="G521" s="427">
        <f>ROUND(+SUM(G516:G520),2)</f>
        <v>32783.5</v>
      </c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</row>
    <row r="522" spans="1:26" ht="12.75" customHeight="1">
      <c r="A522" s="930"/>
      <c r="B522" s="930"/>
      <c r="C522" s="930"/>
      <c r="D522" s="930"/>
      <c r="E522" s="930"/>
      <c r="F522" s="930"/>
      <c r="G522" s="930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</row>
    <row r="523" spans="1:26" ht="12.75" customHeight="1">
      <c r="A523" s="931" t="s">
        <v>173</v>
      </c>
      <c r="B523" s="932"/>
      <c r="C523" s="932"/>
      <c r="D523" s="932"/>
      <c r="E523" s="932"/>
      <c r="F523" s="932"/>
      <c r="G523" s="933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</row>
    <row r="524" spans="1:26" ht="12.75" customHeight="1">
      <c r="A524" s="1071" t="s">
        <v>165</v>
      </c>
      <c r="B524" s="1072"/>
      <c r="C524" s="1073"/>
      <c r="D524" s="428" t="s">
        <v>161</v>
      </c>
      <c r="E524" s="429" t="s">
        <v>166</v>
      </c>
      <c r="F524" s="430" t="s">
        <v>167</v>
      </c>
      <c r="G524" s="431" t="s">
        <v>168</v>
      </c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</row>
    <row r="525" spans="1:26" ht="12.75" customHeight="1">
      <c r="A525" s="1074" t="s">
        <v>384</v>
      </c>
      <c r="B525" s="1075"/>
      <c r="C525" s="1076"/>
      <c r="D525" s="432" t="s">
        <v>175</v>
      </c>
      <c r="E525" s="433">
        <v>64294.321240874997</v>
      </c>
      <c r="F525" s="434">
        <v>1.8</v>
      </c>
      <c r="G525" s="435">
        <f>(+IF(A525="","",(E525*F525)))</f>
        <v>115729.77823357499</v>
      </c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</row>
    <row r="526" spans="1:26" ht="12.75" customHeight="1">
      <c r="A526" s="1077"/>
      <c r="B526" s="1078"/>
      <c r="C526" s="1079"/>
      <c r="D526" s="432"/>
      <c r="E526" s="433" t="s">
        <v>171</v>
      </c>
      <c r="F526" s="434"/>
      <c r="G526" s="435" t="str">
        <f>(+IF(A526="","",(E526*F526)))</f>
        <v/>
      </c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</row>
    <row r="527" spans="1:26" ht="12.75" customHeight="1">
      <c r="A527" s="1077"/>
      <c r="B527" s="1078"/>
      <c r="C527" s="1079"/>
      <c r="D527" s="432"/>
      <c r="E527" s="433" t="s">
        <v>171</v>
      </c>
      <c r="F527" s="434"/>
      <c r="G527" s="435" t="str">
        <f>(+IF(A527="","",(E527*F527)))</f>
        <v/>
      </c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</row>
    <row r="528" spans="1:26" ht="12.75" customHeight="1">
      <c r="A528" s="1080"/>
      <c r="B528" s="1081"/>
      <c r="C528" s="1082"/>
      <c r="D528" s="436"/>
      <c r="E528" s="437"/>
      <c r="F528" s="438"/>
      <c r="G528" s="439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</row>
    <row r="529" spans="1:26" ht="12.75" customHeight="1">
      <c r="A529" s="409"/>
      <c r="B529" s="409"/>
      <c r="C529" s="409"/>
      <c r="D529" s="945" t="s">
        <v>176</v>
      </c>
      <c r="E529" s="945"/>
      <c r="F529" s="946"/>
      <c r="G529" s="410">
        <f>+ROUND(SUM(G525:G528),2)</f>
        <v>115729.78</v>
      </c>
      <c r="H529" s="88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</row>
    <row r="530" spans="1:26" ht="12.75" customHeight="1">
      <c r="A530" s="409"/>
      <c r="B530" s="409"/>
      <c r="C530" s="409"/>
      <c r="D530" s="440"/>
      <c r="E530" s="441"/>
      <c r="F530" s="409"/>
      <c r="G530" s="409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</row>
    <row r="531" spans="1:26" ht="12.75" customHeight="1">
      <c r="A531" s="975" t="s">
        <v>177</v>
      </c>
      <c r="B531" s="976"/>
      <c r="C531" s="976"/>
      <c r="D531" s="976"/>
      <c r="E531" s="976"/>
      <c r="F531" s="977"/>
      <c r="G531" s="442">
        <f>ROUND((SUM(+G512+G521+G529)),2)</f>
        <v>264906.59000000003</v>
      </c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</row>
    <row r="532" spans="1:26" ht="12.75" customHeight="1">
      <c r="A532" s="409"/>
      <c r="B532" s="409"/>
      <c r="C532" s="409"/>
      <c r="D532" s="440"/>
      <c r="E532" s="441"/>
      <c r="F532" s="409"/>
      <c r="G532" s="409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</row>
    <row r="533" spans="1:26" ht="12.75" customHeight="1">
      <c r="A533" s="978" t="s">
        <v>178</v>
      </c>
      <c r="B533" s="979"/>
      <c r="C533" s="980"/>
      <c r="D533" s="443"/>
      <c r="E533" s="444"/>
      <c r="F533" s="445">
        <f>+[2]PRESUPUESTO!$H$70</f>
        <v>0</v>
      </c>
      <c r="G533" s="446">
        <f>+G531*F533</f>
        <v>0</v>
      </c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</row>
    <row r="534" spans="1:26" ht="12.75" customHeight="1">
      <c r="A534" s="1175" t="s">
        <v>179</v>
      </c>
      <c r="B534" s="1176"/>
      <c r="C534" s="1176"/>
      <c r="D534" s="1176"/>
      <c r="E534" s="1176"/>
      <c r="F534" s="1177"/>
      <c r="G534" s="442">
        <f>+G533+G531</f>
        <v>264906.59000000003</v>
      </c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</row>
    <row r="535" spans="1:26" ht="12.75" customHeight="1">
      <c r="A535" s="451"/>
      <c r="B535" s="451"/>
      <c r="C535" s="451"/>
      <c r="D535" s="451"/>
      <c r="E535" s="451"/>
      <c r="F535" s="451"/>
      <c r="G535" s="452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</row>
    <row r="536" spans="1:26" ht="12.75" customHeight="1">
      <c r="A536" s="453" t="s">
        <v>159</v>
      </c>
      <c r="B536" s="858" t="s">
        <v>160</v>
      </c>
      <c r="C536" s="785"/>
      <c r="D536" s="785"/>
      <c r="E536" s="785"/>
      <c r="F536" s="959"/>
      <c r="G536" s="859" t="s">
        <v>161</v>
      </c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</row>
    <row r="537" spans="1:26" ht="12.75" customHeight="1">
      <c r="A537" s="99" t="s">
        <v>43</v>
      </c>
      <c r="B537" s="783"/>
      <c r="C537" s="783"/>
      <c r="D537" s="783"/>
      <c r="E537" s="783"/>
      <c r="F537" s="898"/>
      <c r="G537" s="797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</row>
    <row r="538" spans="1:26" ht="12.75" customHeight="1">
      <c r="A538" s="454" t="s">
        <v>162</v>
      </c>
      <c r="B538" s="866" t="s">
        <v>395</v>
      </c>
      <c r="C538" s="867"/>
      <c r="D538" s="867"/>
      <c r="E538" s="867"/>
      <c r="F538" s="983"/>
      <c r="G538" s="861" t="s">
        <v>279</v>
      </c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</row>
    <row r="539" spans="1:26" ht="12.75" customHeight="1">
      <c r="A539" s="99" t="s">
        <v>546</v>
      </c>
      <c r="B539" s="868"/>
      <c r="C539" s="868"/>
      <c r="D539" s="868"/>
      <c r="E539" s="868"/>
      <c r="F539" s="984"/>
      <c r="G539" s="797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</row>
    <row r="540" spans="1:26" ht="12.75" customHeight="1">
      <c r="A540" s="862"/>
      <c r="B540" s="783"/>
      <c r="C540" s="783"/>
      <c r="D540" s="783"/>
      <c r="E540" s="783"/>
      <c r="F540" s="783"/>
      <c r="G540" s="797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</row>
    <row r="541" spans="1:26" ht="12.75" customHeight="1">
      <c r="A541" s="1170" t="s">
        <v>183</v>
      </c>
      <c r="B541" s="779"/>
      <c r="C541" s="779"/>
      <c r="D541" s="779"/>
      <c r="E541" s="779"/>
      <c r="F541" s="779"/>
      <c r="G541" s="770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</row>
    <row r="542" spans="1:26" ht="12.75" customHeight="1">
      <c r="A542" s="849" t="s">
        <v>165</v>
      </c>
      <c r="B542" s="779"/>
      <c r="C542" s="779"/>
      <c r="D542" s="455" t="s">
        <v>161</v>
      </c>
      <c r="E542" s="455" t="s">
        <v>184</v>
      </c>
      <c r="F542" s="456" t="s">
        <v>167</v>
      </c>
      <c r="G542" s="457" t="s">
        <v>168</v>
      </c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</row>
    <row r="543" spans="1:26" ht="12.75" customHeight="1">
      <c r="A543" s="865" t="s">
        <v>278</v>
      </c>
      <c r="B543" s="783"/>
      <c r="C543" s="783"/>
      <c r="D543" s="104" t="s">
        <v>279</v>
      </c>
      <c r="E543" s="105" t="s">
        <v>280</v>
      </c>
      <c r="F543" s="458" t="s">
        <v>335</v>
      </c>
      <c r="G543" s="459" t="s">
        <v>396</v>
      </c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</row>
    <row r="544" spans="1:26" ht="12.75" customHeight="1">
      <c r="A544" s="865" t="s">
        <v>397</v>
      </c>
      <c r="B544" s="783"/>
      <c r="C544" s="898"/>
      <c r="D544" s="104" t="s">
        <v>279</v>
      </c>
      <c r="E544" s="105" t="s">
        <v>398</v>
      </c>
      <c r="F544" s="460" t="s">
        <v>186</v>
      </c>
      <c r="G544" s="459" t="s">
        <v>399</v>
      </c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</row>
    <row r="545" spans="1:26" ht="12.75" customHeight="1">
      <c r="A545" s="986" t="s">
        <v>400</v>
      </c>
      <c r="B545" s="892"/>
      <c r="C545" s="910"/>
      <c r="D545" s="104" t="s">
        <v>104</v>
      </c>
      <c r="E545" s="108" t="s">
        <v>401</v>
      </c>
      <c r="F545" s="461" t="s">
        <v>335</v>
      </c>
      <c r="G545" s="462" t="s">
        <v>402</v>
      </c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</row>
    <row r="546" spans="1:26" ht="12.75" customHeight="1">
      <c r="A546" s="986"/>
      <c r="B546" s="892"/>
      <c r="C546" s="910"/>
      <c r="D546" s="104"/>
      <c r="E546" s="108"/>
      <c r="F546" s="461"/>
      <c r="G546" s="463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</row>
    <row r="547" spans="1:26" ht="12.75" customHeight="1">
      <c r="A547" s="986"/>
      <c r="B547" s="892"/>
      <c r="C547" s="910"/>
      <c r="D547" s="104"/>
      <c r="E547" s="108"/>
      <c r="F547" s="461"/>
      <c r="G547" s="463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</row>
    <row r="548" spans="1:26" ht="12.75" customHeight="1">
      <c r="A548" s="986"/>
      <c r="B548" s="892"/>
      <c r="C548" s="910"/>
      <c r="D548" s="104"/>
      <c r="E548" s="108"/>
      <c r="F548" s="461"/>
      <c r="G548" s="463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</row>
    <row r="549" spans="1:26" ht="12.75" customHeight="1">
      <c r="A549" s="987"/>
      <c r="B549" s="783"/>
      <c r="C549" s="783"/>
      <c r="D549" s="464"/>
      <c r="E549" s="465"/>
      <c r="F549" s="466"/>
      <c r="G549" s="467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</row>
    <row r="550" spans="1:26" ht="12.75" customHeight="1">
      <c r="A550" s="291"/>
      <c r="B550" s="291"/>
      <c r="C550" s="291"/>
      <c r="D550" s="1171" t="s">
        <v>188</v>
      </c>
      <c r="E550" s="783"/>
      <c r="F550" s="797"/>
      <c r="G550" s="468" t="s">
        <v>403</v>
      </c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</row>
    <row r="551" spans="1:26" ht="12.75" customHeight="1">
      <c r="A551" s="291"/>
      <c r="B551" s="291"/>
      <c r="C551" s="291"/>
      <c r="D551" s="469"/>
      <c r="E551" s="469"/>
      <c r="F551" s="345"/>
      <c r="G551" s="470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</row>
    <row r="552" spans="1:26" ht="12.75" customHeight="1">
      <c r="A552" s="854" t="s">
        <v>164</v>
      </c>
      <c r="B552" s="779"/>
      <c r="C552" s="779"/>
      <c r="D552" s="779"/>
      <c r="E552" s="779"/>
      <c r="F552" s="779"/>
      <c r="G552" s="770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</row>
    <row r="553" spans="1:26" ht="12.75" customHeight="1">
      <c r="A553" s="849" t="s">
        <v>165</v>
      </c>
      <c r="B553" s="779"/>
      <c r="C553" s="770"/>
      <c r="D553" s="471" t="s">
        <v>161</v>
      </c>
      <c r="E553" s="471" t="s">
        <v>166</v>
      </c>
      <c r="F553" s="255" t="s">
        <v>167</v>
      </c>
      <c r="G553" s="255" t="s">
        <v>168</v>
      </c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</row>
    <row r="554" spans="1:26" ht="12.75" customHeight="1">
      <c r="A554" s="851" t="s">
        <v>169</v>
      </c>
      <c r="B554" s="783"/>
      <c r="C554" s="797"/>
      <c r="D554" s="458" t="s">
        <v>170</v>
      </c>
      <c r="E554" s="472" t="s">
        <v>404</v>
      </c>
      <c r="F554" s="458" t="s">
        <v>228</v>
      </c>
      <c r="G554" s="459" t="s">
        <v>405</v>
      </c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</row>
    <row r="555" spans="1:26" ht="12.75" customHeight="1">
      <c r="A555" s="851"/>
      <c r="B555" s="783"/>
      <c r="C555" s="797"/>
      <c r="D555" s="458"/>
      <c r="E555" s="472"/>
      <c r="F555" s="458"/>
      <c r="G555" s="473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</row>
    <row r="556" spans="1:26" ht="12.75" customHeight="1">
      <c r="A556" s="1165"/>
      <c r="B556" s="892"/>
      <c r="C556" s="910"/>
      <c r="D556" s="474"/>
      <c r="E556" s="475"/>
      <c r="F556" s="458"/>
      <c r="G556" s="463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</row>
    <row r="557" spans="1:26" ht="12.75" customHeight="1">
      <c r="A557" s="851"/>
      <c r="B557" s="783"/>
      <c r="C557" s="783"/>
      <c r="D557" s="476"/>
      <c r="E557" s="477"/>
      <c r="F557" s="476"/>
      <c r="G557" s="467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</row>
    <row r="558" spans="1:26" ht="12.75" customHeight="1">
      <c r="A558" s="119"/>
      <c r="B558" s="119"/>
      <c r="C558" s="119"/>
      <c r="D558" s="1166" t="s">
        <v>172</v>
      </c>
      <c r="E558" s="767"/>
      <c r="F558" s="793"/>
      <c r="G558" s="478" t="s">
        <v>405</v>
      </c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</row>
    <row r="559" spans="1:26" ht="12.75" customHeight="1">
      <c r="A559" s="862"/>
      <c r="B559" s="783"/>
      <c r="C559" s="783"/>
      <c r="D559" s="783"/>
      <c r="E559" s="783"/>
      <c r="F559" s="783"/>
      <c r="G559" s="797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</row>
    <row r="560" spans="1:26" ht="12.75" customHeight="1">
      <c r="A560" s="854" t="s">
        <v>173</v>
      </c>
      <c r="B560" s="779"/>
      <c r="C560" s="779"/>
      <c r="D560" s="779"/>
      <c r="E560" s="779"/>
      <c r="F560" s="779"/>
      <c r="G560" s="770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</row>
    <row r="561" spans="1:26" ht="12.75" customHeight="1">
      <c r="A561" s="969" t="s">
        <v>165</v>
      </c>
      <c r="B561" s="785"/>
      <c r="C561" s="785"/>
      <c r="D561" s="455" t="s">
        <v>161</v>
      </c>
      <c r="E561" s="455" t="s">
        <v>166</v>
      </c>
      <c r="F561" s="456" t="s">
        <v>167</v>
      </c>
      <c r="G561" s="479" t="s">
        <v>168</v>
      </c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</row>
    <row r="562" spans="1:26" ht="12.75" customHeight="1">
      <c r="A562" s="850" t="s">
        <v>217</v>
      </c>
      <c r="B562" s="899"/>
      <c r="C562" s="899"/>
      <c r="D562" s="458" t="s">
        <v>175</v>
      </c>
      <c r="E562" s="472" t="s">
        <v>305</v>
      </c>
      <c r="F562" s="104" t="s">
        <v>406</v>
      </c>
      <c r="G562" s="480" t="s">
        <v>407</v>
      </c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</row>
    <row r="563" spans="1:26" ht="12.75" customHeight="1">
      <c r="A563" s="851"/>
      <c r="B563" s="783"/>
      <c r="C563" s="783"/>
      <c r="D563" s="458"/>
      <c r="E563" s="481"/>
      <c r="F563" s="104"/>
      <c r="G563" s="482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</row>
    <row r="564" spans="1:26" ht="12.75" customHeight="1">
      <c r="A564" s="851"/>
      <c r="B564" s="783"/>
      <c r="C564" s="898"/>
      <c r="D564" s="458"/>
      <c r="E564" s="483"/>
      <c r="F564" s="104"/>
      <c r="G564" s="482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</row>
    <row r="565" spans="1:26" ht="12.75" customHeight="1">
      <c r="A565" s="1167"/>
      <c r="B565" s="892"/>
      <c r="C565" s="910"/>
      <c r="D565" s="466"/>
      <c r="E565" s="484"/>
      <c r="F565" s="485"/>
      <c r="G565" s="486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</row>
    <row r="566" spans="1:26" ht="12.75" customHeight="1">
      <c r="A566" s="259"/>
      <c r="B566" s="259"/>
      <c r="C566" s="259"/>
      <c r="D566" s="1168" t="s">
        <v>176</v>
      </c>
      <c r="E566" s="889"/>
      <c r="F566" s="890"/>
      <c r="G566" s="478" t="s">
        <v>407</v>
      </c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</row>
    <row r="567" spans="1:26" ht="12.75" customHeight="1">
      <c r="A567" s="259"/>
      <c r="B567" s="259"/>
      <c r="C567" s="259"/>
      <c r="D567" s="481"/>
      <c r="E567" s="487"/>
      <c r="F567" s="292"/>
      <c r="G567" s="142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</row>
    <row r="568" spans="1:26" ht="21" customHeight="1">
      <c r="A568" s="1169" t="s">
        <v>177</v>
      </c>
      <c r="B568" s="779"/>
      <c r="C568" s="779"/>
      <c r="D568" s="779"/>
      <c r="E568" s="779"/>
      <c r="F568" s="904"/>
      <c r="G568" s="141" t="s">
        <v>408</v>
      </c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</row>
    <row r="569" spans="1:26" ht="21" customHeight="1">
      <c r="A569" s="119"/>
      <c r="B569" s="119"/>
      <c r="C569" s="119"/>
      <c r="D569" s="481"/>
      <c r="E569" s="481"/>
      <c r="F569" s="119"/>
      <c r="G569" s="142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</row>
    <row r="570" spans="1:26" ht="12.75" customHeight="1">
      <c r="A570" s="857" t="s">
        <v>178</v>
      </c>
      <c r="B570" s="779"/>
      <c r="C570" s="779"/>
      <c r="D570" s="143"/>
      <c r="E570" s="488"/>
      <c r="F570" s="145">
        <v>0</v>
      </c>
      <c r="G570" s="146" t="s">
        <v>193</v>
      </c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</row>
    <row r="571" spans="1:26" ht="12.75" customHeight="1">
      <c r="A571" s="856" t="s">
        <v>179</v>
      </c>
      <c r="B571" s="779"/>
      <c r="C571" s="779"/>
      <c r="D571" s="779"/>
      <c r="E571" s="779"/>
      <c r="F571" s="770"/>
      <c r="G571" s="141" t="s">
        <v>408</v>
      </c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</row>
    <row r="572" spans="1:26" ht="12.75" customHeight="1">
      <c r="A572" s="324"/>
      <c r="B572" s="390"/>
      <c r="C572" s="390"/>
      <c r="D572" s="390"/>
      <c r="E572" s="390"/>
      <c r="F572" s="390"/>
      <c r="G572" s="489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</row>
    <row r="573" spans="1:26" ht="12.75" customHeight="1">
      <c r="A573" s="391" t="s">
        <v>159</v>
      </c>
      <c r="B573" s="914" t="s">
        <v>160</v>
      </c>
      <c r="C573" s="915"/>
      <c r="D573" s="915"/>
      <c r="E573" s="915"/>
      <c r="F573" s="916"/>
      <c r="G573" s="920" t="s">
        <v>161</v>
      </c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</row>
    <row r="574" spans="1:26" ht="12.75" customHeight="1">
      <c r="A574" s="392" t="s">
        <v>409</v>
      </c>
      <c r="B574" s="917"/>
      <c r="C574" s="918"/>
      <c r="D574" s="918"/>
      <c r="E574" s="918"/>
      <c r="F574" s="919"/>
      <c r="G574" s="921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</row>
    <row r="575" spans="1:26" ht="12.75" customHeight="1">
      <c r="A575" s="391" t="s">
        <v>162</v>
      </c>
      <c r="B575" s="922" t="s">
        <v>410</v>
      </c>
      <c r="C575" s="923"/>
      <c r="D575" s="923"/>
      <c r="E575" s="923"/>
      <c r="F575" s="924"/>
      <c r="G575" s="928" t="e">
        <f>IF(A576="","",+VLOOKUP(A576,[2]!Tabla5[#Data],4,0))</f>
        <v>#REF!</v>
      </c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</row>
    <row r="576" spans="1:26" ht="12.75" customHeight="1">
      <c r="A576" s="392" t="s">
        <v>491</v>
      </c>
      <c r="B576" s="925"/>
      <c r="C576" s="926"/>
      <c r="D576" s="926"/>
      <c r="E576" s="926"/>
      <c r="F576" s="927"/>
      <c r="G576" s="929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</row>
    <row r="577" spans="1:26" ht="12.75" customHeight="1">
      <c r="A577" s="930"/>
      <c r="B577" s="930"/>
      <c r="C577" s="930"/>
      <c r="D577" s="930"/>
      <c r="E577" s="930"/>
      <c r="F577" s="930"/>
      <c r="G577" s="930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</row>
    <row r="578" spans="1:26" ht="12.75" customHeight="1">
      <c r="A578" s="931" t="s">
        <v>183</v>
      </c>
      <c r="B578" s="932"/>
      <c r="C578" s="932"/>
      <c r="D578" s="932"/>
      <c r="E578" s="932"/>
      <c r="F578" s="932"/>
      <c r="G578" s="933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</row>
    <row r="579" spans="1:26" ht="12.75" customHeight="1">
      <c r="A579" s="934" t="s">
        <v>165</v>
      </c>
      <c r="B579" s="935"/>
      <c r="C579" s="935"/>
      <c r="D579" s="393" t="s">
        <v>161</v>
      </c>
      <c r="E579" s="393" t="s">
        <v>184</v>
      </c>
      <c r="F579" s="394" t="s">
        <v>167</v>
      </c>
      <c r="G579" s="395" t="s">
        <v>168</v>
      </c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</row>
    <row r="580" spans="1:26" ht="12.75" customHeight="1">
      <c r="A580" s="936" t="s">
        <v>278</v>
      </c>
      <c r="B580" s="937"/>
      <c r="C580" s="937"/>
      <c r="D580" s="490" t="s">
        <v>279</v>
      </c>
      <c r="E580" s="491">
        <v>6328</v>
      </c>
      <c r="F580" s="398">
        <v>2</v>
      </c>
      <c r="G580" s="399">
        <f>ROUND((+IF(A580="","",E580*F580)),2)</f>
        <v>12656</v>
      </c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</row>
    <row r="581" spans="1:26" ht="12.75" customHeight="1">
      <c r="A581" s="938" t="s">
        <v>33</v>
      </c>
      <c r="B581" s="939"/>
      <c r="C581" s="939"/>
      <c r="D581" s="492" t="s">
        <v>28</v>
      </c>
      <c r="E581" s="493">
        <v>556652.91</v>
      </c>
      <c r="F581" s="402">
        <v>1.03</v>
      </c>
      <c r="G581" s="403">
        <f t="shared" ref="G581:G588" si="8">+IF(A581="","",E581*F581)</f>
        <v>573352.49730000005</v>
      </c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</row>
    <row r="582" spans="1:26" ht="12.75" customHeight="1">
      <c r="A582" s="938" t="s">
        <v>270</v>
      </c>
      <c r="B582" s="939"/>
      <c r="C582" s="939"/>
      <c r="D582" s="492" t="s">
        <v>26</v>
      </c>
      <c r="E582" s="493">
        <v>5950</v>
      </c>
      <c r="F582" s="402">
        <v>6</v>
      </c>
      <c r="G582" s="403">
        <f t="shared" si="8"/>
        <v>35700</v>
      </c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</row>
    <row r="583" spans="1:26" ht="12.75" customHeight="1">
      <c r="A583" s="938" t="s">
        <v>271</v>
      </c>
      <c r="B583" s="939"/>
      <c r="C583" s="939"/>
      <c r="D583" s="492" t="s">
        <v>26</v>
      </c>
      <c r="E583" s="493">
        <v>11503.33</v>
      </c>
      <c r="F583" s="402">
        <v>9</v>
      </c>
      <c r="G583" s="403">
        <f t="shared" si="8"/>
        <v>103529.97</v>
      </c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</row>
    <row r="584" spans="1:26" ht="12.75" customHeight="1">
      <c r="A584" s="938" t="s">
        <v>291</v>
      </c>
      <c r="B584" s="939"/>
      <c r="C584" s="939"/>
      <c r="D584" s="492" t="s">
        <v>274</v>
      </c>
      <c r="E584" s="493">
        <v>5094.67</v>
      </c>
      <c r="F584" s="402">
        <v>0.7</v>
      </c>
      <c r="G584" s="403">
        <f t="shared" si="8"/>
        <v>3566.2689999999998</v>
      </c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</row>
    <row r="585" spans="1:26" ht="12.75" customHeight="1">
      <c r="A585" s="938" t="s">
        <v>412</v>
      </c>
      <c r="B585" s="939"/>
      <c r="C585" s="939"/>
      <c r="D585" s="492" t="s">
        <v>279</v>
      </c>
      <c r="E585" s="493">
        <v>12000</v>
      </c>
      <c r="F585" s="402">
        <v>0.5</v>
      </c>
      <c r="G585" s="403">
        <f t="shared" si="8"/>
        <v>6000</v>
      </c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</row>
    <row r="586" spans="1:26" ht="12.75" customHeight="1">
      <c r="A586" s="938"/>
      <c r="B586" s="939"/>
      <c r="C586" s="939"/>
      <c r="D586" s="400" t="s">
        <v>171</v>
      </c>
      <c r="E586" s="401" t="s">
        <v>171</v>
      </c>
      <c r="F586" s="402"/>
      <c r="G586" s="403" t="str">
        <f t="shared" si="8"/>
        <v/>
      </c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</row>
    <row r="587" spans="1:26" ht="12.75" customHeight="1">
      <c r="A587" s="938"/>
      <c r="B587" s="939"/>
      <c r="C587" s="939"/>
      <c r="D587" s="400" t="s">
        <v>171</v>
      </c>
      <c r="E587" s="401" t="s">
        <v>171</v>
      </c>
      <c r="F587" s="402"/>
      <c r="G587" s="403" t="str">
        <f t="shared" si="8"/>
        <v/>
      </c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</row>
    <row r="588" spans="1:26" ht="12.75" customHeight="1">
      <c r="A588" s="995"/>
      <c r="B588" s="996"/>
      <c r="C588" s="996"/>
      <c r="D588" s="405" t="s">
        <v>171</v>
      </c>
      <c r="E588" s="406" t="s">
        <v>171</v>
      </c>
      <c r="F588" s="407"/>
      <c r="G588" s="408" t="str">
        <f t="shared" si="8"/>
        <v/>
      </c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</row>
    <row r="589" spans="1:26" ht="12.75" customHeight="1">
      <c r="A589" s="409"/>
      <c r="B589" s="409"/>
      <c r="C589" s="409"/>
      <c r="D589" s="991" t="s">
        <v>188</v>
      </c>
      <c r="E589" s="991"/>
      <c r="F589" s="992"/>
      <c r="G589" s="410">
        <f>+ROUND(SUM(G580:G588),2)</f>
        <v>734804.74</v>
      </c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</row>
    <row r="590" spans="1:26" ht="12.75" customHeight="1">
      <c r="A590" s="930"/>
      <c r="B590" s="930"/>
      <c r="C590" s="930"/>
      <c r="D590" s="930"/>
      <c r="E590" s="930"/>
      <c r="F590" s="930"/>
      <c r="G590" s="930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</row>
    <row r="591" spans="1:26" ht="12.75" customHeight="1">
      <c r="A591" s="931" t="s">
        <v>164</v>
      </c>
      <c r="B591" s="932"/>
      <c r="C591" s="932"/>
      <c r="D591" s="932"/>
      <c r="E591" s="932"/>
      <c r="F591" s="932"/>
      <c r="G591" s="933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</row>
    <row r="592" spans="1:26" ht="12.75" customHeight="1">
      <c r="A592" s="940" t="s">
        <v>165</v>
      </c>
      <c r="B592" s="940"/>
      <c r="C592" s="940"/>
      <c r="D592" s="414" t="s">
        <v>161</v>
      </c>
      <c r="E592" s="414" t="s">
        <v>166</v>
      </c>
      <c r="F592" s="415" t="s">
        <v>167</v>
      </c>
      <c r="G592" s="415" t="s">
        <v>168</v>
      </c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</row>
    <row r="593" spans="1:26" ht="12.75" customHeight="1">
      <c r="A593" s="1153" t="s">
        <v>169</v>
      </c>
      <c r="B593" s="1154"/>
      <c r="C593" s="1154"/>
      <c r="D593" s="494" t="s">
        <v>170</v>
      </c>
      <c r="E593" s="417">
        <v>347773.84</v>
      </c>
      <c r="F593" s="418">
        <v>0.05</v>
      </c>
      <c r="G593" s="399">
        <f>+IF(A593="","",E593*F593)</f>
        <v>17388.692000000003</v>
      </c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</row>
    <row r="594" spans="1:26" ht="12.75" customHeight="1">
      <c r="A594" s="1155" t="s">
        <v>297</v>
      </c>
      <c r="B594" s="1156"/>
      <c r="C594" s="1156"/>
      <c r="D594" s="495" t="s">
        <v>298</v>
      </c>
      <c r="E594" s="421">
        <v>89075</v>
      </c>
      <c r="F594" s="422">
        <v>0.1</v>
      </c>
      <c r="G594" s="496">
        <f>+IF(A594="","",E594*F594)</f>
        <v>8907.5</v>
      </c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</row>
    <row r="595" spans="1:26" ht="12.75" customHeight="1">
      <c r="A595" s="1163" t="s">
        <v>301</v>
      </c>
      <c r="B595" s="1164"/>
      <c r="C595" s="1164"/>
      <c r="D595" s="497" t="s">
        <v>298</v>
      </c>
      <c r="E595" s="424">
        <v>27700</v>
      </c>
      <c r="F595" s="425">
        <v>1</v>
      </c>
      <c r="G595" s="408">
        <f>+IF(A595="","",E595*F595)</f>
        <v>27700</v>
      </c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</row>
    <row r="596" spans="1:26" ht="12.75" customHeight="1">
      <c r="A596" s="409"/>
      <c r="B596" s="409"/>
      <c r="C596" s="409"/>
      <c r="D596" s="991" t="s">
        <v>172</v>
      </c>
      <c r="E596" s="991"/>
      <c r="F596" s="992"/>
      <c r="G596" s="427">
        <f>ROUND(+SUM(G593:G595),2)</f>
        <v>53996.19</v>
      </c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</row>
    <row r="597" spans="1:26" ht="12.75" customHeight="1">
      <c r="A597" s="947"/>
      <c r="B597" s="947"/>
      <c r="C597" s="947"/>
      <c r="D597" s="947"/>
      <c r="E597" s="947"/>
      <c r="F597" s="947"/>
      <c r="G597" s="947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</row>
    <row r="598" spans="1:26" ht="12.75" customHeight="1">
      <c r="A598" s="948" t="s">
        <v>173</v>
      </c>
      <c r="B598" s="949"/>
      <c r="C598" s="949"/>
      <c r="D598" s="949"/>
      <c r="E598" s="949"/>
      <c r="F598" s="949"/>
      <c r="G598" s="950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</row>
    <row r="599" spans="1:26" ht="12.75" customHeight="1">
      <c r="A599" s="951" t="s">
        <v>165</v>
      </c>
      <c r="B599" s="952"/>
      <c r="C599" s="952"/>
      <c r="D599" s="428" t="s">
        <v>161</v>
      </c>
      <c r="E599" s="429" t="s">
        <v>166</v>
      </c>
      <c r="F599" s="430" t="s">
        <v>167</v>
      </c>
      <c r="G599" s="431" t="s">
        <v>168</v>
      </c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</row>
    <row r="600" spans="1:26" ht="12.75" customHeight="1">
      <c r="A600" s="953" t="s">
        <v>217</v>
      </c>
      <c r="B600" s="954"/>
      <c r="C600" s="954"/>
      <c r="D600" s="432" t="s">
        <v>175</v>
      </c>
      <c r="E600" s="433">
        <v>40914.569044249998</v>
      </c>
      <c r="F600" s="434">
        <v>8.5</v>
      </c>
      <c r="G600" s="435">
        <f>(+IF(A600="","",(E600*F600)))</f>
        <v>347773.83687612496</v>
      </c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</row>
    <row r="601" spans="1:26" ht="12.75" customHeight="1">
      <c r="A601" s="953"/>
      <c r="B601" s="954"/>
      <c r="C601" s="954"/>
      <c r="D601" s="432"/>
      <c r="E601" s="433" t="s">
        <v>171</v>
      </c>
      <c r="F601" s="434"/>
      <c r="G601" s="435" t="str">
        <f>(+IF(A601="","",(E601*F601)))</f>
        <v/>
      </c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</row>
    <row r="602" spans="1:26" ht="12.75" customHeight="1">
      <c r="A602" s="953"/>
      <c r="B602" s="954"/>
      <c r="C602" s="954"/>
      <c r="D602" s="432"/>
      <c r="E602" s="433" t="s">
        <v>171</v>
      </c>
      <c r="F602" s="434"/>
      <c r="G602" s="435" t="str">
        <f>(+IF(A602="","",(E602*F602)))</f>
        <v/>
      </c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</row>
    <row r="603" spans="1:26" ht="12.75" customHeight="1">
      <c r="A603" s="973"/>
      <c r="B603" s="974"/>
      <c r="C603" s="974"/>
      <c r="D603" s="436"/>
      <c r="E603" s="437"/>
      <c r="F603" s="438"/>
      <c r="G603" s="439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</row>
    <row r="604" spans="1:26" ht="12.75" customHeight="1">
      <c r="A604" s="409"/>
      <c r="B604" s="409"/>
      <c r="C604" s="409"/>
      <c r="D604" s="945" t="s">
        <v>176</v>
      </c>
      <c r="E604" s="945"/>
      <c r="F604" s="946"/>
      <c r="G604" s="410">
        <f>+ROUND(SUM(G600:G603),2)</f>
        <v>347773.84</v>
      </c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</row>
    <row r="605" spans="1:26" ht="12.75" customHeight="1">
      <c r="A605" s="947"/>
      <c r="B605" s="947"/>
      <c r="C605" s="947"/>
      <c r="D605" s="947"/>
      <c r="E605" s="947"/>
      <c r="F605" s="947"/>
      <c r="G605" s="947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</row>
    <row r="606" spans="1:26" ht="12.75" customHeight="1">
      <c r="A606" s="975" t="s">
        <v>177</v>
      </c>
      <c r="B606" s="976"/>
      <c r="C606" s="976"/>
      <c r="D606" s="976"/>
      <c r="E606" s="976"/>
      <c r="F606" s="977"/>
      <c r="G606" s="442">
        <f>ROUND((SUM(+G589+G596+G604)),2)</f>
        <v>1136574.77</v>
      </c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</row>
    <row r="607" spans="1:26" ht="12.75" customHeight="1">
      <c r="A607" s="409"/>
      <c r="B607" s="409"/>
      <c r="C607" s="409"/>
      <c r="D607" s="440"/>
      <c r="E607" s="441"/>
      <c r="F607" s="409"/>
      <c r="G607" s="409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</row>
    <row r="608" spans="1:26" ht="12.75" customHeight="1">
      <c r="A608" s="978" t="s">
        <v>178</v>
      </c>
      <c r="B608" s="979"/>
      <c r="C608" s="980"/>
      <c r="D608" s="443"/>
      <c r="E608" s="444"/>
      <c r="F608" s="445">
        <f>+[2]PRESUPUESTO!$H$70</f>
        <v>0</v>
      </c>
      <c r="G608" s="446">
        <f>+G606*F608</f>
        <v>0</v>
      </c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</row>
    <row r="609" spans="1:26" ht="12.75" customHeight="1">
      <c r="A609" s="975" t="s">
        <v>179</v>
      </c>
      <c r="B609" s="976"/>
      <c r="C609" s="976"/>
      <c r="D609" s="976"/>
      <c r="E609" s="976"/>
      <c r="F609" s="977"/>
      <c r="G609" s="442">
        <f>+G608+G606</f>
        <v>1136574.77</v>
      </c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</row>
    <row r="610" spans="1:26" ht="12.75" customHeight="1">
      <c r="A610" s="451"/>
      <c r="B610" s="451"/>
      <c r="C610" s="451"/>
      <c r="D610" s="451"/>
      <c r="E610" s="451"/>
      <c r="F610" s="451"/>
      <c r="G610" s="452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</row>
    <row r="611" spans="1:26" ht="12.75" customHeight="1">
      <c r="A611" s="63" t="s">
        <v>159</v>
      </c>
      <c r="B611" s="1013" t="s">
        <v>160</v>
      </c>
      <c r="C611" s="773"/>
      <c r="D611" s="773"/>
      <c r="E611" s="773"/>
      <c r="F611" s="1093"/>
      <c r="G611" s="1094" t="s">
        <v>161</v>
      </c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</row>
    <row r="612" spans="1:26" ht="12.75" customHeight="1">
      <c r="A612" s="64"/>
      <c r="B612" s="1014"/>
      <c r="C612" s="776"/>
      <c r="D612" s="776"/>
      <c r="E612" s="776"/>
      <c r="F612" s="898"/>
      <c r="G612" s="109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</row>
    <row r="613" spans="1:26" ht="12.75" customHeight="1">
      <c r="A613" s="63" t="s">
        <v>162</v>
      </c>
      <c r="B613" s="1157" t="s">
        <v>47</v>
      </c>
      <c r="C613" s="1158"/>
      <c r="D613" s="1158"/>
      <c r="E613" s="1158"/>
      <c r="F613" s="1159"/>
      <c r="G613" s="1096" t="s">
        <v>13</v>
      </c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</row>
    <row r="614" spans="1:26" ht="12.75" customHeight="1">
      <c r="A614" s="65">
        <v>2.11</v>
      </c>
      <c r="B614" s="1160"/>
      <c r="C614" s="1161"/>
      <c r="D614" s="1161"/>
      <c r="E614" s="1161"/>
      <c r="F614" s="1162"/>
      <c r="G614" s="109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</row>
    <row r="615" spans="1:26" ht="12.75" customHeight="1">
      <c r="A615" s="1097"/>
      <c r="B615" s="1097"/>
      <c r="C615" s="1097"/>
      <c r="D615" s="1097"/>
      <c r="E615" s="1097"/>
      <c r="F615" s="1097"/>
      <c r="G615" s="1097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</row>
    <row r="616" spans="1:26" ht="12.75" customHeight="1">
      <c r="A616" s="1002" t="s">
        <v>183</v>
      </c>
      <c r="B616" s="1098"/>
      <c r="C616" s="1098"/>
      <c r="D616" s="1098"/>
      <c r="E616" s="1098"/>
      <c r="F616" s="1098"/>
      <c r="G616" s="1099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</row>
    <row r="617" spans="1:26" ht="12.75" customHeight="1">
      <c r="A617" s="1003" t="s">
        <v>165</v>
      </c>
      <c r="B617" s="1100"/>
      <c r="C617" s="1101"/>
      <c r="D617" s="241" t="s">
        <v>161</v>
      </c>
      <c r="E617" s="241" t="s">
        <v>184</v>
      </c>
      <c r="F617" s="242" t="s">
        <v>167</v>
      </c>
      <c r="G617" s="243" t="s">
        <v>168</v>
      </c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</row>
    <row r="618" spans="1:26" ht="12.75" customHeight="1">
      <c r="A618" s="1019" t="s">
        <v>388</v>
      </c>
      <c r="B618" s="1102"/>
      <c r="C618" s="1103"/>
      <c r="D618" s="297" t="s">
        <v>28</v>
      </c>
      <c r="E618" s="298">
        <v>103133.33</v>
      </c>
      <c r="F618" s="299">
        <v>1.05</v>
      </c>
      <c r="G618" s="73">
        <f>+IF(A618="","",E618*F618)</f>
        <v>108289.99650000001</v>
      </c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</row>
    <row r="619" spans="1:26" ht="12.75" customHeight="1">
      <c r="A619" s="1020" t="s">
        <v>389</v>
      </c>
      <c r="B619" s="1130"/>
      <c r="C619" s="1131"/>
      <c r="D619" s="354" t="s">
        <v>28</v>
      </c>
      <c r="E619" s="355">
        <v>93150</v>
      </c>
      <c r="F619" s="75">
        <v>0.5</v>
      </c>
      <c r="G619" s="73">
        <f>+IF(A619="","",E619*F619)</f>
        <v>46575</v>
      </c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</row>
    <row r="620" spans="1:26" ht="12.75" customHeight="1">
      <c r="A620" s="997"/>
      <c r="B620" s="1104"/>
      <c r="C620" s="1105"/>
      <c r="D620" s="244" t="s">
        <v>171</v>
      </c>
      <c r="E620" s="245" t="s">
        <v>171</v>
      </c>
      <c r="F620" s="78"/>
      <c r="G620" s="246" t="str">
        <f>+IF(A620="","",E620*F620)</f>
        <v/>
      </c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</row>
    <row r="621" spans="1:26" ht="12.75" customHeight="1">
      <c r="A621" s="80"/>
      <c r="B621" s="80"/>
      <c r="C621" s="80"/>
      <c r="D621" s="1106" t="s">
        <v>188</v>
      </c>
      <c r="E621" s="1107"/>
      <c r="F621" s="1108"/>
      <c r="G621" s="62">
        <f>+ROUND(SUM(G618:G620),2)</f>
        <v>154865</v>
      </c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</row>
    <row r="622" spans="1:26" ht="12.75" customHeight="1">
      <c r="A622" s="80"/>
      <c r="B622" s="80"/>
      <c r="C622" s="80"/>
      <c r="D622" s="356"/>
      <c r="E622" s="356"/>
      <c r="F622" s="356"/>
      <c r="G622" s="357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</row>
    <row r="623" spans="1:26" ht="12.75" customHeight="1">
      <c r="A623" s="1002" t="s">
        <v>164</v>
      </c>
      <c r="B623" s="1098"/>
      <c r="C623" s="1098"/>
      <c r="D623" s="1098"/>
      <c r="E623" s="1098"/>
      <c r="F623" s="1098"/>
      <c r="G623" s="1099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</row>
    <row r="624" spans="1:26" ht="12.75" customHeight="1">
      <c r="A624" s="1003" t="s">
        <v>165</v>
      </c>
      <c r="B624" s="1100"/>
      <c r="C624" s="1109"/>
      <c r="D624" s="66" t="s">
        <v>161</v>
      </c>
      <c r="E624" s="66" t="s">
        <v>166</v>
      </c>
      <c r="F624" s="66" t="s">
        <v>167</v>
      </c>
      <c r="G624" s="66" t="s">
        <v>168</v>
      </c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</row>
    <row r="625" spans="1:26" ht="12.75" customHeight="1">
      <c r="A625" s="1110" t="s">
        <v>169</v>
      </c>
      <c r="B625" s="1111"/>
      <c r="C625" s="1112"/>
      <c r="D625" s="67" t="s">
        <v>170</v>
      </c>
      <c r="E625" s="68">
        <v>111053.83</v>
      </c>
      <c r="F625" s="69">
        <v>0.05</v>
      </c>
      <c r="G625" s="70">
        <f>+IF(A625="","",E625*F625)</f>
        <v>5552.6915000000008</v>
      </c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</row>
    <row r="626" spans="1:26" ht="12.75" customHeight="1">
      <c r="A626" s="1007"/>
      <c r="B626" s="1125"/>
      <c r="C626" s="1126"/>
      <c r="D626" s="76" t="s">
        <v>171</v>
      </c>
      <c r="E626" s="77" t="s">
        <v>171</v>
      </c>
      <c r="F626" s="78"/>
      <c r="G626" s="79" t="str">
        <f>+IF(A626="","",E626*F626)</f>
        <v/>
      </c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</row>
    <row r="627" spans="1:26" ht="12.75" customHeight="1">
      <c r="A627" s="80"/>
      <c r="B627" s="80"/>
      <c r="C627" s="80"/>
      <c r="D627" s="1106" t="s">
        <v>172</v>
      </c>
      <c r="E627" s="1107"/>
      <c r="F627" s="1108"/>
      <c r="G627" s="81">
        <f>ROUND(+SUM(G625:G626),2)</f>
        <v>5552.69</v>
      </c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</row>
    <row r="628" spans="1:26" ht="12.75" customHeight="1">
      <c r="A628" s="1001"/>
      <c r="B628" s="1001"/>
      <c r="C628" s="1001"/>
      <c r="D628" s="1001"/>
      <c r="E628" s="1001"/>
      <c r="F628" s="1001"/>
      <c r="G628" s="1001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</row>
    <row r="629" spans="1:26" ht="12.75" customHeight="1">
      <c r="A629" s="1002" t="s">
        <v>173</v>
      </c>
      <c r="B629" s="1098"/>
      <c r="C629" s="1098"/>
      <c r="D629" s="1098"/>
      <c r="E629" s="1098"/>
      <c r="F629" s="1098"/>
      <c r="G629" s="1099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</row>
    <row r="630" spans="1:26" ht="12.75" customHeight="1">
      <c r="A630" s="1010" t="s">
        <v>165</v>
      </c>
      <c r="B630" s="1113"/>
      <c r="C630" s="1114"/>
      <c r="D630" s="82" t="s">
        <v>161</v>
      </c>
      <c r="E630" s="83" t="s">
        <v>166</v>
      </c>
      <c r="F630" s="82" t="s">
        <v>167</v>
      </c>
      <c r="G630" s="84" t="s">
        <v>168</v>
      </c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</row>
    <row r="631" spans="1:26" ht="12.75" customHeight="1">
      <c r="A631" s="1127" t="s">
        <v>174</v>
      </c>
      <c r="B631" s="1128"/>
      <c r="C631" s="1129"/>
      <c r="D631" s="85" t="s">
        <v>175</v>
      </c>
      <c r="E631" s="86">
        <v>29224.691865875</v>
      </c>
      <c r="F631" s="87">
        <v>3.8</v>
      </c>
      <c r="G631" s="88">
        <f>(+IF(A631="","",(E631*F631)))</f>
        <v>111053.829090325</v>
      </c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</row>
    <row r="632" spans="1:26" ht="12.75" customHeight="1">
      <c r="A632" s="1012"/>
      <c r="B632" s="1132"/>
      <c r="C632" s="1133"/>
      <c r="D632" s="89"/>
      <c r="E632" s="90"/>
      <c r="F632" s="91"/>
      <c r="G632" s="92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</row>
    <row r="633" spans="1:26" ht="12.75" customHeight="1">
      <c r="A633" s="80"/>
      <c r="B633" s="80"/>
      <c r="C633" s="80"/>
      <c r="D633" s="1120" t="s">
        <v>176</v>
      </c>
      <c r="E633" s="1121"/>
      <c r="F633" s="1122"/>
      <c r="G633" s="62">
        <f>+ROUND(SUM(G631:G632),2)</f>
        <v>111053.83</v>
      </c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</row>
    <row r="634" spans="1:26" ht="12.75" customHeight="1">
      <c r="A634" s="80"/>
      <c r="B634" s="80"/>
      <c r="C634" s="80"/>
      <c r="D634" s="80"/>
      <c r="E634" s="93"/>
      <c r="F634" s="80"/>
      <c r="G634" s="80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</row>
    <row r="635" spans="1:26" ht="12.75" customHeight="1">
      <c r="A635" s="1002" t="s">
        <v>218</v>
      </c>
      <c r="B635" s="1098"/>
      <c r="C635" s="1098"/>
      <c r="D635" s="1098"/>
      <c r="E635" s="1098"/>
      <c r="F635" s="1098"/>
      <c r="G635" s="1099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</row>
    <row r="636" spans="1:26" ht="12.75" customHeight="1">
      <c r="A636" s="1010" t="s">
        <v>165</v>
      </c>
      <c r="B636" s="1113"/>
      <c r="C636" s="1114"/>
      <c r="D636" s="82" t="s">
        <v>161</v>
      </c>
      <c r="E636" s="83" t="s">
        <v>166</v>
      </c>
      <c r="F636" s="82" t="s">
        <v>167</v>
      </c>
      <c r="G636" s="84" t="s">
        <v>168</v>
      </c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</row>
    <row r="637" spans="1:26" ht="12.75" customHeight="1">
      <c r="A637" s="1127" t="s">
        <v>203</v>
      </c>
      <c r="B637" s="1128"/>
      <c r="C637" s="1129"/>
      <c r="D637" s="85" t="s">
        <v>204</v>
      </c>
      <c r="E637" s="86">
        <v>10464</v>
      </c>
      <c r="F637" s="87">
        <v>1.3</v>
      </c>
      <c r="G637" s="88">
        <f>(+IF(A637="","",(E637*F637)))</f>
        <v>13603.2</v>
      </c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</row>
    <row r="638" spans="1:26" ht="12.75" customHeight="1">
      <c r="A638" s="1012"/>
      <c r="B638" s="1132"/>
      <c r="C638" s="1133"/>
      <c r="D638" s="89"/>
      <c r="E638" s="90"/>
      <c r="F638" s="91"/>
      <c r="G638" s="92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</row>
    <row r="639" spans="1:26" ht="12.75" customHeight="1">
      <c r="A639" s="80"/>
      <c r="B639" s="80"/>
      <c r="C639" s="80"/>
      <c r="D639" s="1120" t="s">
        <v>180</v>
      </c>
      <c r="E639" s="1121"/>
      <c r="F639" s="1122"/>
      <c r="G639" s="62">
        <f>+ROUND(SUM(G637:G638),2)</f>
        <v>13603.2</v>
      </c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</row>
    <row r="640" spans="1:26" ht="12.75" customHeight="1">
      <c r="A640" s="80"/>
      <c r="B640" s="80"/>
      <c r="C640" s="80"/>
      <c r="D640" s="80"/>
      <c r="E640" s="93"/>
      <c r="F640" s="80"/>
      <c r="G640" s="80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</row>
    <row r="641" spans="1:26" ht="12.75" customHeight="1">
      <c r="A641" s="994" t="s">
        <v>177</v>
      </c>
      <c r="B641" s="1091"/>
      <c r="C641" s="1091"/>
      <c r="D641" s="1091"/>
      <c r="E641" s="1091"/>
      <c r="F641" s="1092"/>
      <c r="G641" s="94">
        <f>ROUND((SUM(+G621+G627+G639+G633)),2)</f>
        <v>285074.71999999997</v>
      </c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</row>
    <row r="642" spans="1:26" ht="12.75" customHeight="1">
      <c r="A642" s="80"/>
      <c r="B642" s="80"/>
      <c r="C642" s="80"/>
      <c r="D642" s="80"/>
      <c r="E642" s="93"/>
      <c r="F642" s="80"/>
      <c r="G642" s="80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</row>
    <row r="643" spans="1:26" ht="12.75" customHeight="1">
      <c r="A643" s="993" t="s">
        <v>178</v>
      </c>
      <c r="B643" s="1123"/>
      <c r="C643" s="1124"/>
      <c r="D643" s="80"/>
      <c r="E643" s="95"/>
      <c r="F643" s="96">
        <f>+[1]PRESUPUESTO!$H$70</f>
        <v>0</v>
      </c>
      <c r="G643" s="97">
        <f>+G641*F643</f>
        <v>0</v>
      </c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</row>
    <row r="644" spans="1:26" ht="12.75" customHeight="1">
      <c r="A644" s="994" t="s">
        <v>179</v>
      </c>
      <c r="B644" s="1091"/>
      <c r="C644" s="1091"/>
      <c r="D644" s="1091"/>
      <c r="E644" s="1091"/>
      <c r="F644" s="1092"/>
      <c r="G644" s="728">
        <f>+G643+G641</f>
        <v>285074.71999999997</v>
      </c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</row>
    <row r="645" spans="1:26" ht="12.75" customHeight="1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</row>
    <row r="646" spans="1:26" ht="12.75" customHeight="1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</row>
    <row r="647" spans="1:26" ht="12.75" customHeight="1">
      <c r="A647" s="391" t="s">
        <v>159</v>
      </c>
      <c r="B647" s="914" t="s">
        <v>160</v>
      </c>
      <c r="C647" s="915"/>
      <c r="D647" s="915"/>
      <c r="E647" s="915"/>
      <c r="F647" s="916"/>
      <c r="G647" s="920" t="s">
        <v>161</v>
      </c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</row>
    <row r="648" spans="1:26" ht="12.75" customHeight="1">
      <c r="A648" s="392" t="s">
        <v>492</v>
      </c>
      <c r="B648" s="917"/>
      <c r="C648" s="918"/>
      <c r="D648" s="918"/>
      <c r="E648" s="918"/>
      <c r="F648" s="919"/>
      <c r="G648" s="921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</row>
    <row r="649" spans="1:26" ht="12.75" customHeight="1">
      <c r="A649" s="391" t="s">
        <v>162</v>
      </c>
      <c r="B649" s="922" t="s">
        <v>48</v>
      </c>
      <c r="C649" s="923"/>
      <c r="D649" s="923"/>
      <c r="E649" s="923"/>
      <c r="F649" s="924"/>
      <c r="G649" s="928" t="e">
        <f>IF(A650="","",+VLOOKUP(A650,[2]!Tabla5[#Data],4,0))</f>
        <v>#REF!</v>
      </c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</row>
    <row r="650" spans="1:26" ht="12.75" customHeight="1">
      <c r="A650" s="392">
        <v>2.12</v>
      </c>
      <c r="B650" s="925"/>
      <c r="C650" s="926"/>
      <c r="D650" s="926"/>
      <c r="E650" s="926"/>
      <c r="F650" s="927"/>
      <c r="G650" s="929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</row>
    <row r="651" spans="1:26" ht="12.75" customHeight="1">
      <c r="A651" s="930"/>
      <c r="B651" s="930"/>
      <c r="C651" s="930"/>
      <c r="D651" s="930"/>
      <c r="E651" s="930"/>
      <c r="F651" s="930"/>
      <c r="G651" s="930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</row>
    <row r="652" spans="1:26" ht="12.75" customHeight="1">
      <c r="A652" s="931" t="s">
        <v>183</v>
      </c>
      <c r="B652" s="932"/>
      <c r="C652" s="932"/>
      <c r="D652" s="932"/>
      <c r="E652" s="932"/>
      <c r="F652" s="932"/>
      <c r="G652" s="933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</row>
    <row r="653" spans="1:26" ht="12.75" customHeight="1">
      <c r="A653" s="934" t="s">
        <v>165</v>
      </c>
      <c r="B653" s="935"/>
      <c r="C653" s="935"/>
      <c r="D653" s="393" t="s">
        <v>161</v>
      </c>
      <c r="E653" s="393" t="s">
        <v>184</v>
      </c>
      <c r="F653" s="394" t="s">
        <v>167</v>
      </c>
      <c r="G653" s="395" t="s">
        <v>168</v>
      </c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</row>
    <row r="654" spans="1:26" ht="12.75" customHeight="1">
      <c r="A654" s="936" t="s">
        <v>278</v>
      </c>
      <c r="B654" s="937"/>
      <c r="C654" s="937"/>
      <c r="D654" s="396" t="s">
        <v>279</v>
      </c>
      <c r="E654" s="397">
        <v>6328</v>
      </c>
      <c r="F654" s="398">
        <v>0.05</v>
      </c>
      <c r="G654" s="399">
        <f>ROUND((+IF(A654="","",E654*F654)),2)</f>
        <v>316.39999999999998</v>
      </c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</row>
    <row r="655" spans="1:26" ht="12.75" customHeight="1">
      <c r="A655" s="938" t="s">
        <v>493</v>
      </c>
      <c r="B655" s="939"/>
      <c r="C655" s="939"/>
      <c r="D655" s="400" t="s">
        <v>279</v>
      </c>
      <c r="E655" s="401">
        <v>5541.53</v>
      </c>
      <c r="F655" s="402">
        <v>1.05</v>
      </c>
      <c r="G655" s="403">
        <f>+IF(A655="","",E655*F655)</f>
        <v>5818.6064999999999</v>
      </c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</row>
    <row r="656" spans="1:26" ht="12.75" customHeight="1">
      <c r="A656" s="938"/>
      <c r="B656" s="939"/>
      <c r="C656" s="939"/>
      <c r="D656" s="400" t="s">
        <v>171</v>
      </c>
      <c r="E656" s="401" t="s">
        <v>171</v>
      </c>
      <c r="F656" s="402"/>
      <c r="G656" s="403" t="str">
        <f>+IF(A656="","",E656*F656)</f>
        <v/>
      </c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</row>
    <row r="657" spans="1:26" ht="12.75" customHeight="1">
      <c r="A657" s="938"/>
      <c r="B657" s="939"/>
      <c r="C657" s="939"/>
      <c r="D657" s="400" t="s">
        <v>171</v>
      </c>
      <c r="E657" s="401" t="s">
        <v>171</v>
      </c>
      <c r="F657" s="402"/>
      <c r="G657" s="403" t="str">
        <f>+IF(A657="","",E657*F657)</f>
        <v/>
      </c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</row>
    <row r="658" spans="1:26" ht="12.75" customHeight="1">
      <c r="A658" s="938"/>
      <c r="B658" s="939"/>
      <c r="C658" s="939"/>
      <c r="D658" s="400" t="s">
        <v>171</v>
      </c>
      <c r="E658" s="401" t="s">
        <v>171</v>
      </c>
      <c r="F658" s="402"/>
      <c r="G658" s="403" t="str">
        <f>+IF(A658="","",E658*F658)</f>
        <v/>
      </c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</row>
    <row r="659" spans="1:26" ht="12.75" customHeight="1">
      <c r="A659" s="995"/>
      <c r="B659" s="996"/>
      <c r="C659" s="996"/>
      <c r="D659" s="405" t="s">
        <v>171</v>
      </c>
      <c r="E659" s="406" t="s">
        <v>171</v>
      </c>
      <c r="F659" s="407"/>
      <c r="G659" s="408" t="str">
        <f>+IF(A659="","",E659*F659)</f>
        <v/>
      </c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</row>
    <row r="660" spans="1:26" ht="12.75" customHeight="1">
      <c r="A660" s="409"/>
      <c r="B660" s="409"/>
      <c r="C660" s="409"/>
      <c r="D660" s="991" t="s">
        <v>188</v>
      </c>
      <c r="E660" s="991"/>
      <c r="F660" s="992"/>
      <c r="G660" s="410">
        <f>+ROUND(SUM(G654:G659),2)</f>
        <v>6135.01</v>
      </c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</row>
    <row r="661" spans="1:26" ht="12.75" customHeight="1">
      <c r="A661" s="930"/>
      <c r="B661" s="930"/>
      <c r="C661" s="930"/>
      <c r="D661" s="930"/>
      <c r="E661" s="930"/>
      <c r="F661" s="930"/>
      <c r="G661" s="930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</row>
    <row r="662" spans="1:26" ht="12.75" customHeight="1">
      <c r="A662" s="931" t="s">
        <v>164</v>
      </c>
      <c r="B662" s="932"/>
      <c r="C662" s="932"/>
      <c r="D662" s="932"/>
      <c r="E662" s="932"/>
      <c r="F662" s="932"/>
      <c r="G662" s="933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</row>
    <row r="663" spans="1:26" ht="12.75" customHeight="1">
      <c r="A663" s="940" t="s">
        <v>165</v>
      </c>
      <c r="B663" s="940"/>
      <c r="C663" s="940"/>
      <c r="D663" s="414" t="s">
        <v>161</v>
      </c>
      <c r="E663" s="414" t="s">
        <v>166</v>
      </c>
      <c r="F663" s="498" t="s">
        <v>167</v>
      </c>
      <c r="G663" s="415" t="s">
        <v>168</v>
      </c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</row>
    <row r="664" spans="1:26" ht="12.75" customHeight="1">
      <c r="A664" s="941" t="s">
        <v>169</v>
      </c>
      <c r="B664" s="942"/>
      <c r="C664" s="942"/>
      <c r="D664" s="495" t="s">
        <v>170</v>
      </c>
      <c r="E664" s="421">
        <v>1227.44</v>
      </c>
      <c r="F664" s="499">
        <v>0.05</v>
      </c>
      <c r="G664" s="500">
        <f>+IF(A664="","",E664*F664)</f>
        <v>61.372000000000007</v>
      </c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</row>
    <row r="665" spans="1:26" ht="12.75" customHeight="1">
      <c r="A665" s="941"/>
      <c r="B665" s="942"/>
      <c r="C665" s="942"/>
      <c r="D665" s="495" t="s">
        <v>171</v>
      </c>
      <c r="E665" s="421" t="s">
        <v>171</v>
      </c>
      <c r="F665" s="420"/>
      <c r="G665" s="403" t="str">
        <f>+IF(A665="","",E665*F665)</f>
        <v/>
      </c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</row>
    <row r="666" spans="1:26" ht="12.75" customHeight="1">
      <c r="A666" s="1059"/>
      <c r="B666" s="1060"/>
      <c r="C666" s="1061"/>
      <c r="D666" s="495" t="s">
        <v>171</v>
      </c>
      <c r="E666" s="421" t="s">
        <v>171</v>
      </c>
      <c r="F666" s="501"/>
      <c r="G666" s="408" t="str">
        <f>+IF(A666="","",E666*F666)</f>
        <v/>
      </c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</row>
    <row r="667" spans="1:26" ht="12.75" customHeight="1">
      <c r="A667" s="409"/>
      <c r="B667" s="409"/>
      <c r="C667" s="409"/>
      <c r="D667" s="945" t="s">
        <v>172</v>
      </c>
      <c r="E667" s="945"/>
      <c r="F667" s="946"/>
      <c r="G667" s="427">
        <f>ROUND(+SUM(G664:G666),2)</f>
        <v>61.37</v>
      </c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</row>
    <row r="668" spans="1:26" ht="12.75" customHeight="1">
      <c r="A668" s="947"/>
      <c r="B668" s="947"/>
      <c r="C668" s="947"/>
      <c r="D668" s="947"/>
      <c r="E668" s="947"/>
      <c r="F668" s="947"/>
      <c r="G668" s="947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</row>
    <row r="669" spans="1:26" ht="12.75" customHeight="1">
      <c r="A669" s="948" t="s">
        <v>173</v>
      </c>
      <c r="B669" s="949"/>
      <c r="C669" s="949"/>
      <c r="D669" s="949"/>
      <c r="E669" s="949"/>
      <c r="F669" s="949"/>
      <c r="G669" s="950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</row>
    <row r="670" spans="1:26" ht="12.75" customHeight="1">
      <c r="A670" s="951" t="s">
        <v>165</v>
      </c>
      <c r="B670" s="952"/>
      <c r="C670" s="952"/>
      <c r="D670" s="428" t="s">
        <v>161</v>
      </c>
      <c r="E670" s="429" t="s">
        <v>166</v>
      </c>
      <c r="F670" s="430" t="s">
        <v>167</v>
      </c>
      <c r="G670" s="431" t="s">
        <v>168</v>
      </c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</row>
    <row r="671" spans="1:26" ht="12.75" customHeight="1">
      <c r="A671" s="953" t="s">
        <v>174</v>
      </c>
      <c r="B671" s="954"/>
      <c r="C671" s="954"/>
      <c r="D671" s="432" t="s">
        <v>175</v>
      </c>
      <c r="E671" s="433">
        <v>29224.691865875</v>
      </c>
      <c r="F671" s="502">
        <v>4.2000000000000003E-2</v>
      </c>
      <c r="G671" s="435">
        <f>(+IF(A671="","",(E671*F671)))</f>
        <v>1227.4370583667501</v>
      </c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</row>
    <row r="672" spans="1:26" ht="12.75" customHeight="1">
      <c r="A672" s="953"/>
      <c r="B672" s="954"/>
      <c r="C672" s="954"/>
      <c r="D672" s="432"/>
      <c r="E672" s="433"/>
      <c r="F672" s="434"/>
      <c r="G672" s="435" t="str">
        <f>(+IF(A672="","",(E672*F672)))</f>
        <v/>
      </c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</row>
    <row r="673" spans="1:26" ht="12.75" customHeight="1">
      <c r="A673" s="953"/>
      <c r="B673" s="954"/>
      <c r="C673" s="954"/>
      <c r="D673" s="432"/>
      <c r="E673" s="433"/>
      <c r="F673" s="434"/>
      <c r="G673" s="435" t="str">
        <f>(+IF(A673="","",(E673*F673)))</f>
        <v/>
      </c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</row>
    <row r="674" spans="1:26" ht="12.75" customHeight="1">
      <c r="A674" s="973"/>
      <c r="B674" s="974"/>
      <c r="C674" s="974"/>
      <c r="D674" s="436"/>
      <c r="E674" s="437"/>
      <c r="F674" s="438"/>
      <c r="G674" s="439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</row>
    <row r="675" spans="1:26" ht="12.75" customHeight="1">
      <c r="A675" s="409"/>
      <c r="B675" s="409"/>
      <c r="C675" s="409"/>
      <c r="D675" s="945" t="s">
        <v>176</v>
      </c>
      <c r="E675" s="945"/>
      <c r="F675" s="946"/>
      <c r="G675" s="410">
        <f>+ROUND(SUM(G671:G674),2)</f>
        <v>1227.44</v>
      </c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</row>
    <row r="676" spans="1:26" ht="12.75" customHeight="1">
      <c r="A676" s="409"/>
      <c r="B676" s="409"/>
      <c r="C676" s="409"/>
      <c r="D676" s="440"/>
      <c r="E676" s="441"/>
      <c r="F676" s="409"/>
      <c r="G676" s="409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</row>
    <row r="677" spans="1:26" ht="12.75" customHeight="1">
      <c r="A677" s="975" t="s">
        <v>177</v>
      </c>
      <c r="B677" s="976"/>
      <c r="C677" s="976"/>
      <c r="D677" s="976"/>
      <c r="E677" s="976"/>
      <c r="F677" s="977"/>
      <c r="G677" s="442">
        <f>ROUND((SUM(+G660+G667+G675)),2)</f>
        <v>7423.82</v>
      </c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</row>
    <row r="678" spans="1:26" ht="12.75" customHeight="1">
      <c r="A678" s="409"/>
      <c r="B678" s="409"/>
      <c r="C678" s="409"/>
      <c r="D678" s="440"/>
      <c r="E678" s="441"/>
      <c r="F678" s="409"/>
      <c r="G678" s="409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</row>
    <row r="679" spans="1:26" ht="12.75" customHeight="1">
      <c r="A679" s="978" t="s">
        <v>178</v>
      </c>
      <c r="B679" s="979"/>
      <c r="C679" s="980"/>
      <c r="D679" s="443"/>
      <c r="E679" s="444"/>
      <c r="F679" s="445">
        <f>+[2]PRESUPUESTO!$H$70</f>
        <v>0</v>
      </c>
      <c r="G679" s="446">
        <f>+G677*F679</f>
        <v>0</v>
      </c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</row>
    <row r="680" spans="1:26" ht="12.75" customHeight="1">
      <c r="A680" s="975" t="s">
        <v>179</v>
      </c>
      <c r="B680" s="976"/>
      <c r="C680" s="976"/>
      <c r="D680" s="976"/>
      <c r="E680" s="976"/>
      <c r="F680" s="977"/>
      <c r="G680" s="442">
        <f>+G679+G677</f>
        <v>7423.82</v>
      </c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</row>
    <row r="681" spans="1:26" ht="12.75" customHeight="1">
      <c r="A681" s="507"/>
      <c r="B681" s="508"/>
      <c r="C681" s="508"/>
      <c r="D681" s="508"/>
      <c r="E681" s="508"/>
      <c r="F681" s="508"/>
      <c r="G681" s="509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</row>
    <row r="682" spans="1:26" ht="12.75" customHeight="1">
      <c r="A682" s="391" t="s">
        <v>159</v>
      </c>
      <c r="B682" s="914" t="s">
        <v>160</v>
      </c>
      <c r="C682" s="915"/>
      <c r="D682" s="915"/>
      <c r="E682" s="915"/>
      <c r="F682" s="916"/>
      <c r="G682" s="920" t="s">
        <v>161</v>
      </c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</row>
    <row r="683" spans="1:26" ht="12.75" customHeight="1">
      <c r="A683" s="392" t="s">
        <v>494</v>
      </c>
      <c r="B683" s="917"/>
      <c r="C683" s="918"/>
      <c r="D683" s="918"/>
      <c r="E683" s="918"/>
      <c r="F683" s="919"/>
      <c r="G683" s="921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</row>
    <row r="684" spans="1:26" ht="12.75" customHeight="1">
      <c r="A684" s="391" t="s">
        <v>162</v>
      </c>
      <c r="B684" s="922" t="s">
        <v>50</v>
      </c>
      <c r="C684" s="923"/>
      <c r="D684" s="923"/>
      <c r="E684" s="923"/>
      <c r="F684" s="924"/>
      <c r="G684" s="928" t="e">
        <f>IF(A685="","",+VLOOKUP(A685,[2]!Tabla5[#Data],4,0))</f>
        <v>#REF!</v>
      </c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</row>
    <row r="685" spans="1:26" ht="12.75" customHeight="1">
      <c r="A685" s="392">
        <v>2.13</v>
      </c>
      <c r="B685" s="925"/>
      <c r="C685" s="926"/>
      <c r="D685" s="926"/>
      <c r="E685" s="926"/>
      <c r="F685" s="927"/>
      <c r="G685" s="929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</row>
    <row r="686" spans="1:26" ht="12.75" customHeight="1">
      <c r="A686" s="930"/>
      <c r="B686" s="930"/>
      <c r="C686" s="930"/>
      <c r="D686" s="930"/>
      <c r="E686" s="930"/>
      <c r="F686" s="930"/>
      <c r="G686" s="930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</row>
    <row r="687" spans="1:26" ht="12.75" customHeight="1">
      <c r="A687" s="931" t="s">
        <v>183</v>
      </c>
      <c r="B687" s="932"/>
      <c r="C687" s="932"/>
      <c r="D687" s="932"/>
      <c r="E687" s="932"/>
      <c r="F687" s="932"/>
      <c r="G687" s="933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</row>
    <row r="688" spans="1:26" ht="12.75" customHeight="1">
      <c r="A688" s="934" t="s">
        <v>165</v>
      </c>
      <c r="B688" s="935"/>
      <c r="C688" s="935"/>
      <c r="D688" s="393" t="s">
        <v>161</v>
      </c>
      <c r="E688" s="393" t="s">
        <v>184</v>
      </c>
      <c r="F688" s="394" t="s">
        <v>167</v>
      </c>
      <c r="G688" s="395" t="s">
        <v>168</v>
      </c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</row>
    <row r="689" spans="1:26" ht="12.75" customHeight="1">
      <c r="A689" s="936" t="s">
        <v>495</v>
      </c>
      <c r="B689" s="937"/>
      <c r="C689" s="937"/>
      <c r="D689" s="503" t="s">
        <v>28</v>
      </c>
      <c r="E689" s="504">
        <v>551162.35</v>
      </c>
      <c r="F689" s="398">
        <v>0.04</v>
      </c>
      <c r="G689" s="399">
        <f>ROUND((+IF(A689="","",E689*F689)),2)</f>
        <v>22046.49</v>
      </c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</row>
    <row r="690" spans="1:26" ht="12.75" customHeight="1">
      <c r="A690" s="938" t="s">
        <v>496</v>
      </c>
      <c r="B690" s="939"/>
      <c r="C690" s="939"/>
      <c r="D690" s="505" t="s">
        <v>279</v>
      </c>
      <c r="E690" s="506">
        <v>1773.78</v>
      </c>
      <c r="F690" s="402">
        <v>4</v>
      </c>
      <c r="G690" s="403">
        <f t="shared" ref="G690:G695" si="9">+IF(A690="","",E690*F690)</f>
        <v>7095.12</v>
      </c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</row>
    <row r="691" spans="1:26" ht="12.75" customHeight="1">
      <c r="A691" s="938"/>
      <c r="B691" s="939"/>
      <c r="C691" s="939"/>
      <c r="D691" s="505" t="s">
        <v>171</v>
      </c>
      <c r="E691" s="506" t="s">
        <v>171</v>
      </c>
      <c r="F691" s="402"/>
      <c r="G691" s="403" t="str">
        <f t="shared" si="9"/>
        <v/>
      </c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</row>
    <row r="692" spans="1:26" ht="12.75" customHeight="1">
      <c r="A692" s="938"/>
      <c r="B692" s="939"/>
      <c r="C692" s="939"/>
      <c r="D692" s="505" t="s">
        <v>171</v>
      </c>
      <c r="E692" s="506" t="s">
        <v>171</v>
      </c>
      <c r="F692" s="402"/>
      <c r="G692" s="403" t="str">
        <f t="shared" si="9"/>
        <v/>
      </c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</row>
    <row r="693" spans="1:26" ht="12.75" customHeight="1">
      <c r="A693" s="938"/>
      <c r="B693" s="939"/>
      <c r="C693" s="939"/>
      <c r="D693" s="492" t="s">
        <v>171</v>
      </c>
      <c r="E693" s="493" t="s">
        <v>171</v>
      </c>
      <c r="F693" s="402"/>
      <c r="G693" s="403" t="str">
        <f t="shared" si="9"/>
        <v/>
      </c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</row>
    <row r="694" spans="1:26" ht="12.75" customHeight="1">
      <c r="A694" s="938"/>
      <c r="B694" s="939"/>
      <c r="C694" s="939"/>
      <c r="D694" s="492" t="s">
        <v>171</v>
      </c>
      <c r="E694" s="493" t="s">
        <v>171</v>
      </c>
      <c r="F694" s="402"/>
      <c r="G694" s="403" t="str">
        <f t="shared" si="9"/>
        <v/>
      </c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</row>
    <row r="695" spans="1:26" ht="12.75" customHeight="1">
      <c r="A695" s="995"/>
      <c r="B695" s="996"/>
      <c r="C695" s="996"/>
      <c r="D695" s="405" t="s">
        <v>171</v>
      </c>
      <c r="E695" s="406" t="s">
        <v>171</v>
      </c>
      <c r="F695" s="407"/>
      <c r="G695" s="408" t="str">
        <f t="shared" si="9"/>
        <v/>
      </c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</row>
    <row r="696" spans="1:26" ht="12.75" customHeight="1">
      <c r="A696" s="409"/>
      <c r="B696" s="409"/>
      <c r="C696" s="409"/>
      <c r="D696" s="991" t="s">
        <v>188</v>
      </c>
      <c r="E696" s="991"/>
      <c r="F696" s="992"/>
      <c r="G696" s="410">
        <f>+ROUND(SUM(G689:G695),2)</f>
        <v>29141.61</v>
      </c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</row>
    <row r="697" spans="1:26" ht="12.75" customHeight="1">
      <c r="A697" s="930"/>
      <c r="B697" s="930"/>
      <c r="C697" s="930"/>
      <c r="D697" s="930"/>
      <c r="E697" s="930"/>
      <c r="F697" s="930"/>
      <c r="G697" s="930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</row>
    <row r="698" spans="1:26" ht="12.75" customHeight="1">
      <c r="A698" s="931" t="s">
        <v>164</v>
      </c>
      <c r="B698" s="932"/>
      <c r="C698" s="932"/>
      <c r="D698" s="932"/>
      <c r="E698" s="932"/>
      <c r="F698" s="932"/>
      <c r="G698" s="933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</row>
    <row r="699" spans="1:26" ht="12.75" customHeight="1">
      <c r="A699" s="940" t="s">
        <v>165</v>
      </c>
      <c r="B699" s="940"/>
      <c r="C699" s="940"/>
      <c r="D699" s="414" t="s">
        <v>161</v>
      </c>
      <c r="E699" s="414" t="s">
        <v>166</v>
      </c>
      <c r="F699" s="415" t="s">
        <v>167</v>
      </c>
      <c r="G699" s="415" t="s">
        <v>168</v>
      </c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</row>
    <row r="700" spans="1:26" ht="12.75" customHeight="1">
      <c r="A700" s="1153" t="s">
        <v>169</v>
      </c>
      <c r="B700" s="1154"/>
      <c r="C700" s="1154"/>
      <c r="D700" s="494" t="s">
        <v>170</v>
      </c>
      <c r="E700" s="417">
        <v>14612.35</v>
      </c>
      <c r="F700" s="418">
        <v>0.05</v>
      </c>
      <c r="G700" s="399">
        <f>+IF(A700="","",E700*F700)</f>
        <v>730.61750000000006</v>
      </c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</row>
    <row r="701" spans="1:26" ht="12.75" customHeight="1">
      <c r="A701" s="1155" t="s">
        <v>415</v>
      </c>
      <c r="B701" s="1156"/>
      <c r="C701" s="1156"/>
      <c r="D701" s="495" t="s">
        <v>416</v>
      </c>
      <c r="E701" s="421">
        <v>250000</v>
      </c>
      <c r="F701" s="422">
        <v>0.06</v>
      </c>
      <c r="G701" s="496">
        <f>+IF(A701="","",E701*F701)</f>
        <v>15000</v>
      </c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</row>
    <row r="702" spans="1:26" ht="12.75" customHeight="1">
      <c r="A702" s="943"/>
      <c r="B702" s="944"/>
      <c r="C702" s="944"/>
      <c r="D702" s="497" t="s">
        <v>171</v>
      </c>
      <c r="E702" s="424" t="s">
        <v>171</v>
      </c>
      <c r="F702" s="425"/>
      <c r="G702" s="408" t="str">
        <f>+IF(A702="","",E702*F702)</f>
        <v/>
      </c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</row>
    <row r="703" spans="1:26" ht="12.75" customHeight="1">
      <c r="A703" s="409"/>
      <c r="B703" s="409"/>
      <c r="C703" s="409"/>
      <c r="D703" s="991" t="s">
        <v>172</v>
      </c>
      <c r="E703" s="991"/>
      <c r="F703" s="992"/>
      <c r="G703" s="427">
        <f>ROUND(+SUM(G700:G702),2)</f>
        <v>15730.62</v>
      </c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</row>
    <row r="704" spans="1:26" ht="12.75" customHeight="1">
      <c r="A704" s="947"/>
      <c r="B704" s="947"/>
      <c r="C704" s="947"/>
      <c r="D704" s="947"/>
      <c r="E704" s="947"/>
      <c r="F704" s="947"/>
      <c r="G704" s="947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</row>
    <row r="705" spans="1:26" ht="12.75" customHeight="1">
      <c r="A705" s="948" t="s">
        <v>173</v>
      </c>
      <c r="B705" s="949"/>
      <c r="C705" s="949"/>
      <c r="D705" s="949"/>
      <c r="E705" s="949"/>
      <c r="F705" s="949"/>
      <c r="G705" s="950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</row>
    <row r="706" spans="1:26" ht="12.75" customHeight="1">
      <c r="A706" s="951" t="s">
        <v>165</v>
      </c>
      <c r="B706" s="952"/>
      <c r="C706" s="952"/>
      <c r="D706" s="428" t="s">
        <v>161</v>
      </c>
      <c r="E706" s="429" t="s">
        <v>166</v>
      </c>
      <c r="F706" s="430" t="s">
        <v>167</v>
      </c>
      <c r="G706" s="431" t="s">
        <v>168</v>
      </c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</row>
    <row r="707" spans="1:26" ht="12.75" customHeight="1">
      <c r="A707" s="953" t="s">
        <v>174</v>
      </c>
      <c r="B707" s="954"/>
      <c r="C707" s="954"/>
      <c r="D707" s="432" t="s">
        <v>175</v>
      </c>
      <c r="E707" s="433">
        <v>29224.691865875</v>
      </c>
      <c r="F707" s="434">
        <v>0.5</v>
      </c>
      <c r="G707" s="435">
        <f>(+IF(A707="","",(E707*F707)))</f>
        <v>14612.3459329375</v>
      </c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</row>
    <row r="708" spans="1:26" ht="12.75" customHeight="1">
      <c r="A708" s="953"/>
      <c r="B708" s="954"/>
      <c r="C708" s="954"/>
      <c r="D708" s="432"/>
      <c r="E708" s="433"/>
      <c r="F708" s="434"/>
      <c r="G708" s="435" t="str">
        <f>(+IF(A708="","",(E708*F708)))</f>
        <v/>
      </c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</row>
    <row r="709" spans="1:26" ht="12.75" customHeight="1">
      <c r="A709" s="953"/>
      <c r="B709" s="954"/>
      <c r="C709" s="954"/>
      <c r="D709" s="432"/>
      <c r="E709" s="433"/>
      <c r="F709" s="434"/>
      <c r="G709" s="435" t="str">
        <f>(+IF(A709="","",(E709*F709)))</f>
        <v/>
      </c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</row>
    <row r="710" spans="1:26" ht="12.75" customHeight="1">
      <c r="A710" s="973"/>
      <c r="B710" s="974"/>
      <c r="C710" s="974"/>
      <c r="D710" s="436"/>
      <c r="E710" s="437"/>
      <c r="F710" s="438"/>
      <c r="G710" s="439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</row>
    <row r="711" spans="1:26" ht="12.75" customHeight="1">
      <c r="A711" s="409"/>
      <c r="B711" s="409"/>
      <c r="C711" s="409"/>
      <c r="D711" s="945" t="s">
        <v>176</v>
      </c>
      <c r="E711" s="945"/>
      <c r="F711" s="946"/>
      <c r="G711" s="410">
        <f>+ROUND(SUM(G707:G710),2)</f>
        <v>14612.35</v>
      </c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</row>
    <row r="712" spans="1:26" ht="12.75" customHeight="1">
      <c r="A712" s="947"/>
      <c r="B712" s="947"/>
      <c r="C712" s="947"/>
      <c r="D712" s="947"/>
      <c r="E712" s="947"/>
      <c r="F712" s="947"/>
      <c r="G712" s="947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</row>
    <row r="713" spans="1:26" ht="12.75" customHeight="1">
      <c r="A713" s="975" t="s">
        <v>177</v>
      </c>
      <c r="B713" s="976"/>
      <c r="C713" s="976"/>
      <c r="D713" s="976"/>
      <c r="E713" s="976"/>
      <c r="F713" s="977"/>
      <c r="G713" s="442">
        <f>ROUND((SUM(+G696+G703+G711)),2)</f>
        <v>59484.58</v>
      </c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</row>
    <row r="714" spans="1:26" ht="12.75" customHeight="1">
      <c r="A714" s="409"/>
      <c r="B714" s="409"/>
      <c r="C714" s="409"/>
      <c r="D714" s="440"/>
      <c r="E714" s="441"/>
      <c r="F714" s="409"/>
      <c r="G714" s="409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</row>
    <row r="715" spans="1:26" ht="12.75" customHeight="1">
      <c r="A715" s="978" t="s">
        <v>178</v>
      </c>
      <c r="B715" s="979"/>
      <c r="C715" s="980"/>
      <c r="D715" s="443"/>
      <c r="E715" s="444"/>
      <c r="F715" s="445">
        <f>+[2]PRESUPUESTO!$H$70</f>
        <v>0</v>
      </c>
      <c r="G715" s="446">
        <f>+G713*F715</f>
        <v>0</v>
      </c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</row>
    <row r="716" spans="1:26" ht="12.75" customHeight="1">
      <c r="A716" s="975" t="s">
        <v>179</v>
      </c>
      <c r="B716" s="976"/>
      <c r="C716" s="976"/>
      <c r="D716" s="976"/>
      <c r="E716" s="976"/>
      <c r="F716" s="977"/>
      <c r="G716" s="442">
        <f>+G715+G713</f>
        <v>59484.58</v>
      </c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</row>
    <row r="717" spans="1:26" ht="12.75" customHeight="1">
      <c r="A717" s="507"/>
      <c r="B717" s="508"/>
      <c r="C717" s="508"/>
      <c r="D717" s="508"/>
      <c r="E717" s="508"/>
      <c r="F717" s="508"/>
      <c r="G717" s="509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</row>
    <row r="718" spans="1:26" ht="12.75" customHeight="1">
      <c r="A718" s="391" t="s">
        <v>159</v>
      </c>
      <c r="B718" s="914" t="s">
        <v>160</v>
      </c>
      <c r="C718" s="915"/>
      <c r="D718" s="915"/>
      <c r="E718" s="915"/>
      <c r="F718" s="916"/>
      <c r="G718" s="920" t="s">
        <v>161</v>
      </c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</row>
    <row r="719" spans="1:26" ht="12.75" customHeight="1">
      <c r="A719" s="392" t="s">
        <v>417</v>
      </c>
      <c r="B719" s="917"/>
      <c r="C719" s="918"/>
      <c r="D719" s="918"/>
      <c r="E719" s="918"/>
      <c r="F719" s="919"/>
      <c r="G719" s="921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</row>
    <row r="720" spans="1:26" ht="12.75" customHeight="1">
      <c r="A720" s="391" t="s">
        <v>162</v>
      </c>
      <c r="B720" s="922" t="s">
        <v>51</v>
      </c>
      <c r="C720" s="923"/>
      <c r="D720" s="923"/>
      <c r="E720" s="923"/>
      <c r="F720" s="924"/>
      <c r="G720" s="928" t="str">
        <f>+Presupuesto!E30</f>
        <v>m2</v>
      </c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</row>
    <row r="721" spans="1:26" ht="12.75" customHeight="1">
      <c r="A721" s="511">
        <f>+Presupuesto!A30</f>
        <v>2.139999999999997</v>
      </c>
      <c r="B721" s="925"/>
      <c r="C721" s="926"/>
      <c r="D721" s="926"/>
      <c r="E721" s="926"/>
      <c r="F721" s="927"/>
      <c r="G721" s="929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</row>
    <row r="722" spans="1:26" ht="12.75" customHeight="1">
      <c r="A722" s="930"/>
      <c r="B722" s="930"/>
      <c r="C722" s="930"/>
      <c r="D722" s="930"/>
      <c r="E722" s="930"/>
      <c r="F722" s="930"/>
      <c r="G722" s="930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</row>
    <row r="723" spans="1:26" ht="12.75" customHeight="1">
      <c r="A723" s="931" t="s">
        <v>183</v>
      </c>
      <c r="B723" s="932"/>
      <c r="C723" s="932"/>
      <c r="D723" s="932"/>
      <c r="E723" s="932"/>
      <c r="F723" s="932"/>
      <c r="G723" s="933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</row>
    <row r="724" spans="1:26" ht="12.75" customHeight="1">
      <c r="A724" s="934" t="s">
        <v>165</v>
      </c>
      <c r="B724" s="935"/>
      <c r="C724" s="935"/>
      <c r="D724" s="393" t="s">
        <v>161</v>
      </c>
      <c r="E724" s="393" t="s">
        <v>184</v>
      </c>
      <c r="F724" s="394" t="s">
        <v>167</v>
      </c>
      <c r="G724" s="395" t="s">
        <v>168</v>
      </c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</row>
    <row r="725" spans="1:26" ht="12.75" customHeight="1">
      <c r="A725" s="936" t="s">
        <v>418</v>
      </c>
      <c r="B725" s="937"/>
      <c r="C725" s="937"/>
      <c r="D725" s="503" t="s">
        <v>279</v>
      </c>
      <c r="E725" s="504">
        <v>1344</v>
      </c>
      <c r="F725" s="398">
        <v>5</v>
      </c>
      <c r="G725" s="399">
        <f>ROUND((+IF(A725="","",E725*F725)),2)</f>
        <v>6720</v>
      </c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</row>
    <row r="726" spans="1:26" ht="12.75" customHeight="1">
      <c r="A726" s="938" t="s">
        <v>419</v>
      </c>
      <c r="B726" s="939"/>
      <c r="C726" s="939"/>
      <c r="D726" s="505" t="s">
        <v>279</v>
      </c>
      <c r="E726" s="506">
        <v>6966.63</v>
      </c>
      <c r="F726" s="402">
        <v>0.25</v>
      </c>
      <c r="G726" s="403">
        <f t="shared" ref="G726:G731" si="10">+IF(A726="","",E726*F726)</f>
        <v>1741.6575</v>
      </c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</row>
    <row r="727" spans="1:26" ht="12.75" customHeight="1">
      <c r="A727" s="938" t="s">
        <v>420</v>
      </c>
      <c r="B727" s="939"/>
      <c r="C727" s="939"/>
      <c r="D727" s="505" t="s">
        <v>121</v>
      </c>
      <c r="E727" s="506">
        <v>41066.33</v>
      </c>
      <c r="F727" s="402">
        <v>1.05</v>
      </c>
      <c r="G727" s="403">
        <f t="shared" si="10"/>
        <v>43119.646500000003</v>
      </c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</row>
    <row r="728" spans="1:26" ht="12.75" customHeight="1">
      <c r="A728" s="938" t="s">
        <v>421</v>
      </c>
      <c r="B728" s="939"/>
      <c r="C728" s="939"/>
      <c r="D728" s="505" t="s">
        <v>104</v>
      </c>
      <c r="E728" s="506">
        <v>1398</v>
      </c>
      <c r="F728" s="402">
        <v>2</v>
      </c>
      <c r="G728" s="403">
        <f t="shared" si="10"/>
        <v>2796</v>
      </c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</row>
    <row r="729" spans="1:26" ht="12.75" customHeight="1">
      <c r="A729" s="938" t="s">
        <v>422</v>
      </c>
      <c r="B729" s="939"/>
      <c r="C729" s="939"/>
      <c r="D729" s="505" t="s">
        <v>104</v>
      </c>
      <c r="E729" s="506">
        <v>41.73</v>
      </c>
      <c r="F729" s="402">
        <v>3</v>
      </c>
      <c r="G729" s="403">
        <f t="shared" si="10"/>
        <v>125.19</v>
      </c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</row>
    <row r="730" spans="1:26" ht="12.75" customHeight="1">
      <c r="A730" s="938"/>
      <c r="B730" s="939"/>
      <c r="C730" s="939"/>
      <c r="D730" s="505"/>
      <c r="E730" s="506"/>
      <c r="F730" s="402"/>
      <c r="G730" s="403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</row>
    <row r="731" spans="1:26" ht="12.75" customHeight="1">
      <c r="A731" s="995"/>
      <c r="B731" s="996"/>
      <c r="C731" s="996"/>
      <c r="D731" s="405" t="s">
        <v>171</v>
      </c>
      <c r="E731" s="406" t="s">
        <v>171</v>
      </c>
      <c r="F731" s="407"/>
      <c r="G731" s="408" t="str">
        <f t="shared" si="10"/>
        <v/>
      </c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</row>
    <row r="732" spans="1:26" ht="12.75" customHeight="1">
      <c r="A732" s="409"/>
      <c r="B732" s="409"/>
      <c r="C732" s="409"/>
      <c r="D732" s="991" t="s">
        <v>188</v>
      </c>
      <c r="E732" s="991"/>
      <c r="F732" s="992"/>
      <c r="G732" s="410">
        <f>+ROUND(SUM(G725:G731),2)</f>
        <v>54502.49</v>
      </c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</row>
    <row r="733" spans="1:26" ht="12.75" customHeight="1">
      <c r="A733" s="930"/>
      <c r="B733" s="930"/>
      <c r="C733" s="930"/>
      <c r="D733" s="930"/>
      <c r="E733" s="930"/>
      <c r="F733" s="930"/>
      <c r="G733" s="930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</row>
    <row r="734" spans="1:26" ht="12.75" customHeight="1">
      <c r="A734" s="931" t="s">
        <v>164</v>
      </c>
      <c r="B734" s="932"/>
      <c r="C734" s="932"/>
      <c r="D734" s="932"/>
      <c r="E734" s="932"/>
      <c r="F734" s="932"/>
      <c r="G734" s="933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</row>
    <row r="735" spans="1:26" ht="12.75" customHeight="1">
      <c r="A735" s="940" t="s">
        <v>165</v>
      </c>
      <c r="B735" s="940"/>
      <c r="C735" s="940"/>
      <c r="D735" s="414" t="s">
        <v>161</v>
      </c>
      <c r="E735" s="414" t="s">
        <v>166</v>
      </c>
      <c r="F735" s="498" t="s">
        <v>167</v>
      </c>
      <c r="G735" s="415" t="s">
        <v>168</v>
      </c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</row>
    <row r="736" spans="1:26" ht="12.75" customHeight="1">
      <c r="A736" s="941" t="s">
        <v>169</v>
      </c>
      <c r="B736" s="942"/>
      <c r="C736" s="942"/>
      <c r="D736" s="416" t="s">
        <v>170</v>
      </c>
      <c r="E736" s="421">
        <v>35069.629999999997</v>
      </c>
      <c r="F736" s="499">
        <v>0.05</v>
      </c>
      <c r="G736" s="500">
        <f>+IF(A736="","",E736*F736)</f>
        <v>1753.4814999999999</v>
      </c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</row>
    <row r="737" spans="1:26" ht="12.75" customHeight="1">
      <c r="A737" s="941"/>
      <c r="B737" s="942"/>
      <c r="C737" s="942"/>
      <c r="D737" s="495" t="s">
        <v>171</v>
      </c>
      <c r="E737" s="421" t="s">
        <v>171</v>
      </c>
      <c r="F737" s="420"/>
      <c r="G737" s="403" t="str">
        <f>+IF(A737="","",E737*F737)</f>
        <v/>
      </c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</row>
    <row r="738" spans="1:26" ht="12.75" customHeight="1">
      <c r="A738" s="1059"/>
      <c r="B738" s="1060"/>
      <c r="C738" s="1061"/>
      <c r="D738" s="510" t="s">
        <v>171</v>
      </c>
      <c r="E738" s="421" t="s">
        <v>171</v>
      </c>
      <c r="F738" s="501"/>
      <c r="G738" s="408" t="str">
        <f>+IF(A738="","",E738*F738)</f>
        <v/>
      </c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</row>
    <row r="739" spans="1:26" ht="12.75" customHeight="1">
      <c r="A739" s="409"/>
      <c r="B739" s="409"/>
      <c r="C739" s="409"/>
      <c r="D739" s="945" t="s">
        <v>172</v>
      </c>
      <c r="E739" s="945"/>
      <c r="F739" s="946"/>
      <c r="G739" s="427">
        <f>ROUND(+SUM(G736:G738),2)</f>
        <v>1753.48</v>
      </c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</row>
    <row r="740" spans="1:26" ht="12.75" customHeight="1">
      <c r="A740" s="947"/>
      <c r="B740" s="947"/>
      <c r="C740" s="947"/>
      <c r="D740" s="947"/>
      <c r="E740" s="947"/>
      <c r="F740" s="947"/>
      <c r="G740" s="947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</row>
    <row r="741" spans="1:26" ht="12.75" customHeight="1">
      <c r="A741" s="948" t="s">
        <v>173</v>
      </c>
      <c r="B741" s="949"/>
      <c r="C741" s="949"/>
      <c r="D741" s="949"/>
      <c r="E741" s="949"/>
      <c r="F741" s="949"/>
      <c r="G741" s="950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</row>
    <row r="742" spans="1:26" ht="12.75" customHeight="1">
      <c r="A742" s="951" t="s">
        <v>165</v>
      </c>
      <c r="B742" s="952"/>
      <c r="C742" s="952"/>
      <c r="D742" s="428" t="s">
        <v>161</v>
      </c>
      <c r="E742" s="429" t="s">
        <v>166</v>
      </c>
      <c r="F742" s="430" t="s">
        <v>167</v>
      </c>
      <c r="G742" s="431" t="s">
        <v>168</v>
      </c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</row>
    <row r="743" spans="1:26" ht="12.75" customHeight="1">
      <c r="A743" s="953" t="s">
        <v>174</v>
      </c>
      <c r="B743" s="954"/>
      <c r="C743" s="954"/>
      <c r="D743" s="432" t="s">
        <v>175</v>
      </c>
      <c r="E743" s="433">
        <v>29224.691865875</v>
      </c>
      <c r="F743" s="434">
        <v>1.2</v>
      </c>
      <c r="G743" s="435">
        <f>(+IF(A743="","",(E743*F743)))</f>
        <v>35069.630239049999</v>
      </c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</row>
    <row r="744" spans="1:26" ht="12.75" customHeight="1">
      <c r="A744" s="953"/>
      <c r="B744" s="954"/>
      <c r="C744" s="954"/>
      <c r="D744" s="432"/>
      <c r="E744" s="433" t="s">
        <v>171</v>
      </c>
      <c r="F744" s="434"/>
      <c r="G744" s="435" t="str">
        <f>(+IF(A744="","",(E744*F744)))</f>
        <v/>
      </c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</row>
    <row r="745" spans="1:26" ht="12.75" customHeight="1">
      <c r="A745" s="953"/>
      <c r="B745" s="954"/>
      <c r="C745" s="954"/>
      <c r="D745" s="432"/>
      <c r="E745" s="433"/>
      <c r="F745" s="434"/>
      <c r="G745" s="435" t="str">
        <f>(+IF(A745="","",(E745*F745)))</f>
        <v/>
      </c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</row>
    <row r="746" spans="1:26" ht="12.75" customHeight="1">
      <c r="A746" s="973"/>
      <c r="B746" s="974"/>
      <c r="C746" s="974"/>
      <c r="D746" s="436"/>
      <c r="E746" s="437"/>
      <c r="F746" s="438"/>
      <c r="G746" s="439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</row>
    <row r="747" spans="1:26" ht="12.75" customHeight="1">
      <c r="A747" s="409"/>
      <c r="B747" s="409"/>
      <c r="C747" s="409"/>
      <c r="D747" s="945" t="s">
        <v>176</v>
      </c>
      <c r="E747" s="945"/>
      <c r="F747" s="946"/>
      <c r="G747" s="410">
        <f>+ROUND(SUM(G743:G746),2)</f>
        <v>35069.629999999997</v>
      </c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</row>
    <row r="748" spans="1:26" ht="12.75" customHeight="1">
      <c r="A748" s="409"/>
      <c r="B748" s="409"/>
      <c r="C748" s="409"/>
      <c r="D748" s="440"/>
      <c r="E748" s="441"/>
      <c r="F748" s="409"/>
      <c r="G748" s="409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</row>
    <row r="749" spans="1:26" ht="12.75" customHeight="1">
      <c r="A749" s="975" t="s">
        <v>177</v>
      </c>
      <c r="B749" s="976"/>
      <c r="C749" s="976"/>
      <c r="D749" s="976"/>
      <c r="E749" s="976"/>
      <c r="F749" s="977"/>
      <c r="G749" s="442">
        <f>ROUND((SUM(+G732+G739+G747)),2)</f>
        <v>91325.6</v>
      </c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</row>
    <row r="750" spans="1:26" ht="12.75" customHeight="1">
      <c r="A750" s="409"/>
      <c r="B750" s="409"/>
      <c r="C750" s="409"/>
      <c r="D750" s="440"/>
      <c r="E750" s="441"/>
      <c r="F750" s="409"/>
      <c r="G750" s="409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</row>
    <row r="751" spans="1:26" ht="12.75" customHeight="1">
      <c r="A751" s="978" t="s">
        <v>178</v>
      </c>
      <c r="B751" s="979"/>
      <c r="C751" s="980"/>
      <c r="D751" s="443"/>
      <c r="E751" s="444"/>
      <c r="F751" s="445">
        <f>+[2]PRESUPUESTO!$H$70</f>
        <v>0</v>
      </c>
      <c r="G751" s="446">
        <f>+G749*F751</f>
        <v>0</v>
      </c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</row>
    <row r="752" spans="1:26" ht="12.75" customHeight="1">
      <c r="A752" s="975" t="s">
        <v>179</v>
      </c>
      <c r="B752" s="976"/>
      <c r="C752" s="976"/>
      <c r="D752" s="976"/>
      <c r="E752" s="976"/>
      <c r="F752" s="977"/>
      <c r="G752" s="442">
        <f>+G751+G749</f>
        <v>91325.6</v>
      </c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</row>
    <row r="753" spans="1:26" ht="12.75" customHeight="1">
      <c r="A753" s="451"/>
      <c r="B753" s="451"/>
      <c r="C753" s="451"/>
      <c r="D753" s="451"/>
      <c r="E753" s="451"/>
      <c r="F753" s="451"/>
      <c r="G753" s="452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</row>
    <row r="754" spans="1:26" ht="12.75" customHeight="1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</row>
    <row r="755" spans="1:26" ht="12.75" customHeight="1">
      <c r="A755" s="63" t="s">
        <v>194</v>
      </c>
      <c r="B755" s="1013" t="s">
        <v>160</v>
      </c>
      <c r="C755" s="773"/>
      <c r="D755" s="773"/>
      <c r="E755" s="773"/>
      <c r="F755" s="1093"/>
      <c r="G755" s="1094" t="s">
        <v>161</v>
      </c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</row>
    <row r="756" spans="1:26" ht="12.75" customHeight="1">
      <c r="A756" s="64"/>
      <c r="B756" s="1014"/>
      <c r="C756" s="776"/>
      <c r="D756" s="776"/>
      <c r="E756" s="776"/>
      <c r="F756" s="898"/>
      <c r="G756" s="109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</row>
    <row r="757" spans="1:26" ht="12.75" customHeight="1">
      <c r="A757" s="63" t="s">
        <v>162</v>
      </c>
      <c r="B757" s="1017" t="str">
        <f>+Presupuesto!D31</f>
        <v>Tapa en prfv para tanque</v>
      </c>
      <c r="C757" s="773"/>
      <c r="D757" s="773"/>
      <c r="E757" s="773"/>
      <c r="F757" s="1093"/>
      <c r="G757" s="1096" t="str">
        <f>+Presupuesto!E31</f>
        <v>m2</v>
      </c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</row>
    <row r="758" spans="1:26" ht="12.75" customHeight="1">
      <c r="A758" s="65">
        <f>+Presupuesto!A31</f>
        <v>2.1499999999999968</v>
      </c>
      <c r="B758" s="1014"/>
      <c r="C758" s="776"/>
      <c r="D758" s="776"/>
      <c r="E758" s="776"/>
      <c r="F758" s="898"/>
      <c r="G758" s="109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</row>
    <row r="759" spans="1:26" ht="12.75" customHeight="1">
      <c r="A759" s="1097"/>
      <c r="B759" s="1097"/>
      <c r="C759" s="1097"/>
      <c r="D759" s="1097"/>
      <c r="E759" s="1097"/>
      <c r="F759" s="1097"/>
      <c r="G759" s="1097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</row>
    <row r="760" spans="1:26" ht="12.75" customHeight="1">
      <c r="A760" s="1002" t="s">
        <v>183</v>
      </c>
      <c r="B760" s="1098"/>
      <c r="C760" s="1098"/>
      <c r="D760" s="1098"/>
      <c r="E760" s="1098"/>
      <c r="F760" s="1098"/>
      <c r="G760" s="1099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</row>
    <row r="761" spans="1:26" ht="12.75" customHeight="1">
      <c r="A761" s="1003" t="s">
        <v>165</v>
      </c>
      <c r="B761" s="1100"/>
      <c r="C761" s="1101"/>
      <c r="D761" s="241" t="s">
        <v>161</v>
      </c>
      <c r="E761" s="241" t="s">
        <v>184</v>
      </c>
      <c r="F761" s="242" t="s">
        <v>167</v>
      </c>
      <c r="G761" s="243" t="s">
        <v>168</v>
      </c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</row>
    <row r="762" spans="1:26" ht="12.75" customHeight="1">
      <c r="A762" s="1019" t="s">
        <v>52</v>
      </c>
      <c r="B762" s="1102"/>
      <c r="C762" s="1103"/>
      <c r="D762" s="297" t="s">
        <v>104</v>
      </c>
      <c r="E762" s="298">
        <v>400000</v>
      </c>
      <c r="F762" s="299">
        <v>1</v>
      </c>
      <c r="G762" s="70">
        <f>ROUND((+IF(A762="","",E762*F762)),2)</f>
        <v>400000</v>
      </c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</row>
    <row r="763" spans="1:26" ht="12.75" customHeight="1">
      <c r="A763" s="1020"/>
      <c r="B763" s="1130"/>
      <c r="C763" s="1131"/>
      <c r="D763" s="354" t="s">
        <v>171</v>
      </c>
      <c r="E763" s="355" t="s">
        <v>171</v>
      </c>
      <c r="F763" s="75"/>
      <c r="G763" s="73" t="str">
        <f>+IF(A763="","",E763*F763)</f>
        <v/>
      </c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</row>
    <row r="764" spans="1:26" ht="12.75" customHeight="1">
      <c r="A764" s="997"/>
      <c r="B764" s="1104"/>
      <c r="C764" s="1105"/>
      <c r="D764" s="244" t="s">
        <v>171</v>
      </c>
      <c r="E764" s="245" t="s">
        <v>171</v>
      </c>
      <c r="F764" s="78"/>
      <c r="G764" s="246" t="str">
        <f>+IF(A764="","",E764*F764)</f>
        <v/>
      </c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</row>
    <row r="765" spans="1:26" ht="12.75" customHeight="1">
      <c r="A765" s="80"/>
      <c r="B765" s="80"/>
      <c r="C765" s="80"/>
      <c r="D765" s="1106" t="s">
        <v>188</v>
      </c>
      <c r="E765" s="1107"/>
      <c r="F765" s="1108"/>
      <c r="G765" s="62">
        <f>SUM(G762:G764)</f>
        <v>400000</v>
      </c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</row>
    <row r="766" spans="1:26" ht="12.75" customHeight="1">
      <c r="A766" s="1001"/>
      <c r="B766" s="1001"/>
      <c r="C766" s="1001"/>
      <c r="D766" s="1001"/>
      <c r="E766" s="1001"/>
      <c r="F766" s="1001"/>
      <c r="G766" s="1001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</row>
    <row r="767" spans="1:26" ht="12.75" customHeight="1">
      <c r="A767" s="1002" t="s">
        <v>164</v>
      </c>
      <c r="B767" s="1098"/>
      <c r="C767" s="1098"/>
      <c r="D767" s="1098"/>
      <c r="E767" s="1098"/>
      <c r="F767" s="1098"/>
      <c r="G767" s="1099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</row>
    <row r="768" spans="1:26" ht="12.75" customHeight="1">
      <c r="A768" s="1003" t="s">
        <v>165</v>
      </c>
      <c r="B768" s="1100"/>
      <c r="C768" s="1109"/>
      <c r="D768" s="66" t="s">
        <v>161</v>
      </c>
      <c r="E768" s="66" t="s">
        <v>166</v>
      </c>
      <c r="F768" s="359" t="s">
        <v>167</v>
      </c>
      <c r="G768" s="66" t="s">
        <v>168</v>
      </c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</row>
    <row r="769" spans="1:26" ht="12.75" customHeight="1">
      <c r="A769" s="1110" t="s">
        <v>169</v>
      </c>
      <c r="B769" s="1111"/>
      <c r="C769" s="1112"/>
      <c r="D769" s="67" t="s">
        <v>170</v>
      </c>
      <c r="E769" s="74">
        <f>+G778</f>
        <v>105208.888125</v>
      </c>
      <c r="F769" s="360">
        <v>0.01</v>
      </c>
      <c r="G769" s="358">
        <f>+IF(A769="","",E769*F769)</f>
        <v>1052.08888125</v>
      </c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</row>
    <row r="770" spans="1:26" ht="12.75" customHeight="1">
      <c r="A770" s="1007"/>
      <c r="B770" s="1125"/>
      <c r="C770" s="1126"/>
      <c r="D770" s="361" t="s">
        <v>171</v>
      </c>
      <c r="E770" s="74" t="s">
        <v>171</v>
      </c>
      <c r="F770" s="362"/>
      <c r="G770" s="246" t="str">
        <f>+IF(A770="","",E770*F770)</f>
        <v/>
      </c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</row>
    <row r="771" spans="1:26" ht="12.75" customHeight="1">
      <c r="A771" s="80"/>
      <c r="B771" s="80"/>
      <c r="C771" s="80"/>
      <c r="D771" s="1120" t="s">
        <v>172</v>
      </c>
      <c r="E771" s="1121"/>
      <c r="F771" s="1122"/>
      <c r="G771" s="81">
        <f>SUM(G769:G770)</f>
        <v>1052.08888125</v>
      </c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</row>
    <row r="772" spans="1:26" ht="12.75" customHeight="1">
      <c r="A772" s="1001"/>
      <c r="B772" s="1001"/>
      <c r="C772" s="1001"/>
      <c r="D772" s="1001"/>
      <c r="E772" s="1001"/>
      <c r="F772" s="1001"/>
      <c r="G772" s="1001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</row>
    <row r="773" spans="1:26" ht="12.75" customHeight="1">
      <c r="A773" s="1002" t="s">
        <v>173</v>
      </c>
      <c r="B773" s="1098"/>
      <c r="C773" s="1098"/>
      <c r="D773" s="1098"/>
      <c r="E773" s="1098"/>
      <c r="F773" s="1098"/>
      <c r="G773" s="1099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</row>
    <row r="774" spans="1:26" ht="12.75" customHeight="1">
      <c r="A774" s="1010" t="s">
        <v>165</v>
      </c>
      <c r="B774" s="1113"/>
      <c r="C774" s="1114"/>
      <c r="D774" s="82" t="s">
        <v>161</v>
      </c>
      <c r="E774" s="83" t="s">
        <v>166</v>
      </c>
      <c r="F774" s="82" t="s">
        <v>167</v>
      </c>
      <c r="G774" s="84" t="s">
        <v>168</v>
      </c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</row>
    <row r="775" spans="1:26" ht="12.75" customHeight="1">
      <c r="A775" s="1127" t="s">
        <v>190</v>
      </c>
      <c r="B775" s="1128"/>
      <c r="C775" s="1129"/>
      <c r="D775" s="85" t="s">
        <v>175</v>
      </c>
      <c r="E775" s="86">
        <v>35069.629374999997</v>
      </c>
      <c r="F775" s="87">
        <v>3</v>
      </c>
      <c r="G775" s="88">
        <f>(+IF(A775="","",(E775*F775)))</f>
        <v>105208.888125</v>
      </c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</row>
    <row r="776" spans="1:26" ht="12.75" customHeight="1">
      <c r="A776" s="1117"/>
      <c r="B776" s="1118"/>
      <c r="C776" s="1119"/>
      <c r="D776" s="85"/>
      <c r="E776" s="86"/>
      <c r="F776" s="87"/>
      <c r="G776" s="88" t="str">
        <f>(+IF(A776="","",(E776*F776)))</f>
        <v/>
      </c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</row>
    <row r="777" spans="1:26" ht="12.75" customHeight="1">
      <c r="A777" s="1012"/>
      <c r="B777" s="1132"/>
      <c r="C777" s="1133"/>
      <c r="D777" s="89"/>
      <c r="E777" s="90"/>
      <c r="F777" s="91"/>
      <c r="G777" s="92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</row>
    <row r="778" spans="1:26" ht="12.75" customHeight="1">
      <c r="A778" s="80"/>
      <c r="B778" s="80"/>
      <c r="C778" s="80"/>
      <c r="D778" s="1120" t="s">
        <v>176</v>
      </c>
      <c r="E778" s="1121"/>
      <c r="F778" s="1122"/>
      <c r="G778" s="62">
        <f>SUM(G775:G777)</f>
        <v>105208.888125</v>
      </c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</row>
    <row r="779" spans="1:26" ht="12.75" customHeight="1">
      <c r="A779" s="80"/>
      <c r="B779" s="80"/>
      <c r="C779" s="80"/>
      <c r="D779" s="80"/>
      <c r="E779" s="93"/>
      <c r="F779" s="80"/>
      <c r="G779" s="80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</row>
    <row r="780" spans="1:26" ht="12.75" customHeight="1">
      <c r="A780" s="994" t="s">
        <v>177</v>
      </c>
      <c r="B780" s="1091"/>
      <c r="C780" s="1091"/>
      <c r="D780" s="1091"/>
      <c r="E780" s="1091"/>
      <c r="F780" s="1092"/>
      <c r="G780" s="94">
        <f>+G765+G771+G778</f>
        <v>506260.97700625</v>
      </c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</row>
    <row r="781" spans="1:26" ht="12.75" customHeight="1">
      <c r="A781" s="80"/>
      <c r="B781" s="80"/>
      <c r="C781" s="80"/>
      <c r="D781" s="80"/>
      <c r="E781" s="93"/>
      <c r="F781" s="80"/>
      <c r="G781" s="80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</row>
    <row r="782" spans="1:26" ht="12.75" customHeight="1">
      <c r="A782" s="993" t="s">
        <v>178</v>
      </c>
      <c r="B782" s="1123"/>
      <c r="C782" s="1124"/>
      <c r="D782" s="80"/>
      <c r="E782" s="95"/>
      <c r="F782" s="96">
        <v>0.04</v>
      </c>
      <c r="G782" s="97">
        <f>+G780*F782</f>
        <v>20250.439080250002</v>
      </c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</row>
    <row r="783" spans="1:26" ht="12.75" customHeight="1">
      <c r="A783" s="994" t="s">
        <v>179</v>
      </c>
      <c r="B783" s="1091"/>
      <c r="C783" s="1091"/>
      <c r="D783" s="1091"/>
      <c r="E783" s="1091"/>
      <c r="F783" s="1092"/>
      <c r="G783" s="94">
        <f>+G782+G780</f>
        <v>526511.41608650004</v>
      </c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</row>
    <row r="784" spans="1:26" ht="12.75" customHeight="1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</row>
    <row r="785" spans="1:26" ht="12.75" customHeight="1">
      <c r="A785" s="63" t="s">
        <v>194</v>
      </c>
      <c r="B785" s="1013" t="s">
        <v>160</v>
      </c>
      <c r="C785" s="773"/>
      <c r="D785" s="773"/>
      <c r="E785" s="773"/>
      <c r="F785" s="1093"/>
      <c r="G785" s="1094" t="s">
        <v>161</v>
      </c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</row>
    <row r="786" spans="1:26" ht="12.75" customHeight="1">
      <c r="A786" s="64"/>
      <c r="B786" s="1014"/>
      <c r="C786" s="776"/>
      <c r="D786" s="776"/>
      <c r="E786" s="776"/>
      <c r="F786" s="898"/>
      <c r="G786" s="109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</row>
    <row r="787" spans="1:26" ht="12.75" customHeight="1">
      <c r="A787" s="63" t="s">
        <v>162</v>
      </c>
      <c r="B787" s="1017" t="str">
        <f>+Presupuesto!D32</f>
        <v>Soporte superior en acero inox sobre tapa para moto reductor</v>
      </c>
      <c r="C787" s="773"/>
      <c r="D787" s="773"/>
      <c r="E787" s="773"/>
      <c r="F787" s="1093"/>
      <c r="G787" s="1096" t="str">
        <f>+Presupuesto!E32</f>
        <v>und</v>
      </c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</row>
    <row r="788" spans="1:26" ht="12.75" customHeight="1">
      <c r="A788" s="65">
        <f>+Presupuesto!A32</f>
        <v>2.1599999999999966</v>
      </c>
      <c r="B788" s="1014"/>
      <c r="C788" s="776"/>
      <c r="D788" s="776"/>
      <c r="E788" s="776"/>
      <c r="F788" s="898"/>
      <c r="G788" s="109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</row>
    <row r="789" spans="1:26" ht="12.75" customHeight="1">
      <c r="A789" s="1097"/>
      <c r="B789" s="1097"/>
      <c r="C789" s="1097"/>
      <c r="D789" s="1097"/>
      <c r="E789" s="1097"/>
      <c r="F789" s="1097"/>
      <c r="G789" s="1097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</row>
    <row r="790" spans="1:26" ht="12.75" customHeight="1">
      <c r="A790" s="1002" t="s">
        <v>183</v>
      </c>
      <c r="B790" s="1098"/>
      <c r="C790" s="1098"/>
      <c r="D790" s="1098"/>
      <c r="E790" s="1098"/>
      <c r="F790" s="1098"/>
      <c r="G790" s="1099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</row>
    <row r="791" spans="1:26" ht="12.75" customHeight="1">
      <c r="A791" s="1003" t="s">
        <v>165</v>
      </c>
      <c r="B791" s="1100"/>
      <c r="C791" s="1101"/>
      <c r="D791" s="241" t="s">
        <v>161</v>
      </c>
      <c r="E791" s="241" t="s">
        <v>184</v>
      </c>
      <c r="F791" s="242" t="s">
        <v>167</v>
      </c>
      <c r="G791" s="243" t="s">
        <v>168</v>
      </c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</row>
    <row r="792" spans="1:26" ht="12.75" customHeight="1">
      <c r="A792" s="1019" t="s">
        <v>53</v>
      </c>
      <c r="B792" s="1102"/>
      <c r="C792" s="1103"/>
      <c r="D792" s="297" t="s">
        <v>104</v>
      </c>
      <c r="E792" s="298">
        <v>215000</v>
      </c>
      <c r="F792" s="299">
        <v>1</v>
      </c>
      <c r="G792" s="70">
        <f>ROUND((+IF(A792="","",E792*F792)),2)</f>
        <v>215000</v>
      </c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</row>
    <row r="793" spans="1:26" ht="12.75" customHeight="1">
      <c r="A793" s="997"/>
      <c r="B793" s="1104"/>
      <c r="C793" s="1105"/>
      <c r="D793" s="244" t="s">
        <v>171</v>
      </c>
      <c r="E793" s="245" t="s">
        <v>171</v>
      </c>
      <c r="F793" s="78"/>
      <c r="G793" s="246" t="str">
        <f>+IF(A793="","",E793*F793)</f>
        <v/>
      </c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</row>
    <row r="794" spans="1:26" ht="12.75" customHeight="1">
      <c r="A794" s="80"/>
      <c r="B794" s="80"/>
      <c r="C794" s="80"/>
      <c r="D794" s="1106" t="s">
        <v>188</v>
      </c>
      <c r="E794" s="1107"/>
      <c r="F794" s="1108"/>
      <c r="G794" s="62">
        <f>SUM(G792:G793)</f>
        <v>215000</v>
      </c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</row>
    <row r="795" spans="1:26" ht="12.75" customHeight="1">
      <c r="A795" s="1001"/>
      <c r="B795" s="1001"/>
      <c r="C795" s="1001"/>
      <c r="D795" s="1001"/>
      <c r="E795" s="1001"/>
      <c r="F795" s="1001"/>
      <c r="G795" s="1001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</row>
    <row r="796" spans="1:26" ht="12.75" customHeight="1">
      <c r="A796" s="1002" t="s">
        <v>164</v>
      </c>
      <c r="B796" s="1098"/>
      <c r="C796" s="1098"/>
      <c r="D796" s="1098"/>
      <c r="E796" s="1098"/>
      <c r="F796" s="1098"/>
      <c r="G796" s="1099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</row>
    <row r="797" spans="1:26" ht="12.75" customHeight="1">
      <c r="A797" s="1003" t="s">
        <v>165</v>
      </c>
      <c r="B797" s="1100"/>
      <c r="C797" s="1109"/>
      <c r="D797" s="66" t="s">
        <v>161</v>
      </c>
      <c r="E797" s="66" t="s">
        <v>166</v>
      </c>
      <c r="F797" s="359" t="s">
        <v>167</v>
      </c>
      <c r="G797" s="66" t="s">
        <v>168</v>
      </c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</row>
    <row r="798" spans="1:26" ht="12.75" customHeight="1">
      <c r="A798" s="1110" t="s">
        <v>169</v>
      </c>
      <c r="B798" s="1111"/>
      <c r="C798" s="1112"/>
      <c r="D798" s="67" t="s">
        <v>170</v>
      </c>
      <c r="E798" s="74">
        <f>+G807</f>
        <v>105208.888125</v>
      </c>
      <c r="F798" s="360">
        <v>0.01</v>
      </c>
      <c r="G798" s="358">
        <f>+IF(A798="","",E798*F798)</f>
        <v>1052.08888125</v>
      </c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</row>
    <row r="799" spans="1:26" ht="12.75" customHeight="1">
      <c r="A799" s="1007"/>
      <c r="B799" s="1125"/>
      <c r="C799" s="1126"/>
      <c r="D799" s="361" t="s">
        <v>171</v>
      </c>
      <c r="E799" s="74" t="s">
        <v>171</v>
      </c>
      <c r="F799" s="362"/>
      <c r="G799" s="246" t="str">
        <f>+IF(A799="","",E799*F799)</f>
        <v/>
      </c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</row>
    <row r="800" spans="1:26" ht="12.75" customHeight="1">
      <c r="A800" s="80"/>
      <c r="B800" s="80"/>
      <c r="C800" s="80"/>
      <c r="D800" s="1120" t="s">
        <v>172</v>
      </c>
      <c r="E800" s="1121"/>
      <c r="F800" s="1122"/>
      <c r="G800" s="81">
        <f>SUM(G798:G799)</f>
        <v>1052.08888125</v>
      </c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</row>
    <row r="801" spans="1:26" ht="12.75" customHeight="1">
      <c r="A801" s="1001"/>
      <c r="B801" s="1001"/>
      <c r="C801" s="1001"/>
      <c r="D801" s="1001"/>
      <c r="E801" s="1001"/>
      <c r="F801" s="1001"/>
      <c r="G801" s="1001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</row>
    <row r="802" spans="1:26" ht="12.75" customHeight="1">
      <c r="A802" s="1002" t="s">
        <v>173</v>
      </c>
      <c r="B802" s="1098"/>
      <c r="C802" s="1098"/>
      <c r="D802" s="1098"/>
      <c r="E802" s="1098"/>
      <c r="F802" s="1098"/>
      <c r="G802" s="1099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</row>
    <row r="803" spans="1:26" ht="12.75" customHeight="1">
      <c r="A803" s="1010" t="s">
        <v>165</v>
      </c>
      <c r="B803" s="1113"/>
      <c r="C803" s="1114"/>
      <c r="D803" s="82" t="s">
        <v>161</v>
      </c>
      <c r="E803" s="83" t="s">
        <v>166</v>
      </c>
      <c r="F803" s="82" t="s">
        <v>167</v>
      </c>
      <c r="G803" s="84" t="s">
        <v>168</v>
      </c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</row>
    <row r="804" spans="1:26" ht="12.75" customHeight="1">
      <c r="A804" s="1127" t="s">
        <v>190</v>
      </c>
      <c r="B804" s="1128"/>
      <c r="C804" s="1129"/>
      <c r="D804" s="85" t="s">
        <v>175</v>
      </c>
      <c r="E804" s="86">
        <v>35069.629374999997</v>
      </c>
      <c r="F804" s="87">
        <v>3</v>
      </c>
      <c r="G804" s="88">
        <f>(+IF(A804="","",(E804*F804)))</f>
        <v>105208.888125</v>
      </c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</row>
    <row r="805" spans="1:26" ht="12.75" customHeight="1">
      <c r="A805" s="1117"/>
      <c r="B805" s="1118"/>
      <c r="C805" s="1119"/>
      <c r="D805" s="85"/>
      <c r="E805" s="86"/>
      <c r="F805" s="87"/>
      <c r="G805" s="88" t="str">
        <f>(+IF(A805="","",(E805*F805)))</f>
        <v/>
      </c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</row>
    <row r="806" spans="1:26" ht="12.75" customHeight="1">
      <c r="A806" s="1012"/>
      <c r="B806" s="1132"/>
      <c r="C806" s="1133"/>
      <c r="D806" s="89"/>
      <c r="E806" s="90"/>
      <c r="F806" s="91"/>
      <c r="G806" s="92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</row>
    <row r="807" spans="1:26" ht="12.75" customHeight="1">
      <c r="A807" s="80"/>
      <c r="B807" s="80"/>
      <c r="C807" s="80"/>
      <c r="D807" s="1120" t="s">
        <v>176</v>
      </c>
      <c r="E807" s="1121"/>
      <c r="F807" s="1122"/>
      <c r="G807" s="62">
        <f>SUM(G804:G806)</f>
        <v>105208.888125</v>
      </c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</row>
    <row r="808" spans="1:26" ht="12.75" customHeight="1">
      <c r="A808" s="80"/>
      <c r="B808" s="80"/>
      <c r="C808" s="80"/>
      <c r="D808" s="80"/>
      <c r="E808" s="93"/>
      <c r="F808" s="80"/>
      <c r="G808" s="80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</row>
    <row r="809" spans="1:26" ht="12.75" customHeight="1">
      <c r="A809" s="994" t="s">
        <v>177</v>
      </c>
      <c r="B809" s="1091"/>
      <c r="C809" s="1091"/>
      <c r="D809" s="1091"/>
      <c r="E809" s="1091"/>
      <c r="F809" s="1092"/>
      <c r="G809" s="94">
        <f>+G794+G800+G807</f>
        <v>321260.97700625</v>
      </c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</row>
    <row r="810" spans="1:26" ht="12.75" customHeight="1">
      <c r="A810" s="80"/>
      <c r="B810" s="80"/>
      <c r="C810" s="80"/>
      <c r="D810" s="80"/>
      <c r="E810" s="93"/>
      <c r="F810" s="80"/>
      <c r="G810" s="80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</row>
    <row r="811" spans="1:26" ht="12.75" customHeight="1">
      <c r="A811" s="993" t="s">
        <v>178</v>
      </c>
      <c r="B811" s="1123"/>
      <c r="C811" s="1124"/>
      <c r="D811" s="80"/>
      <c r="E811" s="95"/>
      <c r="F811" s="96">
        <v>0.04</v>
      </c>
      <c r="G811" s="97">
        <f>+G809*F811</f>
        <v>12850.43908025</v>
      </c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</row>
    <row r="812" spans="1:26" ht="12.75" customHeight="1">
      <c r="A812" s="994" t="s">
        <v>179</v>
      </c>
      <c r="B812" s="1091"/>
      <c r="C812" s="1091"/>
      <c r="D812" s="1091"/>
      <c r="E812" s="1091"/>
      <c r="F812" s="1092"/>
      <c r="G812" s="94">
        <f>+G811+G809</f>
        <v>334111.41608649999</v>
      </c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</row>
    <row r="813" spans="1:26" ht="12.75" customHeight="1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</row>
    <row r="814" spans="1:26" ht="12.75" customHeight="1">
      <c r="A814" s="63" t="s">
        <v>194</v>
      </c>
      <c r="B814" s="1013" t="s">
        <v>160</v>
      </c>
      <c r="C814" s="773"/>
      <c r="D814" s="773"/>
      <c r="E814" s="773"/>
      <c r="F814" s="1093"/>
      <c r="G814" s="1094" t="s">
        <v>161</v>
      </c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</row>
    <row r="815" spans="1:26" ht="12.75" customHeight="1">
      <c r="A815" s="64"/>
      <c r="B815" s="1014"/>
      <c r="C815" s="776"/>
      <c r="D815" s="776"/>
      <c r="E815" s="776"/>
      <c r="F815" s="898"/>
      <c r="G815" s="109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</row>
    <row r="816" spans="1:26" ht="12.75" customHeight="1">
      <c r="A816" s="63" t="s">
        <v>162</v>
      </c>
      <c r="B816" s="1017" t="str">
        <f>+Presupuesto!D33</f>
        <v>Motorreductor agitador mecánico con eje y aspas en acero inoxidable</v>
      </c>
      <c r="C816" s="773"/>
      <c r="D816" s="773"/>
      <c r="E816" s="773"/>
      <c r="F816" s="1093"/>
      <c r="G816" s="1096" t="str">
        <f>+Presupuesto!E33</f>
        <v>und</v>
      </c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</row>
    <row r="817" spans="1:26" ht="12.75" customHeight="1">
      <c r="A817" s="65">
        <f>+Presupuesto!A33</f>
        <v>2.1699999999999964</v>
      </c>
      <c r="B817" s="1014"/>
      <c r="C817" s="776"/>
      <c r="D817" s="776"/>
      <c r="E817" s="776"/>
      <c r="F817" s="898"/>
      <c r="G817" s="109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</row>
    <row r="818" spans="1:26" ht="12.75" customHeight="1">
      <c r="A818" s="1097"/>
      <c r="B818" s="1097"/>
      <c r="C818" s="1097"/>
      <c r="D818" s="1097"/>
      <c r="E818" s="1097"/>
      <c r="F818" s="1097"/>
      <c r="G818" s="1097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</row>
    <row r="819" spans="1:26" ht="12.75" customHeight="1">
      <c r="A819" s="1002" t="s">
        <v>183</v>
      </c>
      <c r="B819" s="1098"/>
      <c r="C819" s="1098"/>
      <c r="D819" s="1098"/>
      <c r="E819" s="1098"/>
      <c r="F819" s="1098"/>
      <c r="G819" s="1099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</row>
    <row r="820" spans="1:26" ht="12.75" customHeight="1">
      <c r="A820" s="1003" t="s">
        <v>165</v>
      </c>
      <c r="B820" s="1100"/>
      <c r="C820" s="1101"/>
      <c r="D820" s="241" t="s">
        <v>161</v>
      </c>
      <c r="E820" s="241" t="s">
        <v>184</v>
      </c>
      <c r="F820" s="242" t="s">
        <v>167</v>
      </c>
      <c r="G820" s="243" t="s">
        <v>168</v>
      </c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</row>
    <row r="821" spans="1:26" ht="12.75" customHeight="1">
      <c r="A821" s="1019" t="s">
        <v>54</v>
      </c>
      <c r="B821" s="1102"/>
      <c r="C821" s="1103"/>
      <c r="D821" s="297" t="s">
        <v>104</v>
      </c>
      <c r="E821" s="298">
        <v>3078000</v>
      </c>
      <c r="F821" s="299">
        <v>1</v>
      </c>
      <c r="G821" s="70">
        <f>ROUND((+IF(A821="","",E821*F821)),2)</f>
        <v>3078000</v>
      </c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</row>
    <row r="822" spans="1:26" ht="12.75" customHeight="1">
      <c r="A822" s="997"/>
      <c r="B822" s="1104"/>
      <c r="C822" s="1105"/>
      <c r="D822" s="244" t="s">
        <v>171</v>
      </c>
      <c r="E822" s="245" t="s">
        <v>171</v>
      </c>
      <c r="F822" s="78"/>
      <c r="G822" s="246" t="str">
        <f>+IF(A822="","",E822*F822)</f>
        <v/>
      </c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</row>
    <row r="823" spans="1:26" ht="12.75" customHeight="1">
      <c r="A823" s="80"/>
      <c r="B823" s="80"/>
      <c r="C823" s="80"/>
      <c r="D823" s="1106" t="s">
        <v>188</v>
      </c>
      <c r="E823" s="1107"/>
      <c r="F823" s="1108"/>
      <c r="G823" s="62">
        <f>SUM(G821:G822)</f>
        <v>3078000</v>
      </c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</row>
    <row r="824" spans="1:26" ht="12.75" customHeight="1">
      <c r="A824" s="1001"/>
      <c r="B824" s="1001"/>
      <c r="C824" s="1001"/>
      <c r="D824" s="1001"/>
      <c r="E824" s="1001"/>
      <c r="F824" s="1001"/>
      <c r="G824" s="1001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</row>
    <row r="825" spans="1:26" ht="12.75" customHeight="1">
      <c r="A825" s="1002" t="s">
        <v>164</v>
      </c>
      <c r="B825" s="1098"/>
      <c r="C825" s="1098"/>
      <c r="D825" s="1098"/>
      <c r="E825" s="1098"/>
      <c r="F825" s="1098"/>
      <c r="G825" s="1099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</row>
    <row r="826" spans="1:26" ht="12.75" customHeight="1">
      <c r="A826" s="1003" t="s">
        <v>165</v>
      </c>
      <c r="B826" s="1100"/>
      <c r="C826" s="1109"/>
      <c r="D826" s="66" t="s">
        <v>161</v>
      </c>
      <c r="E826" s="66" t="s">
        <v>166</v>
      </c>
      <c r="F826" s="359" t="s">
        <v>167</v>
      </c>
      <c r="G826" s="66" t="s">
        <v>168</v>
      </c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</row>
    <row r="827" spans="1:26" ht="12.75" customHeight="1">
      <c r="A827" s="1110" t="s">
        <v>169</v>
      </c>
      <c r="B827" s="1111"/>
      <c r="C827" s="1112"/>
      <c r="D827" s="67" t="s">
        <v>170</v>
      </c>
      <c r="E827" s="74">
        <f>+G836</f>
        <v>631253.32874999999</v>
      </c>
      <c r="F827" s="360">
        <v>0.01</v>
      </c>
      <c r="G827" s="358">
        <f>+IF(A827="","",E827*F827)</f>
        <v>6312.5332875000004</v>
      </c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</row>
    <row r="828" spans="1:26" ht="12.75" customHeight="1">
      <c r="A828" s="1007"/>
      <c r="B828" s="1125"/>
      <c r="C828" s="1126"/>
      <c r="D828" s="361" t="s">
        <v>171</v>
      </c>
      <c r="E828" s="74" t="s">
        <v>171</v>
      </c>
      <c r="F828" s="362"/>
      <c r="G828" s="246" t="str">
        <f>+IF(A828="","",E828*F828)</f>
        <v/>
      </c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</row>
    <row r="829" spans="1:26" ht="12.75" customHeight="1">
      <c r="A829" s="80"/>
      <c r="B829" s="80"/>
      <c r="C829" s="80"/>
      <c r="D829" s="1120" t="s">
        <v>172</v>
      </c>
      <c r="E829" s="1121"/>
      <c r="F829" s="1122"/>
      <c r="G829" s="81">
        <f>SUM(G827:G828)</f>
        <v>6312.5332875000004</v>
      </c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</row>
    <row r="830" spans="1:26" ht="12.75" customHeight="1">
      <c r="A830" s="1001"/>
      <c r="B830" s="1001"/>
      <c r="C830" s="1001"/>
      <c r="D830" s="1001"/>
      <c r="E830" s="1001"/>
      <c r="F830" s="1001"/>
      <c r="G830" s="1001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</row>
    <row r="831" spans="1:26" ht="12.75" customHeight="1">
      <c r="A831" s="1002" t="s">
        <v>173</v>
      </c>
      <c r="B831" s="1098"/>
      <c r="C831" s="1098"/>
      <c r="D831" s="1098"/>
      <c r="E831" s="1098"/>
      <c r="F831" s="1098"/>
      <c r="G831" s="1099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</row>
    <row r="832" spans="1:26" ht="12.75" customHeight="1">
      <c r="A832" s="1010" t="s">
        <v>165</v>
      </c>
      <c r="B832" s="1113"/>
      <c r="C832" s="1114"/>
      <c r="D832" s="82" t="s">
        <v>161</v>
      </c>
      <c r="E832" s="83" t="s">
        <v>166</v>
      </c>
      <c r="F832" s="82" t="s">
        <v>167</v>
      </c>
      <c r="G832" s="84" t="s">
        <v>168</v>
      </c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</row>
    <row r="833" spans="1:26" ht="12.75" customHeight="1">
      <c r="A833" s="1127" t="s">
        <v>190</v>
      </c>
      <c r="B833" s="1128"/>
      <c r="C833" s="1129"/>
      <c r="D833" s="85" t="s">
        <v>175</v>
      </c>
      <c r="E833" s="86">
        <v>35069.629374999997</v>
      </c>
      <c r="F833" s="87">
        <v>18</v>
      </c>
      <c r="G833" s="88">
        <f>(+IF(A833="","",(E833*F833)))</f>
        <v>631253.32874999999</v>
      </c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</row>
    <row r="834" spans="1:26" ht="12.75" customHeight="1">
      <c r="A834" s="1117"/>
      <c r="B834" s="1118"/>
      <c r="C834" s="1119"/>
      <c r="D834" s="85"/>
      <c r="E834" s="86"/>
      <c r="F834" s="87"/>
      <c r="G834" s="88" t="str">
        <f>(+IF(A834="","",(E834*F834)))</f>
        <v/>
      </c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</row>
    <row r="835" spans="1:26" ht="12.75" customHeight="1">
      <c r="A835" s="1012"/>
      <c r="B835" s="1132"/>
      <c r="C835" s="1133"/>
      <c r="D835" s="89"/>
      <c r="E835" s="90"/>
      <c r="F835" s="91"/>
      <c r="G835" s="92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</row>
    <row r="836" spans="1:26" ht="12.75" customHeight="1">
      <c r="A836" s="80"/>
      <c r="B836" s="80"/>
      <c r="C836" s="80"/>
      <c r="D836" s="1120" t="s">
        <v>176</v>
      </c>
      <c r="E836" s="1121"/>
      <c r="F836" s="1122"/>
      <c r="G836" s="62">
        <f>SUM(G833:G835)</f>
        <v>631253.32874999999</v>
      </c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</row>
    <row r="837" spans="1:26" ht="12.75" customHeight="1">
      <c r="A837" s="80"/>
      <c r="B837" s="80"/>
      <c r="C837" s="80"/>
      <c r="D837" s="80"/>
      <c r="E837" s="93"/>
      <c r="F837" s="80"/>
      <c r="G837" s="80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</row>
    <row r="838" spans="1:26" ht="12.75" customHeight="1">
      <c r="A838" s="994" t="s">
        <v>177</v>
      </c>
      <c r="B838" s="1091"/>
      <c r="C838" s="1091"/>
      <c r="D838" s="1091"/>
      <c r="E838" s="1091"/>
      <c r="F838" s="1092"/>
      <c r="G838" s="94">
        <f>+G823+G829+G836</f>
        <v>3715565.8620374999</v>
      </c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</row>
    <row r="839" spans="1:26" ht="12.75" customHeight="1">
      <c r="A839" s="80"/>
      <c r="B839" s="80"/>
      <c r="C839" s="80"/>
      <c r="D839" s="80"/>
      <c r="E839" s="93"/>
      <c r="F839" s="80"/>
      <c r="G839" s="80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</row>
    <row r="840" spans="1:26" ht="12.75" customHeight="1">
      <c r="A840" s="993" t="s">
        <v>178</v>
      </c>
      <c r="B840" s="1123"/>
      <c r="C840" s="1124"/>
      <c r="D840" s="80"/>
      <c r="E840" s="95"/>
      <c r="F840" s="96">
        <v>0.04</v>
      </c>
      <c r="G840" s="97">
        <f>+G838*F840</f>
        <v>148622.63448149999</v>
      </c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</row>
    <row r="841" spans="1:26" ht="12.75" customHeight="1">
      <c r="A841" s="994" t="s">
        <v>179</v>
      </c>
      <c r="B841" s="1091"/>
      <c r="C841" s="1091"/>
      <c r="D841" s="1091"/>
      <c r="E841" s="1091"/>
      <c r="F841" s="1092"/>
      <c r="G841" s="94">
        <f>+G840+G838</f>
        <v>3864188.4965189998</v>
      </c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</row>
    <row r="842" spans="1:26" ht="12.75" customHeight="1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</row>
    <row r="843" spans="1:26" ht="12.75" customHeight="1">
      <c r="A843" s="63" t="s">
        <v>194</v>
      </c>
      <c r="B843" s="1013" t="s">
        <v>160</v>
      </c>
      <c r="C843" s="773"/>
      <c r="D843" s="773"/>
      <c r="E843" s="773"/>
      <c r="F843" s="1093"/>
      <c r="G843" s="1094" t="s">
        <v>161</v>
      </c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</row>
    <row r="844" spans="1:26" ht="12.75" customHeight="1">
      <c r="A844" s="64"/>
      <c r="B844" s="1014"/>
      <c r="C844" s="776"/>
      <c r="D844" s="776"/>
      <c r="E844" s="776"/>
      <c r="F844" s="898"/>
      <c r="G844" s="109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</row>
    <row r="845" spans="1:26" ht="12.75" customHeight="1">
      <c r="A845" s="63" t="s">
        <v>162</v>
      </c>
      <c r="B845" s="1017" t="str">
        <f>+Presupuesto!D34</f>
        <v>Bomba dosificadora de 3 l/h</v>
      </c>
      <c r="C845" s="773"/>
      <c r="D845" s="773"/>
      <c r="E845" s="773"/>
      <c r="F845" s="1093"/>
      <c r="G845" s="1096" t="str">
        <f>+Presupuesto!E34</f>
        <v>und</v>
      </c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</row>
    <row r="846" spans="1:26" ht="12.75" customHeight="1">
      <c r="A846" s="65">
        <f>+Presupuesto!A34</f>
        <v>2.1799999999999962</v>
      </c>
      <c r="B846" s="1014"/>
      <c r="C846" s="776"/>
      <c r="D846" s="776"/>
      <c r="E846" s="776"/>
      <c r="F846" s="898"/>
      <c r="G846" s="109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</row>
    <row r="847" spans="1:26" ht="12.75" customHeight="1">
      <c r="A847" s="1097"/>
      <c r="B847" s="1097"/>
      <c r="C847" s="1097"/>
      <c r="D847" s="1097"/>
      <c r="E847" s="1097"/>
      <c r="F847" s="1097"/>
      <c r="G847" s="1097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</row>
    <row r="848" spans="1:26" ht="12.75" customHeight="1">
      <c r="A848" s="1002" t="s">
        <v>183</v>
      </c>
      <c r="B848" s="1098"/>
      <c r="C848" s="1098"/>
      <c r="D848" s="1098"/>
      <c r="E848" s="1098"/>
      <c r="F848" s="1098"/>
      <c r="G848" s="1099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</row>
    <row r="849" spans="1:26" ht="12.75" customHeight="1">
      <c r="A849" s="1003" t="s">
        <v>165</v>
      </c>
      <c r="B849" s="1100"/>
      <c r="C849" s="1101"/>
      <c r="D849" s="241" t="s">
        <v>161</v>
      </c>
      <c r="E849" s="241" t="s">
        <v>184</v>
      </c>
      <c r="F849" s="242" t="s">
        <v>167</v>
      </c>
      <c r="G849" s="243" t="s">
        <v>168</v>
      </c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</row>
    <row r="850" spans="1:26" ht="12.75" customHeight="1">
      <c r="A850" s="1019" t="s">
        <v>55</v>
      </c>
      <c r="B850" s="1102"/>
      <c r="C850" s="1103"/>
      <c r="D850" s="297" t="s">
        <v>104</v>
      </c>
      <c r="E850" s="298">
        <v>2100000</v>
      </c>
      <c r="F850" s="299">
        <v>1</v>
      </c>
      <c r="G850" s="70">
        <f>ROUND((+IF(A850="","",E850*F850)),2)</f>
        <v>2100000</v>
      </c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</row>
    <row r="851" spans="1:26" ht="12.75" customHeight="1">
      <c r="A851" s="997"/>
      <c r="B851" s="1104"/>
      <c r="C851" s="1105"/>
      <c r="D851" s="244" t="s">
        <v>171</v>
      </c>
      <c r="E851" s="245" t="s">
        <v>171</v>
      </c>
      <c r="F851" s="78"/>
      <c r="G851" s="246" t="str">
        <f>+IF(A851="","",E851*F851)</f>
        <v/>
      </c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</row>
    <row r="852" spans="1:26" ht="12.75" customHeight="1">
      <c r="A852" s="80"/>
      <c r="B852" s="80"/>
      <c r="C852" s="80"/>
      <c r="D852" s="1106" t="s">
        <v>188</v>
      </c>
      <c r="E852" s="1107"/>
      <c r="F852" s="1108"/>
      <c r="G852" s="62">
        <f>SUM(G850:G851)</f>
        <v>2100000</v>
      </c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</row>
    <row r="853" spans="1:26" ht="12.75" customHeight="1">
      <c r="A853" s="1001"/>
      <c r="B853" s="1001"/>
      <c r="C853" s="1001"/>
      <c r="D853" s="1001"/>
      <c r="E853" s="1001"/>
      <c r="F853" s="1001"/>
      <c r="G853" s="1001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</row>
    <row r="854" spans="1:26" ht="12.75" customHeight="1">
      <c r="A854" s="1002" t="s">
        <v>164</v>
      </c>
      <c r="B854" s="1098"/>
      <c r="C854" s="1098"/>
      <c r="D854" s="1098"/>
      <c r="E854" s="1098"/>
      <c r="F854" s="1098"/>
      <c r="G854" s="1099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</row>
    <row r="855" spans="1:26" ht="12.75" customHeight="1">
      <c r="A855" s="1003" t="s">
        <v>165</v>
      </c>
      <c r="B855" s="1100"/>
      <c r="C855" s="1109"/>
      <c r="D855" s="66" t="s">
        <v>161</v>
      </c>
      <c r="E855" s="66" t="s">
        <v>166</v>
      </c>
      <c r="F855" s="359" t="s">
        <v>167</v>
      </c>
      <c r="G855" s="66" t="s">
        <v>168</v>
      </c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</row>
    <row r="856" spans="1:26" ht="12.75" customHeight="1">
      <c r="A856" s="1110" t="s">
        <v>169</v>
      </c>
      <c r="B856" s="1111"/>
      <c r="C856" s="1112"/>
      <c r="D856" s="67" t="s">
        <v>170</v>
      </c>
      <c r="E856" s="74">
        <f>+G865</f>
        <v>420835.55249999999</v>
      </c>
      <c r="F856" s="360">
        <v>0.01</v>
      </c>
      <c r="G856" s="358">
        <f>+IF(A856="","",E856*F856)</f>
        <v>4208.3555249999999</v>
      </c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</row>
    <row r="857" spans="1:26" ht="12.75" customHeight="1">
      <c r="A857" s="1007"/>
      <c r="B857" s="1125"/>
      <c r="C857" s="1126"/>
      <c r="D857" s="361" t="s">
        <v>171</v>
      </c>
      <c r="E857" s="74" t="s">
        <v>171</v>
      </c>
      <c r="F857" s="362"/>
      <c r="G857" s="246" t="str">
        <f>+IF(A857="","",E857*F857)</f>
        <v/>
      </c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</row>
    <row r="858" spans="1:26" ht="12.75" customHeight="1">
      <c r="A858" s="80"/>
      <c r="B858" s="80"/>
      <c r="C858" s="80"/>
      <c r="D858" s="1120" t="s">
        <v>172</v>
      </c>
      <c r="E858" s="1121"/>
      <c r="F858" s="1122"/>
      <c r="G858" s="81">
        <f>SUM(G856:G857)</f>
        <v>4208.3555249999999</v>
      </c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</row>
    <row r="859" spans="1:26" ht="12.75" customHeight="1">
      <c r="A859" s="1001"/>
      <c r="B859" s="1001"/>
      <c r="C859" s="1001"/>
      <c r="D859" s="1001"/>
      <c r="E859" s="1001"/>
      <c r="F859" s="1001"/>
      <c r="G859" s="1001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</row>
    <row r="860" spans="1:26" ht="12.75" customHeight="1">
      <c r="A860" s="1002" t="s">
        <v>173</v>
      </c>
      <c r="B860" s="1098"/>
      <c r="C860" s="1098"/>
      <c r="D860" s="1098"/>
      <c r="E860" s="1098"/>
      <c r="F860" s="1098"/>
      <c r="G860" s="1099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</row>
    <row r="861" spans="1:26" ht="12.75" customHeight="1">
      <c r="A861" s="1010" t="s">
        <v>165</v>
      </c>
      <c r="B861" s="1113"/>
      <c r="C861" s="1114"/>
      <c r="D861" s="82" t="s">
        <v>161</v>
      </c>
      <c r="E861" s="83" t="s">
        <v>166</v>
      </c>
      <c r="F861" s="82" t="s">
        <v>167</v>
      </c>
      <c r="G861" s="84" t="s">
        <v>168</v>
      </c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</row>
    <row r="862" spans="1:26" ht="12.75" customHeight="1">
      <c r="A862" s="1127" t="s">
        <v>190</v>
      </c>
      <c r="B862" s="1128"/>
      <c r="C862" s="1129"/>
      <c r="D862" s="85" t="s">
        <v>175</v>
      </c>
      <c r="E862" s="86">
        <v>35069.629374999997</v>
      </c>
      <c r="F862" s="87">
        <v>12</v>
      </c>
      <c r="G862" s="88">
        <f>(+IF(A862="","",(E862*F862)))</f>
        <v>420835.55249999999</v>
      </c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</row>
    <row r="863" spans="1:26" ht="12.75" customHeight="1">
      <c r="A863" s="1117"/>
      <c r="B863" s="1118"/>
      <c r="C863" s="1119"/>
      <c r="D863" s="85"/>
      <c r="E863" s="86"/>
      <c r="F863" s="87"/>
      <c r="G863" s="88" t="str">
        <f>(+IF(A863="","",(E863*F863)))</f>
        <v/>
      </c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</row>
    <row r="864" spans="1:26" ht="12.75" customHeight="1">
      <c r="A864" s="1012"/>
      <c r="B864" s="1132"/>
      <c r="C864" s="1133"/>
      <c r="D864" s="89"/>
      <c r="E864" s="90"/>
      <c r="F864" s="91"/>
      <c r="G864" s="92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</row>
    <row r="865" spans="1:26" ht="12.75" customHeight="1">
      <c r="A865" s="80"/>
      <c r="B865" s="80"/>
      <c r="C865" s="80"/>
      <c r="D865" s="1120" t="s">
        <v>176</v>
      </c>
      <c r="E865" s="1121"/>
      <c r="F865" s="1122"/>
      <c r="G865" s="62">
        <f>SUM(G862:G864)</f>
        <v>420835.55249999999</v>
      </c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</row>
    <row r="866" spans="1:26" ht="12.75" customHeight="1">
      <c r="A866" s="80"/>
      <c r="B866" s="80"/>
      <c r="C866" s="80"/>
      <c r="D866" s="80"/>
      <c r="E866" s="93"/>
      <c r="F866" s="80"/>
      <c r="G866" s="80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</row>
    <row r="867" spans="1:26" ht="12.75" customHeight="1">
      <c r="A867" s="994" t="s">
        <v>177</v>
      </c>
      <c r="B867" s="1091"/>
      <c r="C867" s="1091"/>
      <c r="D867" s="1091"/>
      <c r="E867" s="1091"/>
      <c r="F867" s="1092"/>
      <c r="G867" s="94">
        <f>+G852+G858+G865</f>
        <v>2525043.9080250002</v>
      </c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</row>
    <row r="868" spans="1:26" ht="12.75" customHeight="1">
      <c r="A868" s="80"/>
      <c r="B868" s="80"/>
      <c r="C868" s="80"/>
      <c r="D868" s="80"/>
      <c r="E868" s="93"/>
      <c r="F868" s="80"/>
      <c r="G868" s="80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</row>
    <row r="869" spans="1:26" ht="12.75" customHeight="1">
      <c r="A869" s="993" t="s">
        <v>178</v>
      </c>
      <c r="B869" s="1123"/>
      <c r="C869" s="1124"/>
      <c r="D869" s="80"/>
      <c r="E869" s="95"/>
      <c r="F869" s="96">
        <v>0.04</v>
      </c>
      <c r="G869" s="97">
        <f>+G867*F869</f>
        <v>101001.75632100001</v>
      </c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</row>
    <row r="870" spans="1:26" ht="12.75" customHeight="1">
      <c r="A870" s="994" t="s">
        <v>179</v>
      </c>
      <c r="B870" s="1091"/>
      <c r="C870" s="1091"/>
      <c r="D870" s="1091"/>
      <c r="E870" s="1091"/>
      <c r="F870" s="1092"/>
      <c r="G870" s="94">
        <f>+G869+G867</f>
        <v>2626045.6643460002</v>
      </c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</row>
    <row r="871" spans="1:26" ht="12.75" customHeight="1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</row>
    <row r="872" spans="1:26" ht="12.75" customHeight="1">
      <c r="A872" s="63" t="s">
        <v>194</v>
      </c>
      <c r="B872" s="1013" t="s">
        <v>160</v>
      </c>
      <c r="C872" s="773"/>
      <c r="D872" s="773"/>
      <c r="E872" s="773"/>
      <c r="F872" s="1093"/>
      <c r="G872" s="1094" t="s">
        <v>161</v>
      </c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</row>
    <row r="873" spans="1:26" ht="12.75" customHeight="1">
      <c r="A873" s="64"/>
      <c r="B873" s="1014"/>
      <c r="C873" s="776"/>
      <c r="D873" s="776"/>
      <c r="E873" s="776"/>
      <c r="F873" s="898"/>
      <c r="G873" s="109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</row>
    <row r="874" spans="1:26" ht="12.75" customHeight="1">
      <c r="A874" s="63" t="s">
        <v>162</v>
      </c>
      <c r="B874" s="1017" t="str">
        <f>+Presupuesto!D35</f>
        <v>Tablero eléctrico para agitador y bomba dosificadora en cloro y tablero para bombas de 1hp y lapicero de 8hp</v>
      </c>
      <c r="C874" s="773"/>
      <c r="D874" s="773"/>
      <c r="E874" s="773"/>
      <c r="F874" s="1093"/>
      <c r="G874" s="1096" t="str">
        <f>+Presupuesto!E35</f>
        <v>und</v>
      </c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</row>
    <row r="875" spans="1:26" ht="12.75" customHeight="1">
      <c r="A875" s="65">
        <f>+Presupuesto!A35</f>
        <v>2.1899999999999959</v>
      </c>
      <c r="B875" s="1014"/>
      <c r="C875" s="776"/>
      <c r="D875" s="776"/>
      <c r="E875" s="776"/>
      <c r="F875" s="898"/>
      <c r="G875" s="109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</row>
    <row r="876" spans="1:26" ht="12.75" customHeight="1">
      <c r="A876" s="1097"/>
      <c r="B876" s="1097"/>
      <c r="C876" s="1097"/>
      <c r="D876" s="1097"/>
      <c r="E876" s="1097"/>
      <c r="F876" s="1097"/>
      <c r="G876" s="1097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</row>
    <row r="877" spans="1:26" ht="12.75" customHeight="1">
      <c r="A877" s="1002" t="s">
        <v>183</v>
      </c>
      <c r="B877" s="1098"/>
      <c r="C877" s="1098"/>
      <c r="D877" s="1098"/>
      <c r="E877" s="1098"/>
      <c r="F877" s="1098"/>
      <c r="G877" s="1099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</row>
    <row r="878" spans="1:26" ht="12.75" customHeight="1">
      <c r="A878" s="1003" t="s">
        <v>165</v>
      </c>
      <c r="B878" s="1100"/>
      <c r="C878" s="1101"/>
      <c r="D878" s="241" t="s">
        <v>161</v>
      </c>
      <c r="E878" s="241" t="s">
        <v>184</v>
      </c>
      <c r="F878" s="242" t="s">
        <v>167</v>
      </c>
      <c r="G878" s="243" t="s">
        <v>168</v>
      </c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</row>
    <row r="879" spans="1:26" ht="12.75" customHeight="1">
      <c r="A879" s="1019" t="s">
        <v>56</v>
      </c>
      <c r="B879" s="1102"/>
      <c r="C879" s="1103"/>
      <c r="D879" s="297" t="s">
        <v>104</v>
      </c>
      <c r="E879" s="298">
        <v>4500000</v>
      </c>
      <c r="F879" s="299">
        <v>1</v>
      </c>
      <c r="G879" s="70">
        <f>ROUND((+IF(A879="","",E879*F879)),2)</f>
        <v>4500000</v>
      </c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</row>
    <row r="880" spans="1:26" ht="27.6" customHeight="1">
      <c r="A880" s="997" t="s">
        <v>638</v>
      </c>
      <c r="B880" s="1104"/>
      <c r="C880" s="1105"/>
      <c r="D880" s="297" t="s">
        <v>104</v>
      </c>
      <c r="E880" s="298">
        <v>9500000</v>
      </c>
      <c r="F880" s="299">
        <v>1</v>
      </c>
      <c r="G880" s="70">
        <f>ROUND((+IF(A880="","",E880*F880)),2)</f>
        <v>9500000</v>
      </c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</row>
    <row r="881" spans="1:26" ht="12.75" customHeight="1">
      <c r="A881" s="80"/>
      <c r="B881" s="80"/>
      <c r="C881" s="80"/>
      <c r="D881" s="1106" t="s">
        <v>188</v>
      </c>
      <c r="E881" s="1107"/>
      <c r="F881" s="1108"/>
      <c r="G881" s="62">
        <f>SUM(G879:G880)</f>
        <v>14000000</v>
      </c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</row>
    <row r="882" spans="1:26" ht="12.75" customHeight="1">
      <c r="A882" s="1001"/>
      <c r="B882" s="1001"/>
      <c r="C882" s="1001"/>
      <c r="D882" s="1001"/>
      <c r="E882" s="1001"/>
      <c r="F882" s="1001"/>
      <c r="G882" s="1001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</row>
    <row r="883" spans="1:26" ht="12.75" customHeight="1">
      <c r="A883" s="1002" t="s">
        <v>164</v>
      </c>
      <c r="B883" s="1098"/>
      <c r="C883" s="1098"/>
      <c r="D883" s="1098"/>
      <c r="E883" s="1098"/>
      <c r="F883" s="1098"/>
      <c r="G883" s="1099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</row>
    <row r="884" spans="1:26" ht="12.75" customHeight="1">
      <c r="A884" s="1003" t="s">
        <v>165</v>
      </c>
      <c r="B884" s="1100"/>
      <c r="C884" s="1109"/>
      <c r="D884" s="66" t="s">
        <v>161</v>
      </c>
      <c r="E884" s="66" t="s">
        <v>166</v>
      </c>
      <c r="F884" s="359" t="s">
        <v>167</v>
      </c>
      <c r="G884" s="66" t="s">
        <v>168</v>
      </c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</row>
    <row r="885" spans="1:26" ht="12.75" customHeight="1">
      <c r="A885" s="1110" t="s">
        <v>169</v>
      </c>
      <c r="B885" s="1111"/>
      <c r="C885" s="1112"/>
      <c r="D885" s="67" t="s">
        <v>170</v>
      </c>
      <c r="E885" s="74">
        <f>+G893</f>
        <v>631253.32874999999</v>
      </c>
      <c r="F885" s="360">
        <v>0.01</v>
      </c>
      <c r="G885" s="358">
        <f>+IF(A885="","",E885*F885)</f>
        <v>6312.5332875000004</v>
      </c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</row>
    <row r="886" spans="1:26" ht="12.75" customHeight="1">
      <c r="A886" s="1007"/>
      <c r="B886" s="1125"/>
      <c r="C886" s="1126"/>
      <c r="D886" s="361" t="s">
        <v>171</v>
      </c>
      <c r="E886" s="74" t="s">
        <v>171</v>
      </c>
      <c r="F886" s="362"/>
      <c r="G886" s="246" t="str">
        <f>+IF(A886="","",E886*F886)</f>
        <v/>
      </c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</row>
    <row r="887" spans="1:26" ht="12.75" customHeight="1">
      <c r="A887" s="80"/>
      <c r="B887" s="80"/>
      <c r="C887" s="80"/>
      <c r="D887" s="1120" t="s">
        <v>172</v>
      </c>
      <c r="E887" s="1121"/>
      <c r="F887" s="1122"/>
      <c r="G887" s="81">
        <f>SUM(G885:G886)</f>
        <v>6312.5332875000004</v>
      </c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</row>
    <row r="888" spans="1:26" ht="12.75" customHeight="1">
      <c r="A888" s="1001"/>
      <c r="B888" s="1001"/>
      <c r="C888" s="1001"/>
      <c r="D888" s="1001"/>
      <c r="E888" s="1001"/>
      <c r="F888" s="1001"/>
      <c r="G888" s="1001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</row>
    <row r="889" spans="1:26" ht="12.75" customHeight="1">
      <c r="A889" s="1002" t="s">
        <v>173</v>
      </c>
      <c r="B889" s="1098"/>
      <c r="C889" s="1098"/>
      <c r="D889" s="1098"/>
      <c r="E889" s="1098"/>
      <c r="F889" s="1098"/>
      <c r="G889" s="1099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</row>
    <row r="890" spans="1:26" ht="12.75" customHeight="1">
      <c r="A890" s="1010" t="s">
        <v>165</v>
      </c>
      <c r="B890" s="1113"/>
      <c r="C890" s="1114"/>
      <c r="D890" s="82" t="s">
        <v>161</v>
      </c>
      <c r="E890" s="83" t="s">
        <v>166</v>
      </c>
      <c r="F890" s="82" t="s">
        <v>167</v>
      </c>
      <c r="G890" s="84" t="s">
        <v>168</v>
      </c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</row>
    <row r="891" spans="1:26" ht="12.75" customHeight="1">
      <c r="A891" s="1127" t="s">
        <v>190</v>
      </c>
      <c r="B891" s="1128"/>
      <c r="C891" s="1129"/>
      <c r="D891" s="85" t="s">
        <v>175</v>
      </c>
      <c r="E891" s="86">
        <v>35069.629374999997</v>
      </c>
      <c r="F891" s="87">
        <v>18</v>
      </c>
      <c r="G891" s="88">
        <f>(+IF(A891="","",(E891*F891)))</f>
        <v>631253.32874999999</v>
      </c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</row>
    <row r="892" spans="1:26" ht="12.75" customHeight="1">
      <c r="A892" s="1012"/>
      <c r="B892" s="1132"/>
      <c r="C892" s="1133"/>
      <c r="D892" s="89"/>
      <c r="E892" s="90"/>
      <c r="F892" s="91"/>
      <c r="G892" s="92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</row>
    <row r="893" spans="1:26" ht="12.75" customHeight="1">
      <c r="A893" s="80"/>
      <c r="B893" s="80"/>
      <c r="C893" s="80"/>
      <c r="D893" s="1120" t="s">
        <v>176</v>
      </c>
      <c r="E893" s="1121"/>
      <c r="F893" s="1122"/>
      <c r="G893" s="62">
        <f>SUM(G891:G892)</f>
        <v>631253.32874999999</v>
      </c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</row>
    <row r="894" spans="1:26" ht="12.75" customHeight="1">
      <c r="A894" s="80"/>
      <c r="B894" s="80"/>
      <c r="C894" s="80"/>
      <c r="D894" s="80"/>
      <c r="E894" s="93"/>
      <c r="F894" s="80"/>
      <c r="G894" s="80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</row>
    <row r="895" spans="1:26" ht="12.75" customHeight="1">
      <c r="A895" s="994" t="s">
        <v>177</v>
      </c>
      <c r="B895" s="1091"/>
      <c r="C895" s="1091"/>
      <c r="D895" s="1091"/>
      <c r="E895" s="1091"/>
      <c r="F895" s="1092"/>
      <c r="G895" s="94">
        <f>+G881+G887+G893</f>
        <v>14637565.862037499</v>
      </c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</row>
    <row r="896" spans="1:26" ht="12.75" customHeight="1">
      <c r="A896" s="80"/>
      <c r="B896" s="80"/>
      <c r="C896" s="80"/>
      <c r="D896" s="80"/>
      <c r="E896" s="93"/>
      <c r="F896" s="80"/>
      <c r="G896" s="80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</row>
    <row r="897" spans="1:26" ht="12.75" customHeight="1">
      <c r="A897" s="993" t="s">
        <v>178</v>
      </c>
      <c r="B897" s="1123"/>
      <c r="C897" s="1124"/>
      <c r="D897" s="80"/>
      <c r="E897" s="95"/>
      <c r="F897" s="96">
        <v>0.04</v>
      </c>
      <c r="G897" s="97">
        <f>+G895*F897</f>
        <v>585502.6344814999</v>
      </c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</row>
    <row r="898" spans="1:26" ht="12.75" customHeight="1">
      <c r="A898" s="994" t="s">
        <v>179</v>
      </c>
      <c r="B898" s="1091"/>
      <c r="C898" s="1091"/>
      <c r="D898" s="1091"/>
      <c r="E898" s="1091"/>
      <c r="F898" s="1092"/>
      <c r="G898" s="94">
        <f>+G897+G895</f>
        <v>15223068.496518999</v>
      </c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</row>
    <row r="899" spans="1:26" ht="12.75" customHeight="1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</row>
    <row r="900" spans="1:26" ht="12.75" customHeight="1">
      <c r="A900" s="63" t="s">
        <v>194</v>
      </c>
      <c r="B900" s="1013" t="s">
        <v>160</v>
      </c>
      <c r="C900" s="773"/>
      <c r="D900" s="773"/>
      <c r="E900" s="773"/>
      <c r="F900" s="1093"/>
      <c r="G900" s="1094" t="s">
        <v>161</v>
      </c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</row>
    <row r="901" spans="1:26" ht="12.75" customHeight="1">
      <c r="A901" s="64"/>
      <c r="B901" s="1014"/>
      <c r="C901" s="776"/>
      <c r="D901" s="776"/>
      <c r="E901" s="776"/>
      <c r="F901" s="898"/>
      <c r="G901" s="109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</row>
    <row r="902" spans="1:26" ht="12.75" customHeight="1">
      <c r="A902" s="63" t="s">
        <v>162</v>
      </c>
      <c r="B902" s="1017" t="str">
        <f>+Presupuesto!D36</f>
        <v>SUMINISTRO E INSTALACION DE TUBERÍA ACERO GALVANIZADA 1/2</v>
      </c>
      <c r="C902" s="773"/>
      <c r="D902" s="773"/>
      <c r="E902" s="773"/>
      <c r="F902" s="1093"/>
      <c r="G902" s="1096" t="str">
        <f>+Presupuesto!E36</f>
        <v>ml</v>
      </c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</row>
    <row r="903" spans="1:26" ht="12.75" customHeight="1">
      <c r="A903" s="65">
        <f>+Presupuesto!A36</f>
        <v>2.1999999999999957</v>
      </c>
      <c r="B903" s="1014"/>
      <c r="C903" s="776"/>
      <c r="D903" s="776"/>
      <c r="E903" s="776"/>
      <c r="F903" s="898"/>
      <c r="G903" s="109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</row>
    <row r="904" spans="1:26" ht="12.75" customHeight="1">
      <c r="A904" s="1097"/>
      <c r="B904" s="1097"/>
      <c r="C904" s="1097"/>
      <c r="D904" s="1097"/>
      <c r="E904" s="1097"/>
      <c r="F904" s="1097"/>
      <c r="G904" s="1097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</row>
    <row r="905" spans="1:26" ht="12.75" customHeight="1">
      <c r="A905" s="1002" t="s">
        <v>183</v>
      </c>
      <c r="B905" s="1098"/>
      <c r="C905" s="1098"/>
      <c r="D905" s="1098"/>
      <c r="E905" s="1098"/>
      <c r="F905" s="1098"/>
      <c r="G905" s="1099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</row>
    <row r="906" spans="1:26" ht="12.75" customHeight="1">
      <c r="A906" s="1003" t="s">
        <v>165</v>
      </c>
      <c r="B906" s="1100"/>
      <c r="C906" s="1101"/>
      <c r="D906" s="241" t="s">
        <v>161</v>
      </c>
      <c r="E906" s="241" t="s">
        <v>184</v>
      </c>
      <c r="F906" s="242" t="s">
        <v>167</v>
      </c>
      <c r="G906" s="243" t="s">
        <v>168</v>
      </c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</row>
    <row r="907" spans="1:26" ht="12.75" customHeight="1">
      <c r="A907" s="1019" t="s">
        <v>57</v>
      </c>
      <c r="B907" s="1102"/>
      <c r="C907" s="1103"/>
      <c r="D907" s="297" t="s">
        <v>17</v>
      </c>
      <c r="E907" s="298">
        <v>8500</v>
      </c>
      <c r="F907" s="299">
        <v>1</v>
      </c>
      <c r="G907" s="70">
        <f>ROUND((+IF(A907="","",E907*F907)),2)</f>
        <v>8500</v>
      </c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</row>
    <row r="908" spans="1:26" ht="12.75" customHeight="1">
      <c r="A908" s="997"/>
      <c r="B908" s="1104"/>
      <c r="C908" s="1105"/>
      <c r="D908" s="244" t="s">
        <v>171</v>
      </c>
      <c r="E908" s="245" t="s">
        <v>171</v>
      </c>
      <c r="F908" s="78"/>
      <c r="G908" s="246" t="str">
        <f>+IF(A908="","",E908*F908)</f>
        <v/>
      </c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</row>
    <row r="909" spans="1:26" ht="12.75" customHeight="1">
      <c r="A909" s="80"/>
      <c r="B909" s="80"/>
      <c r="C909" s="80"/>
      <c r="D909" s="1106" t="s">
        <v>188</v>
      </c>
      <c r="E909" s="1107"/>
      <c r="F909" s="1108"/>
      <c r="G909" s="62">
        <f>SUM(G907:G908)</f>
        <v>8500</v>
      </c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</row>
    <row r="910" spans="1:26" ht="12.75" customHeight="1">
      <c r="A910" s="1001"/>
      <c r="B910" s="1001"/>
      <c r="C910" s="1001"/>
      <c r="D910" s="1001"/>
      <c r="E910" s="1001"/>
      <c r="F910" s="1001"/>
      <c r="G910" s="1001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</row>
    <row r="911" spans="1:26" ht="12.75" customHeight="1">
      <c r="A911" s="1002" t="s">
        <v>164</v>
      </c>
      <c r="B911" s="1098"/>
      <c r="C911" s="1098"/>
      <c r="D911" s="1098"/>
      <c r="E911" s="1098"/>
      <c r="F911" s="1098"/>
      <c r="G911" s="1099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</row>
    <row r="912" spans="1:26" ht="12.75" customHeight="1">
      <c r="A912" s="1003" t="s">
        <v>165</v>
      </c>
      <c r="B912" s="1100"/>
      <c r="C912" s="1109"/>
      <c r="D912" s="66" t="s">
        <v>161</v>
      </c>
      <c r="E912" s="66" t="s">
        <v>166</v>
      </c>
      <c r="F912" s="359" t="s">
        <v>167</v>
      </c>
      <c r="G912" s="66" t="s">
        <v>168</v>
      </c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</row>
    <row r="913" spans="1:26" ht="12.75" customHeight="1">
      <c r="A913" s="1110" t="s">
        <v>169</v>
      </c>
      <c r="B913" s="1111"/>
      <c r="C913" s="1112"/>
      <c r="D913" s="67" t="s">
        <v>170</v>
      </c>
      <c r="E913" s="74">
        <f>+G921</f>
        <v>7013.9258749999999</v>
      </c>
      <c r="F913" s="360">
        <v>0.01</v>
      </c>
      <c r="G913" s="358">
        <f>+IF(A913="","",E913*F913)</f>
        <v>70.139258749999996</v>
      </c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</row>
    <row r="914" spans="1:26" ht="12.75" customHeight="1">
      <c r="A914" s="1007"/>
      <c r="B914" s="1125"/>
      <c r="C914" s="1126"/>
      <c r="D914" s="361" t="s">
        <v>171</v>
      </c>
      <c r="E914" s="74" t="s">
        <v>171</v>
      </c>
      <c r="F914" s="362"/>
      <c r="G914" s="246" t="str">
        <f>+IF(A914="","",E914*F914)</f>
        <v/>
      </c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</row>
    <row r="915" spans="1:26" ht="12.75" customHeight="1">
      <c r="A915" s="80"/>
      <c r="B915" s="80"/>
      <c r="C915" s="80"/>
      <c r="D915" s="1120" t="s">
        <v>172</v>
      </c>
      <c r="E915" s="1121"/>
      <c r="F915" s="1122"/>
      <c r="G915" s="81">
        <f>SUM(G913:G914)</f>
        <v>70.139258749999996</v>
      </c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</row>
    <row r="916" spans="1:26" ht="12.75" customHeight="1">
      <c r="A916" s="1001"/>
      <c r="B916" s="1001"/>
      <c r="C916" s="1001"/>
      <c r="D916" s="1001"/>
      <c r="E916" s="1001"/>
      <c r="F916" s="1001"/>
      <c r="G916" s="1001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</row>
    <row r="917" spans="1:26" ht="12.75" customHeight="1">
      <c r="A917" s="1002" t="s">
        <v>173</v>
      </c>
      <c r="B917" s="1098"/>
      <c r="C917" s="1098"/>
      <c r="D917" s="1098"/>
      <c r="E917" s="1098"/>
      <c r="F917" s="1098"/>
      <c r="G917" s="1099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</row>
    <row r="918" spans="1:26" ht="12.75" customHeight="1">
      <c r="A918" s="1010" t="s">
        <v>165</v>
      </c>
      <c r="B918" s="1113"/>
      <c r="C918" s="1114"/>
      <c r="D918" s="82" t="s">
        <v>161</v>
      </c>
      <c r="E918" s="83" t="s">
        <v>166</v>
      </c>
      <c r="F918" s="82" t="s">
        <v>167</v>
      </c>
      <c r="G918" s="84" t="s">
        <v>168</v>
      </c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</row>
    <row r="919" spans="1:26" ht="12.75" customHeight="1">
      <c r="A919" s="1127" t="s">
        <v>190</v>
      </c>
      <c r="B919" s="1128"/>
      <c r="C919" s="1129"/>
      <c r="D919" s="85" t="s">
        <v>175</v>
      </c>
      <c r="E919" s="86">
        <v>35069.629374999997</v>
      </c>
      <c r="F919" s="87">
        <v>0.2</v>
      </c>
      <c r="G919" s="88">
        <f>(+IF(A919="","",(E919*F919)))</f>
        <v>7013.9258749999999</v>
      </c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</row>
    <row r="920" spans="1:26" ht="12.75" customHeight="1">
      <c r="A920" s="1012"/>
      <c r="B920" s="1132"/>
      <c r="C920" s="1133"/>
      <c r="D920" s="89"/>
      <c r="E920" s="90"/>
      <c r="F920" s="91"/>
      <c r="G920" s="92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</row>
    <row r="921" spans="1:26" ht="12.75" customHeight="1">
      <c r="A921" s="80"/>
      <c r="B921" s="80"/>
      <c r="C921" s="80"/>
      <c r="D921" s="1120" t="s">
        <v>176</v>
      </c>
      <c r="E921" s="1121"/>
      <c r="F921" s="1122"/>
      <c r="G921" s="62">
        <f>SUM(G919:G920)</f>
        <v>7013.9258749999999</v>
      </c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</row>
    <row r="922" spans="1:26" ht="12.75" customHeight="1">
      <c r="A922" s="80"/>
      <c r="B922" s="80"/>
      <c r="C922" s="80"/>
      <c r="D922" s="80"/>
      <c r="E922" s="93"/>
      <c r="F922" s="80"/>
      <c r="G922" s="80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</row>
    <row r="923" spans="1:26" ht="12.75" customHeight="1">
      <c r="A923" s="994" t="s">
        <v>177</v>
      </c>
      <c r="B923" s="1091"/>
      <c r="C923" s="1091"/>
      <c r="D923" s="1091"/>
      <c r="E923" s="1091"/>
      <c r="F923" s="1092"/>
      <c r="G923" s="94">
        <f>+G909+G915+G921</f>
        <v>15584.065133749998</v>
      </c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</row>
    <row r="924" spans="1:26" ht="12.75" customHeight="1">
      <c r="A924" s="80"/>
      <c r="B924" s="80"/>
      <c r="C924" s="80"/>
      <c r="D924" s="80"/>
      <c r="E924" s="93"/>
      <c r="F924" s="80"/>
      <c r="G924" s="80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</row>
    <row r="925" spans="1:26" ht="12.75" customHeight="1">
      <c r="A925" s="993" t="s">
        <v>178</v>
      </c>
      <c r="B925" s="1123"/>
      <c r="C925" s="1124"/>
      <c r="D925" s="80"/>
      <c r="E925" s="95"/>
      <c r="F925" s="96">
        <v>0.04</v>
      </c>
      <c r="G925" s="97">
        <f>+G923*F925</f>
        <v>623.36260534999997</v>
      </c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</row>
    <row r="926" spans="1:26" ht="12.75" customHeight="1">
      <c r="A926" s="994" t="s">
        <v>179</v>
      </c>
      <c r="B926" s="1091"/>
      <c r="C926" s="1091"/>
      <c r="D926" s="1091"/>
      <c r="E926" s="1091"/>
      <c r="F926" s="1092"/>
      <c r="G926" s="94">
        <f>+G925+G923</f>
        <v>16207.427739099998</v>
      </c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</row>
    <row r="927" spans="1:26" ht="12.75" customHeight="1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</row>
    <row r="928" spans="1:26" ht="12.75" customHeight="1">
      <c r="A928" s="63" t="s">
        <v>159</v>
      </c>
      <c r="B928" s="1013" t="s">
        <v>160</v>
      </c>
      <c r="C928" s="773"/>
      <c r="D928" s="773"/>
      <c r="E928" s="773"/>
      <c r="F928" s="1093"/>
      <c r="G928" s="1094" t="s">
        <v>161</v>
      </c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</row>
    <row r="929" spans="1:26" ht="12.75" customHeight="1">
      <c r="A929" s="64" t="s">
        <v>423</v>
      </c>
      <c r="B929" s="1014"/>
      <c r="C929" s="776"/>
      <c r="D929" s="776"/>
      <c r="E929" s="776"/>
      <c r="F929" s="898"/>
      <c r="G929" s="109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</row>
    <row r="930" spans="1:26" ht="12.75" customHeight="1">
      <c r="A930" s="63" t="s">
        <v>162</v>
      </c>
      <c r="B930" s="1017" t="s">
        <v>424</v>
      </c>
      <c r="C930" s="773"/>
      <c r="D930" s="773"/>
      <c r="E930" s="773"/>
      <c r="F930" s="1093"/>
      <c r="G930" s="1096" t="str">
        <f>+Presupuesto!E37</f>
        <v>m2</v>
      </c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</row>
    <row r="931" spans="1:26" ht="12.75" customHeight="1">
      <c r="A931" s="65">
        <f>+Presupuesto!A37</f>
        <v>2.2099999999999955</v>
      </c>
      <c r="B931" s="1014"/>
      <c r="C931" s="776"/>
      <c r="D931" s="776"/>
      <c r="E931" s="776"/>
      <c r="F931" s="898"/>
      <c r="G931" s="109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</row>
    <row r="932" spans="1:26" ht="12.75" customHeight="1">
      <c r="A932" s="1097"/>
      <c r="B932" s="1097"/>
      <c r="C932" s="1097"/>
      <c r="D932" s="1097"/>
      <c r="E932" s="1097"/>
      <c r="F932" s="1097"/>
      <c r="G932" s="1097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</row>
    <row r="933" spans="1:26" ht="12.75" customHeight="1">
      <c r="A933" s="1002" t="s">
        <v>183</v>
      </c>
      <c r="B933" s="1098"/>
      <c r="C933" s="1098"/>
      <c r="D933" s="1098"/>
      <c r="E933" s="1098"/>
      <c r="F933" s="1098"/>
      <c r="G933" s="1099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</row>
    <row r="934" spans="1:26" ht="12.75" customHeight="1">
      <c r="A934" s="1003" t="s">
        <v>165</v>
      </c>
      <c r="B934" s="1100"/>
      <c r="C934" s="1101"/>
      <c r="D934" s="241" t="s">
        <v>161</v>
      </c>
      <c r="E934" s="241" t="s">
        <v>184</v>
      </c>
      <c r="F934" s="242" t="s">
        <v>167</v>
      </c>
      <c r="G934" s="243" t="s">
        <v>168</v>
      </c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</row>
    <row r="935" spans="1:26" ht="12.75" customHeight="1">
      <c r="A935" s="1145" t="s">
        <v>425</v>
      </c>
      <c r="B935" s="1146"/>
      <c r="C935" s="1147"/>
      <c r="D935" s="297" t="s">
        <v>26</v>
      </c>
      <c r="E935" s="298">
        <v>100840.33</v>
      </c>
      <c r="F935" s="299">
        <v>1.5</v>
      </c>
      <c r="G935" s="70">
        <f>ROUND((+IF(A935="","",E935*F935)),2)</f>
        <v>151260.5</v>
      </c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</row>
    <row r="936" spans="1:26" ht="12.75" customHeight="1">
      <c r="A936" s="1148" t="s">
        <v>426</v>
      </c>
      <c r="B936" s="1149"/>
      <c r="C936" s="1150"/>
      <c r="D936" s="354" t="s">
        <v>121</v>
      </c>
      <c r="E936" s="355">
        <v>32154.3</v>
      </c>
      <c r="F936" s="75">
        <v>1</v>
      </c>
      <c r="G936" s="73">
        <f t="shared" ref="G936:G942" si="11">+IF(A936="","",E936*F936)</f>
        <v>32154.3</v>
      </c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</row>
    <row r="937" spans="1:26" ht="12.75" customHeight="1">
      <c r="A937" s="1148" t="s">
        <v>427</v>
      </c>
      <c r="B937" s="1149"/>
      <c r="C937" s="1150"/>
      <c r="D937" s="354" t="s">
        <v>362</v>
      </c>
      <c r="E937" s="355">
        <v>51386.67</v>
      </c>
      <c r="F937" s="75">
        <v>0.31</v>
      </c>
      <c r="G937" s="73">
        <f t="shared" si="11"/>
        <v>15929.867699999999</v>
      </c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</row>
    <row r="938" spans="1:26" ht="12.75" customHeight="1">
      <c r="A938" s="1148" t="s">
        <v>428</v>
      </c>
      <c r="B938" s="1149"/>
      <c r="C938" s="1150"/>
      <c r="D938" s="354" t="s">
        <v>362</v>
      </c>
      <c r="E938" s="355">
        <v>92883.33</v>
      </c>
      <c r="F938" s="75">
        <v>0.30999999999999994</v>
      </c>
      <c r="G938" s="73">
        <f t="shared" si="11"/>
        <v>28793.832299999995</v>
      </c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</row>
    <row r="939" spans="1:26" ht="12.75" customHeight="1">
      <c r="A939" s="1148" t="s">
        <v>429</v>
      </c>
      <c r="B939" s="1149"/>
      <c r="C939" s="1150"/>
      <c r="D939" s="354" t="s">
        <v>26</v>
      </c>
      <c r="E939" s="355">
        <v>1099.58</v>
      </c>
      <c r="F939" s="75">
        <v>2</v>
      </c>
      <c r="G939" s="73">
        <f t="shared" si="11"/>
        <v>2199.16</v>
      </c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</row>
    <row r="940" spans="1:26" ht="12.75" customHeight="1">
      <c r="A940" s="1148" t="s">
        <v>430</v>
      </c>
      <c r="B940" s="1149"/>
      <c r="C940" s="1150"/>
      <c r="D940" s="354" t="s">
        <v>26</v>
      </c>
      <c r="E940" s="355">
        <v>10483.33</v>
      </c>
      <c r="F940" s="75">
        <v>1.25</v>
      </c>
      <c r="G940" s="73">
        <f t="shared" si="11"/>
        <v>13104.1625</v>
      </c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</row>
    <row r="941" spans="1:26" ht="12.75" customHeight="1">
      <c r="A941" s="1148" t="s">
        <v>431</v>
      </c>
      <c r="B941" s="1149"/>
      <c r="C941" s="1150"/>
      <c r="D941" s="354" t="s">
        <v>279</v>
      </c>
      <c r="E941" s="355">
        <v>15543.5</v>
      </c>
      <c r="F941" s="75">
        <v>0.35</v>
      </c>
      <c r="G941" s="73">
        <f t="shared" si="11"/>
        <v>5440.2249999999995</v>
      </c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</row>
    <row r="942" spans="1:26" ht="12.75" customHeight="1">
      <c r="A942" s="997"/>
      <c r="B942" s="1104"/>
      <c r="C942" s="1105"/>
      <c r="D942" s="244" t="s">
        <v>171</v>
      </c>
      <c r="E942" s="245" t="s">
        <v>171</v>
      </c>
      <c r="F942" s="78"/>
      <c r="G942" s="246" t="str">
        <f t="shared" si="11"/>
        <v/>
      </c>
      <c r="H942" s="97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</row>
    <row r="943" spans="1:26" ht="12.75" customHeight="1">
      <c r="A943" s="80"/>
      <c r="B943" s="80"/>
      <c r="C943" s="80"/>
      <c r="D943" s="1141" t="s">
        <v>188</v>
      </c>
      <c r="E943" s="1107"/>
      <c r="F943" s="1108"/>
      <c r="G943" s="62">
        <f>+ROUND(SUM(G935:G942),2)</f>
        <v>248882.05</v>
      </c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</row>
    <row r="944" spans="1:26" ht="12.75" customHeight="1">
      <c r="A944" s="80"/>
      <c r="B944" s="80"/>
      <c r="C944" s="80"/>
      <c r="D944" s="368"/>
      <c r="E944" s="368"/>
      <c r="F944" s="368"/>
      <c r="G944" s="357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</row>
    <row r="945" spans="1:26" ht="12.75" customHeight="1">
      <c r="A945" s="1002" t="s">
        <v>164</v>
      </c>
      <c r="B945" s="1098"/>
      <c r="C945" s="1098"/>
      <c r="D945" s="1098"/>
      <c r="E945" s="1098"/>
      <c r="F945" s="1098"/>
      <c r="G945" s="1099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</row>
    <row r="946" spans="1:26" ht="12.75" customHeight="1">
      <c r="A946" s="1003" t="s">
        <v>165</v>
      </c>
      <c r="B946" s="1100"/>
      <c r="C946" s="1109"/>
      <c r="D946" s="66" t="s">
        <v>161</v>
      </c>
      <c r="E946" s="66" t="s">
        <v>166</v>
      </c>
      <c r="F946" s="66" t="s">
        <v>167</v>
      </c>
      <c r="G946" s="66" t="s">
        <v>168</v>
      </c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</row>
    <row r="947" spans="1:26" ht="12.75" customHeight="1">
      <c r="A947" s="1110" t="s">
        <v>169</v>
      </c>
      <c r="B947" s="1111"/>
      <c r="C947" s="1112"/>
      <c r="D947" s="67" t="s">
        <v>170</v>
      </c>
      <c r="E947" s="68">
        <v>102870.91</v>
      </c>
      <c r="F947" s="69">
        <v>0.05</v>
      </c>
      <c r="G947" s="70">
        <f>+IF(A947="","",E947*F947)</f>
        <v>5143.5455000000002</v>
      </c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</row>
    <row r="948" spans="1:26" ht="12.75" customHeight="1">
      <c r="A948" s="1004" t="s">
        <v>382</v>
      </c>
      <c r="B948" s="1142"/>
      <c r="C948" s="1143"/>
      <c r="D948" s="67" t="s">
        <v>259</v>
      </c>
      <c r="E948" s="71">
        <v>53840</v>
      </c>
      <c r="F948" s="72">
        <v>0.01</v>
      </c>
      <c r="G948" s="73">
        <f>+IF(A948="","",E948*F948)</f>
        <v>538.4</v>
      </c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</row>
    <row r="949" spans="1:26" ht="12.75" customHeight="1">
      <c r="A949" s="1004" t="s">
        <v>378</v>
      </c>
      <c r="B949" s="1142"/>
      <c r="C949" s="1143"/>
      <c r="D949" s="67" t="s">
        <v>298</v>
      </c>
      <c r="E949" s="74">
        <v>43083</v>
      </c>
      <c r="F949" s="75">
        <v>0.03</v>
      </c>
      <c r="G949" s="73">
        <f>+IF(A949="","",E949*F949)</f>
        <v>1292.49</v>
      </c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</row>
    <row r="950" spans="1:26" ht="12.75" customHeight="1">
      <c r="A950" s="1007" t="s">
        <v>380</v>
      </c>
      <c r="B950" s="1125"/>
      <c r="C950" s="1126"/>
      <c r="D950" s="76" t="s">
        <v>259</v>
      </c>
      <c r="E950" s="77">
        <v>4621</v>
      </c>
      <c r="F950" s="78">
        <v>0.03</v>
      </c>
      <c r="G950" s="79">
        <f>+IF(A950="","",E950*F950)</f>
        <v>138.63</v>
      </c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</row>
    <row r="951" spans="1:26" ht="27" customHeight="1">
      <c r="A951" s="80"/>
      <c r="B951" s="80"/>
      <c r="C951" s="80"/>
      <c r="D951" s="1134" t="s">
        <v>172</v>
      </c>
      <c r="E951" s="1121"/>
      <c r="F951" s="1122"/>
      <c r="G951" s="81">
        <f>ROUND(+SUM(G947:G950),2)</f>
        <v>7113.07</v>
      </c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</row>
    <row r="952" spans="1:26" ht="12.75" customHeight="1">
      <c r="A952" s="1001"/>
      <c r="B952" s="1001"/>
      <c r="C952" s="1001"/>
      <c r="D952" s="1001"/>
      <c r="E952" s="1001"/>
      <c r="F952" s="1001"/>
      <c r="G952" s="1001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</row>
    <row r="953" spans="1:26" ht="12.75" customHeight="1">
      <c r="A953" s="1002" t="s">
        <v>173</v>
      </c>
      <c r="B953" s="1098"/>
      <c r="C953" s="1098"/>
      <c r="D953" s="1098"/>
      <c r="E953" s="1098"/>
      <c r="F953" s="1098"/>
      <c r="G953" s="1099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</row>
    <row r="954" spans="1:26" ht="12.75" customHeight="1">
      <c r="A954" s="1010" t="s">
        <v>165</v>
      </c>
      <c r="B954" s="1113"/>
      <c r="C954" s="1114"/>
      <c r="D954" s="82" t="s">
        <v>161</v>
      </c>
      <c r="E954" s="83" t="s">
        <v>166</v>
      </c>
      <c r="F954" s="82" t="s">
        <v>167</v>
      </c>
      <c r="G954" s="84" t="s">
        <v>168</v>
      </c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</row>
    <row r="955" spans="1:26" ht="12.75" customHeight="1">
      <c r="A955" s="1127" t="s">
        <v>384</v>
      </c>
      <c r="B955" s="1128"/>
      <c r="C955" s="1129"/>
      <c r="D955" s="85" t="s">
        <v>175</v>
      </c>
      <c r="E955" s="86">
        <v>64294.321240874997</v>
      </c>
      <c r="F955" s="87">
        <v>1.6</v>
      </c>
      <c r="G955" s="88">
        <f>(+IF(A955="","",(E955*F955)))</f>
        <v>102870.91398539999</v>
      </c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</row>
    <row r="956" spans="1:26" ht="12.75" customHeight="1">
      <c r="A956" s="1012"/>
      <c r="B956" s="1132"/>
      <c r="C956" s="1133"/>
      <c r="D956" s="89"/>
      <c r="E956" s="90"/>
      <c r="F956" s="91"/>
      <c r="G956" s="92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</row>
    <row r="957" spans="1:26" ht="12.75" customHeight="1">
      <c r="A957" s="80"/>
      <c r="B957" s="80"/>
      <c r="C957" s="80"/>
      <c r="D957" s="1134" t="s">
        <v>176</v>
      </c>
      <c r="E957" s="1121"/>
      <c r="F957" s="1122"/>
      <c r="G957" s="62">
        <f>+ROUND(SUM(G955:G956),2)</f>
        <v>102870.91</v>
      </c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</row>
    <row r="958" spans="1:26" ht="12.75" customHeight="1">
      <c r="A958" s="80"/>
      <c r="B958" s="80"/>
      <c r="C958" s="80"/>
      <c r="D958" s="80"/>
      <c r="E958" s="93"/>
      <c r="F958" s="80"/>
      <c r="G958" s="80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</row>
    <row r="959" spans="1:26" ht="12.75" customHeight="1">
      <c r="A959" s="1135" t="s">
        <v>177</v>
      </c>
      <c r="B959" s="1136"/>
      <c r="C959" s="1136"/>
      <c r="D959" s="1136"/>
      <c r="E959" s="1136"/>
      <c r="F959" s="1137"/>
      <c r="G959" s="94">
        <f>ROUND((SUM(+G943+G957+G951)),2)</f>
        <v>358866.03</v>
      </c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</row>
    <row r="960" spans="1:26" ht="12.75" customHeight="1">
      <c r="A960" s="80"/>
      <c r="B960" s="80"/>
      <c r="C960" s="80"/>
      <c r="D960" s="80"/>
      <c r="E960" s="93"/>
      <c r="F960" s="80"/>
      <c r="G960" s="80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</row>
    <row r="961" spans="1:26" ht="12.75" customHeight="1">
      <c r="A961" s="1138" t="s">
        <v>178</v>
      </c>
      <c r="B961" s="1139"/>
      <c r="C961" s="1140"/>
      <c r="D961" s="364"/>
      <c r="E961" s="365"/>
      <c r="F961" s="366">
        <v>0.04</v>
      </c>
      <c r="G961" s="367">
        <f>+G959*F961</f>
        <v>14354.641200000002</v>
      </c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</row>
    <row r="962" spans="1:26" ht="12.75" customHeight="1">
      <c r="A962" s="1135" t="s">
        <v>179</v>
      </c>
      <c r="B962" s="1136"/>
      <c r="C962" s="1136"/>
      <c r="D962" s="1136"/>
      <c r="E962" s="1136"/>
      <c r="F962" s="1137"/>
      <c r="G962" s="94">
        <f>+G961+G959</f>
        <v>373220.67120000004</v>
      </c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</row>
    <row r="963" spans="1:26" ht="12.75" customHeight="1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</row>
    <row r="964" spans="1:26" ht="12.75" customHeight="1">
      <c r="A964" s="63" t="s">
        <v>159</v>
      </c>
      <c r="B964" s="1013" t="s">
        <v>160</v>
      </c>
      <c r="C964" s="773"/>
      <c r="D964" s="773"/>
      <c r="E964" s="773"/>
      <c r="F964" s="1093"/>
      <c r="G964" s="1094" t="s">
        <v>161</v>
      </c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</row>
    <row r="965" spans="1:26" ht="12.75" customHeight="1">
      <c r="A965" s="64" t="s">
        <v>432</v>
      </c>
      <c r="B965" s="1014"/>
      <c r="C965" s="776"/>
      <c r="D965" s="776"/>
      <c r="E965" s="776"/>
      <c r="F965" s="898"/>
      <c r="G965" s="109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</row>
    <row r="966" spans="1:26" ht="12.75" customHeight="1">
      <c r="A966" s="63" t="s">
        <v>162</v>
      </c>
      <c r="B966" s="1017" t="s">
        <v>59</v>
      </c>
      <c r="C966" s="773"/>
      <c r="D966" s="773"/>
      <c r="E966" s="773"/>
      <c r="F966" s="1093"/>
      <c r="G966" s="1096" t="str">
        <f>+Presupuesto!E38</f>
        <v>m2</v>
      </c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</row>
    <row r="967" spans="1:26" ht="12.75" customHeight="1">
      <c r="A967" s="65">
        <f>+Presupuesto!A38</f>
        <v>2.2199999999999953</v>
      </c>
      <c r="B967" s="1014"/>
      <c r="C967" s="776"/>
      <c r="D967" s="776"/>
      <c r="E967" s="776"/>
      <c r="F967" s="898"/>
      <c r="G967" s="109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</row>
    <row r="968" spans="1:26" ht="12.75" customHeight="1">
      <c r="A968" s="1097"/>
      <c r="B968" s="1097"/>
      <c r="C968" s="1097"/>
      <c r="D968" s="1097"/>
      <c r="E968" s="1097"/>
      <c r="F968" s="1097"/>
      <c r="G968" s="1097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</row>
    <row r="969" spans="1:26" ht="12.75" customHeight="1">
      <c r="A969" s="1002" t="s">
        <v>183</v>
      </c>
      <c r="B969" s="1098"/>
      <c r="C969" s="1098"/>
      <c r="D969" s="1098"/>
      <c r="E969" s="1098"/>
      <c r="F969" s="1098"/>
      <c r="G969" s="1099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</row>
    <row r="970" spans="1:26" ht="12.75" customHeight="1">
      <c r="A970" s="1003" t="s">
        <v>165</v>
      </c>
      <c r="B970" s="1100"/>
      <c r="C970" s="1109"/>
      <c r="D970" s="66" t="s">
        <v>161</v>
      </c>
      <c r="E970" s="66" t="s">
        <v>166</v>
      </c>
      <c r="F970" s="242" t="s">
        <v>167</v>
      </c>
      <c r="G970" s="243" t="s">
        <v>168</v>
      </c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</row>
    <row r="971" spans="1:26" ht="12.75" customHeight="1">
      <c r="A971" s="1019" t="s">
        <v>433</v>
      </c>
      <c r="B971" s="1102"/>
      <c r="C971" s="1103"/>
      <c r="D971" s="297" t="s">
        <v>104</v>
      </c>
      <c r="E971" s="298">
        <v>6000</v>
      </c>
      <c r="F971" s="299">
        <v>0.1</v>
      </c>
      <c r="G971" s="70">
        <f>ROUND((+IF(A971="","",E971*F971)),2)</f>
        <v>600</v>
      </c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</row>
    <row r="972" spans="1:26" ht="12.75" customHeight="1">
      <c r="A972" s="1020" t="s">
        <v>269</v>
      </c>
      <c r="B972" s="1130"/>
      <c r="C972" s="1131"/>
      <c r="D972" s="354" t="s">
        <v>28</v>
      </c>
      <c r="E972" s="355">
        <v>503770.05</v>
      </c>
      <c r="F972" s="75">
        <v>0.11</v>
      </c>
      <c r="G972" s="73">
        <f>+IF(A972="","",E972*F972)</f>
        <v>55414.705499999996</v>
      </c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</row>
    <row r="973" spans="1:26" ht="12.75" customHeight="1">
      <c r="A973" s="1020" t="s">
        <v>434</v>
      </c>
      <c r="B973" s="1130"/>
      <c r="C973" s="1131"/>
      <c r="D973" s="354" t="s">
        <v>26</v>
      </c>
      <c r="E973" s="355">
        <v>12500</v>
      </c>
      <c r="F973" s="75">
        <v>1</v>
      </c>
      <c r="G973" s="73">
        <f>+IF(A973="","",E973*F973)</f>
        <v>12500</v>
      </c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</row>
    <row r="974" spans="1:26" ht="12.75" customHeight="1">
      <c r="A974" s="1020" t="s">
        <v>273</v>
      </c>
      <c r="B974" s="1130"/>
      <c r="C974" s="1131"/>
      <c r="D974" s="354" t="s">
        <v>274</v>
      </c>
      <c r="E974" s="355">
        <v>5094.67</v>
      </c>
      <c r="F974" s="75">
        <v>0.1</v>
      </c>
      <c r="G974" s="73">
        <f>+IF(A974="","",E974*F974)</f>
        <v>509.46700000000004</v>
      </c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</row>
    <row r="975" spans="1:26" ht="12.75" customHeight="1">
      <c r="A975" s="997"/>
      <c r="B975" s="1104"/>
      <c r="C975" s="1105"/>
      <c r="D975" s="244" t="s">
        <v>171</v>
      </c>
      <c r="E975" s="245" t="s">
        <v>171</v>
      </c>
      <c r="F975" s="78"/>
      <c r="G975" s="246" t="str">
        <f>+IF(A975="","",E975*F975)</f>
        <v/>
      </c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</row>
    <row r="976" spans="1:26" ht="12.75" customHeight="1">
      <c r="A976" s="80"/>
      <c r="B976" s="80"/>
      <c r="C976" s="80"/>
      <c r="D976" s="1141" t="s">
        <v>188</v>
      </c>
      <c r="E976" s="1107"/>
      <c r="F976" s="1108"/>
      <c r="G976" s="62">
        <f>+ROUND(SUM(G971:G975),2)</f>
        <v>69024.17</v>
      </c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</row>
    <row r="977" spans="1:26" ht="12.75" customHeight="1">
      <c r="A977" s="80"/>
      <c r="B977" s="80"/>
      <c r="C977" s="80"/>
      <c r="D977" s="368"/>
      <c r="E977" s="368"/>
      <c r="F977" s="368"/>
      <c r="G977" s="357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</row>
    <row r="978" spans="1:26" ht="12.75" customHeight="1">
      <c r="A978" s="1002" t="s">
        <v>164</v>
      </c>
      <c r="B978" s="1098"/>
      <c r="C978" s="1098"/>
      <c r="D978" s="1098"/>
      <c r="E978" s="1098"/>
      <c r="F978" s="1098"/>
      <c r="G978" s="1099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</row>
    <row r="979" spans="1:26" ht="12.75" customHeight="1">
      <c r="A979" s="1003" t="s">
        <v>165</v>
      </c>
      <c r="B979" s="1100"/>
      <c r="C979" s="1109"/>
      <c r="D979" s="66" t="s">
        <v>161</v>
      </c>
      <c r="E979" s="66" t="s">
        <v>166</v>
      </c>
      <c r="F979" s="66" t="s">
        <v>167</v>
      </c>
      <c r="G979" s="66" t="s">
        <v>168</v>
      </c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</row>
    <row r="980" spans="1:26" ht="12.75" customHeight="1">
      <c r="A980" s="1110" t="s">
        <v>169</v>
      </c>
      <c r="B980" s="1111"/>
      <c r="C980" s="1112"/>
      <c r="D980" s="67" t="s">
        <v>170</v>
      </c>
      <c r="E980" s="68">
        <v>18411.560000000001</v>
      </c>
      <c r="F980" s="69">
        <v>0.05</v>
      </c>
      <c r="G980" s="70">
        <f>+IF(A980="","",E980*F980)</f>
        <v>920.57800000000009</v>
      </c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</row>
    <row r="981" spans="1:26" ht="12.75" customHeight="1">
      <c r="A981" s="1004"/>
      <c r="B981" s="1142"/>
      <c r="C981" s="1143"/>
      <c r="D981" s="67" t="s">
        <v>171</v>
      </c>
      <c r="E981" s="74" t="s">
        <v>171</v>
      </c>
      <c r="F981" s="72"/>
      <c r="G981" s="73" t="str">
        <f>+IF(A981="","",E981*F981)</f>
        <v/>
      </c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</row>
    <row r="982" spans="1:26" ht="12.75" customHeight="1">
      <c r="A982" s="1007"/>
      <c r="B982" s="1125"/>
      <c r="C982" s="1126"/>
      <c r="D982" s="76" t="s">
        <v>171</v>
      </c>
      <c r="E982" s="77" t="s">
        <v>171</v>
      </c>
      <c r="F982" s="78"/>
      <c r="G982" s="79" t="str">
        <f>+IF(A982="","",E982*F982)</f>
        <v/>
      </c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</row>
    <row r="983" spans="1:26" ht="12.75" customHeight="1">
      <c r="A983" s="80"/>
      <c r="B983" s="80"/>
      <c r="C983" s="80"/>
      <c r="D983" s="1141" t="s">
        <v>172</v>
      </c>
      <c r="E983" s="1107"/>
      <c r="F983" s="1108"/>
      <c r="G983" s="81">
        <f>ROUND(+SUM(G980:G982),2)</f>
        <v>920.58</v>
      </c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</row>
    <row r="984" spans="1:26" ht="12.75" customHeight="1">
      <c r="A984" s="1001"/>
      <c r="B984" s="1001"/>
      <c r="C984" s="1001"/>
      <c r="D984" s="1001"/>
      <c r="E984" s="1001"/>
      <c r="F984" s="1001"/>
      <c r="G984" s="1001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</row>
    <row r="985" spans="1:26" ht="12.75" customHeight="1">
      <c r="A985" s="1002" t="s">
        <v>173</v>
      </c>
      <c r="B985" s="1098"/>
      <c r="C985" s="1098"/>
      <c r="D985" s="1098"/>
      <c r="E985" s="1098"/>
      <c r="F985" s="1098"/>
      <c r="G985" s="1099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</row>
    <row r="986" spans="1:26" ht="12.75" customHeight="1">
      <c r="A986" s="1010" t="s">
        <v>165</v>
      </c>
      <c r="B986" s="1113"/>
      <c r="C986" s="1144"/>
      <c r="D986" s="66" t="s">
        <v>161</v>
      </c>
      <c r="E986" s="66" t="s">
        <v>166</v>
      </c>
      <c r="F986" s="82" t="s">
        <v>167</v>
      </c>
      <c r="G986" s="84" t="s">
        <v>168</v>
      </c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</row>
    <row r="987" spans="1:26" ht="12.75" customHeight="1">
      <c r="A987" s="1127" t="s">
        <v>217</v>
      </c>
      <c r="B987" s="1128"/>
      <c r="C987" s="1129"/>
      <c r="D987" s="85" t="s">
        <v>175</v>
      </c>
      <c r="E987" s="86">
        <v>40914.569044249998</v>
      </c>
      <c r="F987" s="87">
        <v>0.45</v>
      </c>
      <c r="G987" s="88">
        <f>(+IF(A987="","",(E987*F987)))</f>
        <v>18411.556069912498</v>
      </c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</row>
    <row r="988" spans="1:26" ht="12.75" customHeight="1">
      <c r="A988" s="1012"/>
      <c r="B988" s="1132"/>
      <c r="C988" s="1133"/>
      <c r="D988" s="89"/>
      <c r="E988" s="90"/>
      <c r="F988" s="91"/>
      <c r="G988" s="92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</row>
    <row r="989" spans="1:26" ht="12.75" customHeight="1">
      <c r="A989" s="80"/>
      <c r="B989" s="80"/>
      <c r="C989" s="80"/>
      <c r="D989" s="1134" t="s">
        <v>176</v>
      </c>
      <c r="E989" s="1121"/>
      <c r="F989" s="1122"/>
      <c r="G989" s="62">
        <f>+ROUND(SUM(G987:G988),2)</f>
        <v>18411.560000000001</v>
      </c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</row>
    <row r="990" spans="1:26" ht="12.75" customHeight="1">
      <c r="A990" s="80"/>
      <c r="B990" s="80"/>
      <c r="C990" s="80"/>
      <c r="D990" s="80"/>
      <c r="E990" s="93"/>
      <c r="F990" s="80"/>
      <c r="G990" s="80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</row>
    <row r="991" spans="1:26" ht="12.75" customHeight="1">
      <c r="A991" s="1135" t="s">
        <v>177</v>
      </c>
      <c r="B991" s="1136"/>
      <c r="C991" s="1136"/>
      <c r="D991" s="1136"/>
      <c r="E991" s="1136"/>
      <c r="F991" s="1137"/>
      <c r="G991" s="94">
        <f>ROUND((SUM(+G976+G983+G989)),2)</f>
        <v>88356.31</v>
      </c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</row>
    <row r="992" spans="1:26" ht="12.75" customHeight="1">
      <c r="A992" s="80"/>
      <c r="B992" s="80"/>
      <c r="C992" s="80"/>
      <c r="D992" s="80"/>
      <c r="E992" s="93"/>
      <c r="F992" s="80"/>
      <c r="G992" s="80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</row>
    <row r="993" spans="1:26" ht="12.75" customHeight="1">
      <c r="A993" s="1138" t="s">
        <v>178</v>
      </c>
      <c r="B993" s="1139"/>
      <c r="C993" s="1140"/>
      <c r="D993" s="364"/>
      <c r="E993" s="365"/>
      <c r="F993" s="366">
        <v>0.04</v>
      </c>
      <c r="G993" s="367">
        <f>+G991*F993</f>
        <v>3534.2523999999999</v>
      </c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</row>
    <row r="994" spans="1:26" ht="12.75" customHeight="1">
      <c r="A994" s="1135" t="s">
        <v>179</v>
      </c>
      <c r="B994" s="1136"/>
      <c r="C994" s="1136"/>
      <c r="D994" s="1136"/>
      <c r="E994" s="1136"/>
      <c r="F994" s="1137"/>
      <c r="G994" s="94">
        <f>+G993+G991</f>
        <v>91890.562399999995</v>
      </c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</row>
    <row r="995" spans="1:26" ht="12.75" customHeight="1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</row>
    <row r="996" spans="1:26" ht="12.75" customHeight="1">
      <c r="A996" s="63" t="s">
        <v>159</v>
      </c>
      <c r="B996" s="1013" t="s">
        <v>160</v>
      </c>
      <c r="C996" s="773"/>
      <c r="D996" s="773"/>
      <c r="E996" s="773"/>
      <c r="F996" s="1093"/>
      <c r="G996" s="1094" t="s">
        <v>161</v>
      </c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</row>
    <row r="997" spans="1:26" ht="12.75" customHeight="1">
      <c r="A997" s="64" t="s">
        <v>435</v>
      </c>
      <c r="B997" s="1014"/>
      <c r="C997" s="776"/>
      <c r="D997" s="776"/>
      <c r="E997" s="776"/>
      <c r="F997" s="898"/>
      <c r="G997" s="109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</row>
    <row r="998" spans="1:26" ht="12.75" customHeight="1">
      <c r="A998" s="63" t="s">
        <v>162</v>
      </c>
      <c r="B998" s="1017" t="s">
        <v>436</v>
      </c>
      <c r="C998" s="773"/>
      <c r="D998" s="773"/>
      <c r="E998" s="773"/>
      <c r="F998" s="1093"/>
      <c r="G998" s="1096" t="str">
        <f>+Presupuesto!E39</f>
        <v>m3</v>
      </c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</row>
    <row r="999" spans="1:26" ht="12.75" customHeight="1">
      <c r="A999" s="65">
        <f>+Presupuesto!A39</f>
        <v>2.2299999999999951</v>
      </c>
      <c r="B999" s="1014"/>
      <c r="C999" s="776"/>
      <c r="D999" s="776"/>
      <c r="E999" s="776"/>
      <c r="F999" s="898"/>
      <c r="G999" s="109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</row>
    <row r="1000" spans="1:26" ht="12.75" customHeight="1">
      <c r="A1000" s="1097"/>
      <c r="B1000" s="1097"/>
      <c r="C1000" s="1097"/>
      <c r="D1000" s="1097"/>
      <c r="E1000" s="1097"/>
      <c r="F1000" s="1097"/>
      <c r="G1000" s="1097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</row>
    <row r="1001" spans="1:26" ht="12.75" customHeight="1">
      <c r="A1001" s="1002" t="s">
        <v>183</v>
      </c>
      <c r="B1001" s="1098"/>
      <c r="C1001" s="1098"/>
      <c r="D1001" s="1098"/>
      <c r="E1001" s="1098"/>
      <c r="F1001" s="1098"/>
      <c r="G1001" s="1099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</row>
    <row r="1002" spans="1:26" ht="12.75" customHeight="1">
      <c r="A1002" s="1003" t="s">
        <v>165</v>
      </c>
      <c r="B1002" s="1100"/>
      <c r="C1002" s="1101"/>
      <c r="D1002" s="241" t="s">
        <v>161</v>
      </c>
      <c r="E1002" s="241" t="s">
        <v>184</v>
      </c>
      <c r="F1002" s="242" t="s">
        <v>167</v>
      </c>
      <c r="G1002" s="243" t="s">
        <v>168</v>
      </c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</row>
    <row r="1003" spans="1:26" ht="12.75" customHeight="1">
      <c r="A1003" s="1019" t="s">
        <v>269</v>
      </c>
      <c r="B1003" s="1102"/>
      <c r="C1003" s="1103"/>
      <c r="D1003" s="297" t="s">
        <v>28</v>
      </c>
      <c r="E1003" s="298">
        <v>503770.05</v>
      </c>
      <c r="F1003" s="299">
        <v>1.05</v>
      </c>
      <c r="G1003" s="70">
        <f>ROUND((+IF(A1003="","",E1003*F1003)),2)</f>
        <v>528958.55000000005</v>
      </c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</row>
    <row r="1004" spans="1:26" ht="12.75" customHeight="1">
      <c r="A1004" s="1020"/>
      <c r="B1004" s="1130"/>
      <c r="C1004" s="1131"/>
      <c r="D1004" s="354" t="s">
        <v>171</v>
      </c>
      <c r="E1004" s="355" t="s">
        <v>171</v>
      </c>
      <c r="F1004" s="75"/>
      <c r="G1004" s="73" t="str">
        <f>+IF(A1004="","",E1004*F1004)</f>
        <v/>
      </c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</row>
    <row r="1005" spans="1:26" ht="12.75" customHeight="1">
      <c r="A1005" s="1020"/>
      <c r="B1005" s="1130"/>
      <c r="C1005" s="1131"/>
      <c r="D1005" s="354" t="s">
        <v>171</v>
      </c>
      <c r="E1005" s="355" t="s">
        <v>171</v>
      </c>
      <c r="F1005" s="75"/>
      <c r="G1005" s="73" t="str">
        <f>+IF(A1005="","",E1005*F1005)</f>
        <v/>
      </c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</row>
    <row r="1006" spans="1:26" ht="12.75" customHeight="1">
      <c r="A1006" s="1020"/>
      <c r="B1006" s="1130"/>
      <c r="C1006" s="1131"/>
      <c r="D1006" s="354" t="s">
        <v>171</v>
      </c>
      <c r="E1006" s="355" t="s">
        <v>171</v>
      </c>
      <c r="F1006" s="75"/>
      <c r="G1006" s="73" t="str">
        <f>+IF(A1006="","",E1006*F1006)</f>
        <v/>
      </c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</row>
    <row r="1007" spans="1:26" ht="12.75" customHeight="1">
      <c r="A1007" s="1020"/>
      <c r="B1007" s="1130"/>
      <c r="C1007" s="1131"/>
      <c r="D1007" s="354" t="s">
        <v>171</v>
      </c>
      <c r="E1007" s="355" t="s">
        <v>171</v>
      </c>
      <c r="F1007" s="75"/>
      <c r="G1007" s="73" t="str">
        <f>+IF(A1007="","",E1007*F1007)</f>
        <v/>
      </c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</row>
    <row r="1008" spans="1:26" ht="12.75" customHeight="1">
      <c r="A1008" s="997"/>
      <c r="B1008" s="1104"/>
      <c r="C1008" s="1105"/>
      <c r="D1008" s="244" t="s">
        <v>171</v>
      </c>
      <c r="E1008" s="245" t="s">
        <v>171</v>
      </c>
      <c r="F1008" s="78"/>
      <c r="G1008" s="246" t="str">
        <f>+IF(A1008="","",E1008*F1008)</f>
        <v/>
      </c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</row>
    <row r="1009" spans="1:26" ht="12.75" customHeight="1">
      <c r="A1009" s="80"/>
      <c r="B1009" s="80"/>
      <c r="C1009" s="80"/>
      <c r="D1009" s="1141" t="s">
        <v>188</v>
      </c>
      <c r="E1009" s="1107"/>
      <c r="F1009" s="1108"/>
      <c r="G1009" s="62">
        <f>+ROUND(SUM(G1003:G1008),2)</f>
        <v>528958.55000000005</v>
      </c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</row>
    <row r="1010" spans="1:26" ht="12.75" customHeight="1">
      <c r="A1010" s="80"/>
      <c r="B1010" s="80"/>
      <c r="C1010" s="80"/>
      <c r="D1010" s="368"/>
      <c r="E1010" s="368"/>
      <c r="F1010" s="368"/>
      <c r="G1010" s="357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</row>
    <row r="1011" spans="1:26" ht="12.75" customHeight="1">
      <c r="A1011" s="1002" t="s">
        <v>164</v>
      </c>
      <c r="B1011" s="1098"/>
      <c r="C1011" s="1098"/>
      <c r="D1011" s="1098"/>
      <c r="E1011" s="1098"/>
      <c r="F1011" s="1098"/>
      <c r="G1011" s="1099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</row>
    <row r="1012" spans="1:26" ht="12.75" customHeight="1">
      <c r="A1012" s="1003" t="s">
        <v>165</v>
      </c>
      <c r="B1012" s="1100"/>
      <c r="C1012" s="1109"/>
      <c r="D1012" s="66" t="s">
        <v>161</v>
      </c>
      <c r="E1012" s="66" t="s">
        <v>166</v>
      </c>
      <c r="F1012" s="66" t="s">
        <v>167</v>
      </c>
      <c r="G1012" s="66" t="s">
        <v>168</v>
      </c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</row>
    <row r="1013" spans="1:26" ht="12.75" customHeight="1">
      <c r="A1013" s="1110" t="s">
        <v>169</v>
      </c>
      <c r="B1013" s="1111"/>
      <c r="C1013" s="1112"/>
      <c r="D1013" s="67" t="s">
        <v>170</v>
      </c>
      <c r="E1013" s="68">
        <v>200481.39</v>
      </c>
      <c r="F1013" s="69">
        <v>0.05</v>
      </c>
      <c r="G1013" s="70">
        <f>+IF(A1013="","",E1013*F1013)</f>
        <v>10024.069500000001</v>
      </c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</row>
    <row r="1014" spans="1:26" ht="12.75" customHeight="1">
      <c r="A1014" s="1004" t="s">
        <v>437</v>
      </c>
      <c r="B1014" s="1142"/>
      <c r="C1014" s="1143"/>
      <c r="D1014" s="67" t="s">
        <v>26</v>
      </c>
      <c r="E1014" s="71">
        <v>8265</v>
      </c>
      <c r="F1014" s="72">
        <v>25</v>
      </c>
      <c r="G1014" s="73">
        <f>+IF(A1014="","",E1014*F1014)</f>
        <v>206625</v>
      </c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</row>
    <row r="1015" spans="1:26" ht="12.75" customHeight="1">
      <c r="A1015" s="369"/>
      <c r="B1015" s="370"/>
      <c r="C1015" s="371"/>
      <c r="D1015" s="67"/>
      <c r="E1015" s="71"/>
      <c r="F1015" s="72"/>
      <c r="G1015" s="73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</row>
    <row r="1016" spans="1:26" ht="12.75" customHeight="1">
      <c r="A1016" s="1004"/>
      <c r="B1016" s="1142"/>
      <c r="C1016" s="1143"/>
      <c r="D1016" s="67" t="s">
        <v>171</v>
      </c>
      <c r="E1016" s="74" t="s">
        <v>171</v>
      </c>
      <c r="F1016" s="75"/>
      <c r="G1016" s="73" t="str">
        <f>+IF(A1016="","",E1016*F1016)</f>
        <v/>
      </c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</row>
    <row r="1017" spans="1:26" ht="12.75" customHeight="1">
      <c r="A1017" s="1007"/>
      <c r="B1017" s="1125"/>
      <c r="C1017" s="1126"/>
      <c r="D1017" s="76" t="s">
        <v>171</v>
      </c>
      <c r="E1017" s="77" t="s">
        <v>171</v>
      </c>
      <c r="F1017" s="78"/>
      <c r="G1017" s="79" t="str">
        <f>+IF(A1017="","",E1017*F1017)</f>
        <v/>
      </c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</row>
    <row r="1018" spans="1:26" ht="12.75" customHeight="1">
      <c r="A1018" s="80"/>
      <c r="B1018" s="80"/>
      <c r="C1018" s="80"/>
      <c r="D1018" s="1141" t="s">
        <v>172</v>
      </c>
      <c r="E1018" s="1107"/>
      <c r="F1018" s="1108"/>
      <c r="G1018" s="81">
        <f>ROUND(+SUM(G1013:G1017),2)</f>
        <v>216649.07</v>
      </c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</row>
    <row r="1019" spans="1:26" ht="12.75" customHeight="1">
      <c r="A1019" s="1001"/>
      <c r="B1019" s="1001"/>
      <c r="C1019" s="1001"/>
      <c r="D1019" s="1001"/>
      <c r="E1019" s="1001"/>
      <c r="F1019" s="1001"/>
      <c r="G1019" s="1001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</row>
    <row r="1020" spans="1:26" ht="12.75" customHeight="1">
      <c r="A1020" s="1002" t="s">
        <v>173</v>
      </c>
      <c r="B1020" s="1098"/>
      <c r="C1020" s="1098"/>
      <c r="D1020" s="1098"/>
      <c r="E1020" s="1098"/>
      <c r="F1020" s="1098"/>
      <c r="G1020" s="1099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</row>
    <row r="1021" spans="1:26" ht="12.75" customHeight="1">
      <c r="A1021" s="1010" t="s">
        <v>165</v>
      </c>
      <c r="B1021" s="1113"/>
      <c r="C1021" s="1114"/>
      <c r="D1021" s="82" t="s">
        <v>161</v>
      </c>
      <c r="E1021" s="83" t="s">
        <v>166</v>
      </c>
      <c r="F1021" s="82" t="s">
        <v>167</v>
      </c>
      <c r="G1021" s="84" t="s">
        <v>168</v>
      </c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</row>
    <row r="1022" spans="1:26" ht="12.75" customHeight="1">
      <c r="A1022" s="1127" t="s">
        <v>217</v>
      </c>
      <c r="B1022" s="1128"/>
      <c r="C1022" s="1129"/>
      <c r="D1022" s="85" t="s">
        <v>175</v>
      </c>
      <c r="E1022" s="86">
        <v>40914.569044249998</v>
      </c>
      <c r="F1022" s="87">
        <v>4.9000000000000004</v>
      </c>
      <c r="G1022" s="88">
        <f>(+IF(A1022="","",(E1022*F1022)))</f>
        <v>200481.388316825</v>
      </c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</row>
    <row r="1023" spans="1:26" ht="12.75" customHeight="1">
      <c r="A1023" s="1117"/>
      <c r="B1023" s="1118"/>
      <c r="C1023" s="1119"/>
      <c r="D1023" s="85"/>
      <c r="E1023" s="86"/>
      <c r="F1023" s="87"/>
      <c r="G1023" s="88" t="str">
        <f>(+IF(A1023="","",(E1023*F1023)))</f>
        <v/>
      </c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</row>
    <row r="1024" spans="1:26" ht="12.75" customHeight="1">
      <c r="A1024" s="1117"/>
      <c r="B1024" s="1118"/>
      <c r="C1024" s="1119"/>
      <c r="D1024" s="85"/>
      <c r="E1024" s="86"/>
      <c r="F1024" s="87"/>
      <c r="G1024" s="88" t="str">
        <f>(+IF(A1024="","",(E1024*F1024)))</f>
        <v/>
      </c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</row>
    <row r="1025" spans="1:26" ht="12.75" customHeight="1">
      <c r="A1025" s="1012"/>
      <c r="B1025" s="1132"/>
      <c r="C1025" s="1133"/>
      <c r="D1025" s="89"/>
      <c r="E1025" s="90"/>
      <c r="F1025" s="91"/>
      <c r="G1025" s="92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</row>
    <row r="1026" spans="1:26" ht="12.75" customHeight="1">
      <c r="A1026" s="80"/>
      <c r="B1026" s="80"/>
      <c r="C1026" s="80"/>
      <c r="D1026" s="1134" t="s">
        <v>176</v>
      </c>
      <c r="E1026" s="1121"/>
      <c r="F1026" s="1122"/>
      <c r="G1026" s="62">
        <f>+ROUND(SUM(G1022:G1025),2)</f>
        <v>200481.39</v>
      </c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</row>
    <row r="1027" spans="1:26" ht="12.75" customHeight="1">
      <c r="A1027" s="80"/>
      <c r="B1027" s="80"/>
      <c r="C1027" s="80"/>
      <c r="D1027" s="80"/>
      <c r="E1027" s="93"/>
      <c r="F1027" s="80"/>
      <c r="G1027" s="80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</row>
    <row r="1028" spans="1:26" ht="12.75" customHeight="1">
      <c r="A1028" s="1135" t="s">
        <v>177</v>
      </c>
      <c r="B1028" s="1136"/>
      <c r="C1028" s="1136"/>
      <c r="D1028" s="1136"/>
      <c r="E1028" s="1136"/>
      <c r="F1028" s="1137"/>
      <c r="G1028" s="94">
        <f>ROUND((SUM(+G1009+G1018+G1026)),2)</f>
        <v>946089.01</v>
      </c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</row>
    <row r="1029" spans="1:26" ht="12.75" customHeight="1">
      <c r="A1029" s="80"/>
      <c r="B1029" s="80"/>
      <c r="C1029" s="80"/>
      <c r="D1029" s="80"/>
      <c r="E1029" s="93"/>
      <c r="F1029" s="80"/>
      <c r="G1029" s="80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</row>
    <row r="1030" spans="1:26" ht="12.75" customHeight="1">
      <c r="A1030" s="1138" t="s">
        <v>178</v>
      </c>
      <c r="B1030" s="1139"/>
      <c r="C1030" s="1140"/>
      <c r="D1030" s="364"/>
      <c r="E1030" s="365"/>
      <c r="F1030" s="366">
        <v>0.04</v>
      </c>
      <c r="G1030" s="367">
        <f>+G1028*F1030</f>
        <v>37843.560400000002</v>
      </c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</row>
    <row r="1031" spans="1:26" ht="12.75" customHeight="1">
      <c r="A1031" s="1135" t="s">
        <v>179</v>
      </c>
      <c r="B1031" s="1136"/>
      <c r="C1031" s="1136"/>
      <c r="D1031" s="1136"/>
      <c r="E1031" s="1136"/>
      <c r="F1031" s="1137"/>
      <c r="G1031" s="94">
        <f>+G1030+G1028</f>
        <v>983932.57039999997</v>
      </c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</row>
    <row r="1032" spans="1:26" ht="12.75" customHeight="1">
      <c r="A1032" s="15"/>
      <c r="B1032" s="15"/>
      <c r="C1032" s="15"/>
      <c r="D1032" s="15"/>
      <c r="E1032" s="15"/>
      <c r="F1032" s="15"/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</row>
    <row r="1033" spans="1:26" ht="12.75" customHeight="1">
      <c r="A1033" s="63" t="s">
        <v>194</v>
      </c>
      <c r="B1033" s="1013" t="s">
        <v>160</v>
      </c>
      <c r="C1033" s="773"/>
      <c r="D1033" s="773"/>
      <c r="E1033" s="773"/>
      <c r="F1033" s="1093"/>
      <c r="G1033" s="1094" t="s">
        <v>161</v>
      </c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</row>
    <row r="1034" spans="1:26" ht="12.75" customHeight="1">
      <c r="A1034" s="64"/>
      <c r="B1034" s="1014"/>
      <c r="C1034" s="776"/>
      <c r="D1034" s="776"/>
      <c r="E1034" s="776"/>
      <c r="F1034" s="898"/>
      <c r="G1034" s="1095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</row>
    <row r="1035" spans="1:26" ht="12.75" customHeight="1">
      <c r="A1035" s="63" t="s">
        <v>162</v>
      </c>
      <c r="B1035" s="1017" t="str">
        <f>+Presupuesto!D40</f>
        <v>Suministro e Instalación de PTAP mediante sistemas de filtración Q=2,5 LPS</v>
      </c>
      <c r="C1035" s="773"/>
      <c r="D1035" s="773"/>
      <c r="E1035" s="773"/>
      <c r="F1035" s="1093"/>
      <c r="G1035" s="1096" t="str">
        <f>+Presupuesto!E40</f>
        <v>und</v>
      </c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</row>
    <row r="1036" spans="1:26" ht="12.75" customHeight="1">
      <c r="A1036" s="65">
        <f>+Presupuesto!A40</f>
        <v>2.2399999999999949</v>
      </c>
      <c r="B1036" s="1014"/>
      <c r="C1036" s="776"/>
      <c r="D1036" s="776"/>
      <c r="E1036" s="776"/>
      <c r="F1036" s="898"/>
      <c r="G1036" s="109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</row>
    <row r="1037" spans="1:26" ht="12.75" customHeight="1">
      <c r="A1037" s="1097"/>
      <c r="B1037" s="1097"/>
      <c r="C1037" s="1097"/>
      <c r="D1037" s="1097"/>
      <c r="E1037" s="1097"/>
      <c r="F1037" s="1097"/>
      <c r="G1037" s="1097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</row>
    <row r="1038" spans="1:26" ht="19.5" customHeight="1">
      <c r="A1038" s="1002" t="s">
        <v>183</v>
      </c>
      <c r="B1038" s="1098"/>
      <c r="C1038" s="1098"/>
      <c r="D1038" s="1098"/>
      <c r="E1038" s="1098"/>
      <c r="F1038" s="1098"/>
      <c r="G1038" s="1099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</row>
    <row r="1039" spans="1:26" ht="27" customHeight="1">
      <c r="A1039" s="1003" t="s">
        <v>165</v>
      </c>
      <c r="B1039" s="1100"/>
      <c r="C1039" s="1101"/>
      <c r="D1039" s="241" t="s">
        <v>161</v>
      </c>
      <c r="E1039" s="241" t="s">
        <v>184</v>
      </c>
      <c r="F1039" s="242" t="s">
        <v>167</v>
      </c>
      <c r="G1039" s="243" t="s">
        <v>168</v>
      </c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</row>
    <row r="1040" spans="1:26" ht="37.200000000000003" customHeight="1">
      <c r="A1040" s="1019" t="s">
        <v>438</v>
      </c>
      <c r="B1040" s="1102"/>
      <c r="C1040" s="1103"/>
      <c r="D1040" s="297" t="s">
        <v>104</v>
      </c>
      <c r="E1040" s="298">
        <v>80000000</v>
      </c>
      <c r="F1040" s="299">
        <v>1</v>
      </c>
      <c r="G1040" s="70">
        <f>ROUND((+IF(A1040="","",E1040*F1040)),2)</f>
        <v>80000000</v>
      </c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</row>
    <row r="1041" spans="1:26" ht="12.75" customHeight="1">
      <c r="A1041" s="1020"/>
      <c r="B1041" s="1130"/>
      <c r="C1041" s="1131"/>
      <c r="D1041" s="354"/>
      <c r="E1041" s="355"/>
      <c r="F1041" s="75"/>
      <c r="G1041" s="73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</row>
    <row r="1042" spans="1:26" ht="12.75" customHeight="1">
      <c r="A1042" s="997"/>
      <c r="B1042" s="1104"/>
      <c r="C1042" s="1105"/>
      <c r="D1042" s="244" t="s">
        <v>171</v>
      </c>
      <c r="E1042" s="245" t="s">
        <v>171</v>
      </c>
      <c r="F1042" s="78"/>
      <c r="G1042" s="246" t="str">
        <f>+IF(A1042="","",E1042*F1042)</f>
        <v/>
      </c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</row>
    <row r="1043" spans="1:26" ht="12.75" customHeight="1">
      <c r="A1043" s="80"/>
      <c r="B1043" s="80"/>
      <c r="C1043" s="80"/>
      <c r="D1043" s="1106" t="s">
        <v>188</v>
      </c>
      <c r="E1043" s="1107"/>
      <c r="F1043" s="1108"/>
      <c r="G1043" s="62">
        <f>SUM(G1040:G1042)</f>
        <v>80000000</v>
      </c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</row>
    <row r="1044" spans="1:26" ht="12.75" customHeight="1">
      <c r="A1044" s="1001"/>
      <c r="B1044" s="1001"/>
      <c r="C1044" s="1001"/>
      <c r="D1044" s="1001"/>
      <c r="E1044" s="1001"/>
      <c r="F1044" s="1001"/>
      <c r="G1044" s="1001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</row>
    <row r="1045" spans="1:26" ht="12.75" customHeight="1">
      <c r="A1045" s="1002" t="s">
        <v>164</v>
      </c>
      <c r="B1045" s="1098"/>
      <c r="C1045" s="1098"/>
      <c r="D1045" s="1098"/>
      <c r="E1045" s="1098"/>
      <c r="F1045" s="1098"/>
      <c r="G1045" s="1099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</row>
    <row r="1046" spans="1:26" ht="12.75" customHeight="1">
      <c r="A1046" s="1003" t="s">
        <v>165</v>
      </c>
      <c r="B1046" s="1100"/>
      <c r="C1046" s="1109"/>
      <c r="D1046" s="66" t="s">
        <v>161</v>
      </c>
      <c r="E1046" s="66" t="s">
        <v>166</v>
      </c>
      <c r="F1046" s="359" t="s">
        <v>167</v>
      </c>
      <c r="G1046" s="66" t="s">
        <v>168</v>
      </c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</row>
    <row r="1047" spans="1:26" ht="12.75" customHeight="1">
      <c r="A1047" s="1110" t="s">
        <v>169</v>
      </c>
      <c r="B1047" s="1111"/>
      <c r="C1047" s="1112"/>
      <c r="D1047" s="67" t="s">
        <v>170</v>
      </c>
      <c r="E1047" s="74">
        <f>+G1056</f>
        <v>6312533.2874999996</v>
      </c>
      <c r="F1047" s="360">
        <v>0.01</v>
      </c>
      <c r="G1047" s="358">
        <f>+IF(A1047="","",E1047*F1047)</f>
        <v>63125.332875</v>
      </c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</row>
    <row r="1048" spans="1:26" ht="12.75" customHeight="1">
      <c r="A1048" s="1007"/>
      <c r="B1048" s="1125"/>
      <c r="C1048" s="1126"/>
      <c r="D1048" s="361" t="s">
        <v>171</v>
      </c>
      <c r="E1048" s="74" t="s">
        <v>171</v>
      </c>
      <c r="F1048" s="362"/>
      <c r="G1048" s="246" t="str">
        <f>+IF(A1048="","",E1048*F1048)</f>
        <v/>
      </c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</row>
    <row r="1049" spans="1:26" ht="12.75" customHeight="1">
      <c r="A1049" s="80"/>
      <c r="B1049" s="80"/>
      <c r="C1049" s="80"/>
      <c r="D1049" s="1120" t="s">
        <v>172</v>
      </c>
      <c r="E1049" s="1121"/>
      <c r="F1049" s="1122"/>
      <c r="G1049" s="81">
        <f>SUM(G1047:G1048)</f>
        <v>63125.332875</v>
      </c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</row>
    <row r="1050" spans="1:26" ht="12.75" customHeight="1">
      <c r="A1050" s="1001"/>
      <c r="B1050" s="1001"/>
      <c r="C1050" s="1001"/>
      <c r="D1050" s="1001"/>
      <c r="E1050" s="1001"/>
      <c r="F1050" s="1001"/>
      <c r="G1050" s="1001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</row>
    <row r="1051" spans="1:26" ht="12.75" customHeight="1">
      <c r="A1051" s="1002" t="s">
        <v>173</v>
      </c>
      <c r="B1051" s="1098"/>
      <c r="C1051" s="1098"/>
      <c r="D1051" s="1098"/>
      <c r="E1051" s="1098"/>
      <c r="F1051" s="1098"/>
      <c r="G1051" s="1099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</row>
    <row r="1052" spans="1:26" ht="12.75" customHeight="1">
      <c r="A1052" s="1010" t="s">
        <v>165</v>
      </c>
      <c r="B1052" s="1113"/>
      <c r="C1052" s="1114"/>
      <c r="D1052" s="82" t="s">
        <v>161</v>
      </c>
      <c r="E1052" s="83" t="s">
        <v>166</v>
      </c>
      <c r="F1052" s="82" t="s">
        <v>167</v>
      </c>
      <c r="G1052" s="84" t="s">
        <v>168</v>
      </c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</row>
    <row r="1053" spans="1:26" ht="12.75" customHeight="1">
      <c r="A1053" s="1127" t="s">
        <v>190</v>
      </c>
      <c r="B1053" s="1128"/>
      <c r="C1053" s="1129"/>
      <c r="D1053" s="85" t="s">
        <v>175</v>
      </c>
      <c r="E1053" s="86">
        <v>35069.629374999997</v>
      </c>
      <c r="F1053" s="87">
        <v>60</v>
      </c>
      <c r="G1053" s="88">
        <f>(+IF(A1053="","",(E1053*F1053)))</f>
        <v>2104177.7624999997</v>
      </c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</row>
    <row r="1054" spans="1:26" ht="12.75" customHeight="1">
      <c r="A1054" s="1117" t="s">
        <v>190</v>
      </c>
      <c r="B1054" s="1118"/>
      <c r="C1054" s="1119"/>
      <c r="D1054" s="85" t="s">
        <v>175</v>
      </c>
      <c r="E1054" s="86">
        <v>35069.629374999997</v>
      </c>
      <c r="F1054" s="87">
        <v>60</v>
      </c>
      <c r="G1054" s="88">
        <f>(+IF(A1054="","",(E1054*F1054)))</f>
        <v>2104177.7624999997</v>
      </c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</row>
    <row r="1055" spans="1:26" ht="12.75" customHeight="1">
      <c r="A1055" s="1117" t="s">
        <v>190</v>
      </c>
      <c r="B1055" s="1118"/>
      <c r="C1055" s="1119"/>
      <c r="D1055" s="85" t="s">
        <v>175</v>
      </c>
      <c r="E1055" s="86">
        <v>35069.629374999997</v>
      </c>
      <c r="F1055" s="87">
        <v>60</v>
      </c>
      <c r="G1055" s="88">
        <f>(+IF(A1055="","",(E1055*F1055)))</f>
        <v>2104177.7624999997</v>
      </c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</row>
    <row r="1056" spans="1:26" ht="12.75" customHeight="1">
      <c r="A1056" s="80"/>
      <c r="B1056" s="80"/>
      <c r="C1056" s="80"/>
      <c r="D1056" s="1120" t="s">
        <v>176</v>
      </c>
      <c r="E1056" s="1121"/>
      <c r="F1056" s="1122"/>
      <c r="G1056" s="62">
        <f>SUM(G1053:G1055)</f>
        <v>6312533.2874999996</v>
      </c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</row>
    <row r="1057" spans="1:26" ht="12.75" customHeight="1">
      <c r="A1057" s="80"/>
      <c r="B1057" s="80"/>
      <c r="C1057" s="80"/>
      <c r="D1057" s="80"/>
      <c r="E1057" s="93"/>
      <c r="F1057" s="80"/>
      <c r="G1057" s="80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</row>
    <row r="1058" spans="1:26" ht="12.75" customHeight="1">
      <c r="A1058" s="994" t="s">
        <v>177</v>
      </c>
      <c r="B1058" s="1091"/>
      <c r="C1058" s="1091"/>
      <c r="D1058" s="1091"/>
      <c r="E1058" s="1091"/>
      <c r="F1058" s="1092"/>
      <c r="G1058" s="94">
        <f>+G1043+G1049+G1056</f>
        <v>86375658.620374992</v>
      </c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</row>
    <row r="1059" spans="1:26" ht="12.75" customHeight="1">
      <c r="A1059" s="80"/>
      <c r="B1059" s="80"/>
      <c r="C1059" s="80"/>
      <c r="D1059" s="80"/>
      <c r="E1059" s="93"/>
      <c r="F1059" s="80"/>
      <c r="G1059" s="80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</row>
    <row r="1060" spans="1:26" ht="12.75" customHeight="1">
      <c r="A1060" s="993" t="s">
        <v>178</v>
      </c>
      <c r="B1060" s="1123"/>
      <c r="C1060" s="1124"/>
      <c r="D1060" s="80"/>
      <c r="E1060" s="95"/>
      <c r="F1060" s="96">
        <v>0.04</v>
      </c>
      <c r="G1060" s="97">
        <f>+G1058*F1060</f>
        <v>3455026.344815</v>
      </c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</row>
    <row r="1061" spans="1:26" ht="12.75" customHeight="1">
      <c r="A1061" s="994" t="s">
        <v>179</v>
      </c>
      <c r="B1061" s="1091"/>
      <c r="C1061" s="1091"/>
      <c r="D1061" s="1091"/>
      <c r="E1061" s="1091"/>
      <c r="F1061" s="1092"/>
      <c r="G1061" s="94">
        <f>+G1060+G1058</f>
        <v>89830684.965189993</v>
      </c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</row>
    <row r="1062" spans="1:26" ht="12.75" customHeight="1">
      <c r="A1062" s="15"/>
      <c r="B1062" s="15"/>
      <c r="C1062" s="15"/>
      <c r="D1062" s="15"/>
      <c r="E1062" s="15"/>
      <c r="F1062" s="15"/>
      <c r="G1062" s="15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</row>
    <row r="1063" spans="1:26" ht="12.75" customHeight="1">
      <c r="A1063" s="391" t="s">
        <v>159</v>
      </c>
      <c r="B1063" s="914" t="s">
        <v>160</v>
      </c>
      <c r="C1063" s="915"/>
      <c r="D1063" s="915"/>
      <c r="E1063" s="915"/>
      <c r="F1063" s="916"/>
      <c r="G1063" s="920" t="s">
        <v>161</v>
      </c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</row>
    <row r="1064" spans="1:26" ht="12.75" customHeight="1">
      <c r="A1064" s="392" t="s">
        <v>221</v>
      </c>
      <c r="B1064" s="917"/>
      <c r="C1064" s="918"/>
      <c r="D1064" s="918"/>
      <c r="E1064" s="918"/>
      <c r="F1064" s="919"/>
      <c r="G1064" s="921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</row>
    <row r="1065" spans="1:26" ht="12.75" customHeight="1">
      <c r="A1065" s="391" t="s">
        <v>162</v>
      </c>
      <c r="B1065" s="922" t="s">
        <v>134</v>
      </c>
      <c r="C1065" s="923"/>
      <c r="D1065" s="923"/>
      <c r="E1065" s="923"/>
      <c r="F1065" s="924"/>
      <c r="G1065" s="928" t="s">
        <v>19</v>
      </c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</row>
    <row r="1066" spans="1:26" ht="12.75" customHeight="1">
      <c r="A1066" s="511">
        <f>+Presupuesto!A41</f>
        <v>2.2499999999999947</v>
      </c>
      <c r="B1066" s="925"/>
      <c r="C1066" s="926"/>
      <c r="D1066" s="926"/>
      <c r="E1066" s="926"/>
      <c r="F1066" s="927"/>
      <c r="G1066" s="929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</row>
    <row r="1067" spans="1:26" ht="24.75" customHeight="1">
      <c r="A1067" s="930"/>
      <c r="B1067" s="930"/>
      <c r="C1067" s="930"/>
      <c r="D1067" s="930"/>
      <c r="E1067" s="930"/>
      <c r="F1067" s="930"/>
      <c r="G1067" s="930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</row>
    <row r="1068" spans="1:26" ht="12.75" customHeight="1">
      <c r="A1068" s="931" t="s">
        <v>183</v>
      </c>
      <c r="B1068" s="932"/>
      <c r="C1068" s="932"/>
      <c r="D1068" s="932"/>
      <c r="E1068" s="932"/>
      <c r="F1068" s="932"/>
      <c r="G1068" s="933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</row>
    <row r="1069" spans="1:26" ht="12.75" customHeight="1">
      <c r="A1069" s="934" t="s">
        <v>165</v>
      </c>
      <c r="B1069" s="935"/>
      <c r="C1069" s="935"/>
      <c r="D1069" s="393" t="s">
        <v>161</v>
      </c>
      <c r="E1069" s="393" t="s">
        <v>184</v>
      </c>
      <c r="F1069" s="394" t="s">
        <v>167</v>
      </c>
      <c r="G1069" s="395" t="s">
        <v>168</v>
      </c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</row>
    <row r="1070" spans="1:26" ht="12.75" customHeight="1">
      <c r="A1070" s="1151" t="s">
        <v>497</v>
      </c>
      <c r="B1070" s="1152"/>
      <c r="C1070" s="1152"/>
      <c r="D1070" s="396" t="s">
        <v>104</v>
      </c>
      <c r="E1070" s="397">
        <v>611387.5</v>
      </c>
      <c r="F1070" s="398">
        <v>1</v>
      </c>
      <c r="G1070" s="399">
        <f>ROUND((+IF(A1070="","",E1070*F1070)),2)</f>
        <v>611387.5</v>
      </c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</row>
    <row r="1071" spans="1:26" ht="12.75" customHeight="1">
      <c r="A1071" s="938" t="s">
        <v>222</v>
      </c>
      <c r="B1071" s="939"/>
      <c r="C1071" s="939"/>
      <c r="D1071" s="400" t="s">
        <v>104</v>
      </c>
      <c r="E1071" s="401">
        <v>8774</v>
      </c>
      <c r="F1071" s="402">
        <v>2</v>
      </c>
      <c r="G1071" s="403">
        <f t="shared" ref="G1071:G1078" si="12">+IF(A1071="","",E1071*F1071)</f>
        <v>17548</v>
      </c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</row>
    <row r="1072" spans="1:26" ht="12.75" customHeight="1">
      <c r="A1072" s="1057" t="s">
        <v>224</v>
      </c>
      <c r="B1072" s="1058"/>
      <c r="C1072" s="1058"/>
      <c r="D1072" s="400" t="s">
        <v>104</v>
      </c>
      <c r="E1072" s="401">
        <v>9998</v>
      </c>
      <c r="F1072" s="402">
        <v>8</v>
      </c>
      <c r="G1072" s="403">
        <f t="shared" si="12"/>
        <v>79984</v>
      </c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</row>
    <row r="1073" spans="1:26" ht="12.75" customHeight="1">
      <c r="A1073" s="938"/>
      <c r="B1073" s="939"/>
      <c r="C1073" s="939"/>
      <c r="D1073" s="400" t="s">
        <v>171</v>
      </c>
      <c r="E1073" s="401" t="s">
        <v>171</v>
      </c>
      <c r="F1073" s="402"/>
      <c r="G1073" s="403" t="str">
        <f t="shared" si="12"/>
        <v/>
      </c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</row>
    <row r="1074" spans="1:26" ht="12.75" customHeight="1">
      <c r="A1074" s="938"/>
      <c r="B1074" s="939"/>
      <c r="C1074" s="939"/>
      <c r="D1074" s="400" t="s">
        <v>171</v>
      </c>
      <c r="E1074" s="401" t="s">
        <v>171</v>
      </c>
      <c r="F1074" s="402"/>
      <c r="G1074" s="403" t="str">
        <f t="shared" si="12"/>
        <v/>
      </c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</row>
    <row r="1075" spans="1:26" ht="12.75" customHeight="1">
      <c r="A1075" s="938"/>
      <c r="B1075" s="939"/>
      <c r="C1075" s="939"/>
      <c r="D1075" s="400" t="s">
        <v>171</v>
      </c>
      <c r="E1075" s="401" t="s">
        <v>171</v>
      </c>
      <c r="F1075" s="402"/>
      <c r="G1075" s="403" t="str">
        <f t="shared" si="12"/>
        <v/>
      </c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</row>
    <row r="1076" spans="1:26" ht="12.75" customHeight="1">
      <c r="A1076" s="938"/>
      <c r="B1076" s="939"/>
      <c r="C1076" s="939"/>
      <c r="D1076" s="400" t="s">
        <v>171</v>
      </c>
      <c r="E1076" s="401" t="s">
        <v>171</v>
      </c>
      <c r="F1076" s="402"/>
      <c r="G1076" s="403" t="str">
        <f t="shared" si="12"/>
        <v/>
      </c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</row>
    <row r="1077" spans="1:26" ht="12.75" customHeight="1">
      <c r="A1077" s="938"/>
      <c r="B1077" s="939"/>
      <c r="C1077" s="939"/>
      <c r="D1077" s="400" t="s">
        <v>171</v>
      </c>
      <c r="E1077" s="401" t="s">
        <v>171</v>
      </c>
      <c r="F1077" s="402"/>
      <c r="G1077" s="403" t="str">
        <f t="shared" si="12"/>
        <v/>
      </c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</row>
    <row r="1078" spans="1:26" ht="12.75" customHeight="1">
      <c r="A1078" s="995"/>
      <c r="B1078" s="996"/>
      <c r="C1078" s="996"/>
      <c r="D1078" s="405" t="s">
        <v>171</v>
      </c>
      <c r="E1078" s="406" t="s">
        <v>171</v>
      </c>
      <c r="F1078" s="407"/>
      <c r="G1078" s="408" t="str">
        <f t="shared" si="12"/>
        <v/>
      </c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</row>
    <row r="1079" spans="1:26" ht="12.75" customHeight="1">
      <c r="A1079" s="409"/>
      <c r="B1079" s="409"/>
      <c r="C1079" s="409"/>
      <c r="D1079" s="991" t="s">
        <v>188</v>
      </c>
      <c r="E1079" s="991"/>
      <c r="F1079" s="992"/>
      <c r="G1079" s="410">
        <f>+ROUND(SUM(G1070:G1078),2)</f>
        <v>708919.5</v>
      </c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</row>
    <row r="1080" spans="1:26" ht="12.75" customHeight="1">
      <c r="A1080" s="409"/>
      <c r="B1080" s="409"/>
      <c r="C1080" s="409"/>
      <c r="D1080" s="411"/>
      <c r="E1080" s="411"/>
      <c r="F1080" s="412"/>
      <c r="G1080" s="413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</row>
    <row r="1081" spans="1:26" ht="12.75" customHeight="1">
      <c r="A1081" s="931" t="s">
        <v>164</v>
      </c>
      <c r="B1081" s="932"/>
      <c r="C1081" s="932"/>
      <c r="D1081" s="932"/>
      <c r="E1081" s="932"/>
      <c r="F1081" s="932"/>
      <c r="G1081" s="933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</row>
    <row r="1082" spans="1:26" ht="12.75" customHeight="1">
      <c r="A1082" s="940" t="s">
        <v>165</v>
      </c>
      <c r="B1082" s="940"/>
      <c r="C1082" s="940"/>
      <c r="D1082" s="414" t="s">
        <v>161</v>
      </c>
      <c r="E1082" s="414" t="s">
        <v>166</v>
      </c>
      <c r="F1082" s="415" t="s">
        <v>167</v>
      </c>
      <c r="G1082" s="415" t="s">
        <v>168</v>
      </c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</row>
    <row r="1083" spans="1:26" ht="12.75" customHeight="1">
      <c r="A1083" s="941" t="s">
        <v>169</v>
      </c>
      <c r="B1083" s="942"/>
      <c r="C1083" s="942"/>
      <c r="D1083" s="416" t="s">
        <v>170</v>
      </c>
      <c r="E1083" s="417">
        <v>122743.7</v>
      </c>
      <c r="F1083" s="418">
        <v>0.05</v>
      </c>
      <c r="G1083" s="399">
        <f>+IF(A1083="","",E1083*F1083)</f>
        <v>6137.1850000000004</v>
      </c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</row>
    <row r="1084" spans="1:26" ht="12.75" customHeight="1">
      <c r="A1084" s="988"/>
      <c r="B1084" s="989"/>
      <c r="C1084" s="990"/>
      <c r="D1084" s="416" t="s">
        <v>171</v>
      </c>
      <c r="E1084" s="421" t="s">
        <v>171</v>
      </c>
      <c r="F1084" s="420"/>
      <c r="G1084" s="403" t="str">
        <f>+IF(A1084="","",E1084*F1084)</f>
        <v/>
      </c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</row>
    <row r="1085" spans="1:26" ht="12.75" customHeight="1">
      <c r="A1085" s="943"/>
      <c r="B1085" s="944"/>
      <c r="C1085" s="944"/>
      <c r="D1085" s="423" t="s">
        <v>171</v>
      </c>
      <c r="E1085" s="424" t="s">
        <v>171</v>
      </c>
      <c r="F1085" s="425"/>
      <c r="G1085" s="426" t="str">
        <f>+IF(A1085="","",E1085*F1085)</f>
        <v/>
      </c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</row>
    <row r="1086" spans="1:26" ht="12.75" customHeight="1">
      <c r="A1086" s="409"/>
      <c r="B1086" s="409"/>
      <c r="C1086" s="409"/>
      <c r="D1086" s="991" t="s">
        <v>172</v>
      </c>
      <c r="E1086" s="991"/>
      <c r="F1086" s="992"/>
      <c r="G1086" s="427">
        <f>ROUND(+SUM(G1083:G1085),2)</f>
        <v>6137.19</v>
      </c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</row>
    <row r="1087" spans="1:26" ht="12.75" customHeight="1">
      <c r="A1087" s="947"/>
      <c r="B1087" s="947"/>
      <c r="C1087" s="947"/>
      <c r="D1087" s="947"/>
      <c r="E1087" s="947"/>
      <c r="F1087" s="947"/>
      <c r="G1087" s="947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</row>
    <row r="1088" spans="1:26" ht="12.75" customHeight="1">
      <c r="A1088" s="948" t="s">
        <v>173</v>
      </c>
      <c r="B1088" s="949"/>
      <c r="C1088" s="949"/>
      <c r="D1088" s="949"/>
      <c r="E1088" s="949"/>
      <c r="F1088" s="949"/>
      <c r="G1088" s="950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</row>
    <row r="1089" spans="1:26" ht="12.75" customHeight="1">
      <c r="A1089" s="951" t="s">
        <v>165</v>
      </c>
      <c r="B1089" s="952"/>
      <c r="C1089" s="952"/>
      <c r="D1089" s="428" t="s">
        <v>161</v>
      </c>
      <c r="E1089" s="429" t="s">
        <v>166</v>
      </c>
      <c r="F1089" s="430" t="s">
        <v>167</v>
      </c>
      <c r="G1089" s="431" t="s">
        <v>168</v>
      </c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</row>
    <row r="1090" spans="1:26" ht="12.75" customHeight="1">
      <c r="A1090" s="953" t="s">
        <v>190</v>
      </c>
      <c r="B1090" s="954"/>
      <c r="C1090" s="954"/>
      <c r="D1090" s="432" t="s">
        <v>175</v>
      </c>
      <c r="E1090" s="433">
        <v>35069.629374999997</v>
      </c>
      <c r="F1090" s="434">
        <v>3.5</v>
      </c>
      <c r="G1090" s="435">
        <f>(+IF(A1090="","",(E1090*F1090)))</f>
        <v>122743.70281249999</v>
      </c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</row>
    <row r="1091" spans="1:26" ht="12.75" customHeight="1">
      <c r="A1091" s="953"/>
      <c r="B1091" s="954"/>
      <c r="C1091" s="954"/>
      <c r="D1091" s="432"/>
      <c r="E1091" s="433"/>
      <c r="F1091" s="434"/>
      <c r="G1091" s="435" t="str">
        <f>(+IF(A1091="","",(E1091*F1091)))</f>
        <v/>
      </c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</row>
    <row r="1092" spans="1:26" ht="12.75" customHeight="1">
      <c r="A1092" s="953"/>
      <c r="B1092" s="954"/>
      <c r="C1092" s="954"/>
      <c r="D1092" s="432"/>
      <c r="E1092" s="433" t="s">
        <v>171</v>
      </c>
      <c r="F1092" s="434"/>
      <c r="G1092" s="435" t="str">
        <f>(+IF(A1092="","",(E1092*F1092)))</f>
        <v/>
      </c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</row>
    <row r="1093" spans="1:26" ht="12.75" customHeight="1">
      <c r="A1093" s="973"/>
      <c r="B1093" s="974"/>
      <c r="C1093" s="974"/>
      <c r="D1093" s="436"/>
      <c r="E1093" s="437"/>
      <c r="F1093" s="438"/>
      <c r="G1093" s="439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</row>
    <row r="1094" spans="1:26" ht="12.75" customHeight="1">
      <c r="A1094" s="409"/>
      <c r="B1094" s="409"/>
      <c r="C1094" s="409"/>
      <c r="D1094" s="945" t="s">
        <v>176</v>
      </c>
      <c r="E1094" s="945"/>
      <c r="F1094" s="946"/>
      <c r="G1094" s="410">
        <f>+ROUND(SUM(G1090:G1093),2)</f>
        <v>122743.7</v>
      </c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</row>
    <row r="1095" spans="1:26" ht="12.75" customHeight="1">
      <c r="A1095" s="409"/>
      <c r="B1095" s="409"/>
      <c r="C1095" s="409"/>
      <c r="D1095" s="440"/>
      <c r="E1095" s="441"/>
      <c r="F1095" s="409"/>
      <c r="G1095" s="409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</row>
    <row r="1096" spans="1:26" ht="12.75" customHeight="1">
      <c r="A1096" s="975" t="s">
        <v>177</v>
      </c>
      <c r="B1096" s="976"/>
      <c r="C1096" s="976"/>
      <c r="D1096" s="976"/>
      <c r="E1096" s="976"/>
      <c r="F1096" s="977"/>
      <c r="G1096" s="442">
        <f>ROUND((SUM(+G1079+G1086+G1094)),2)</f>
        <v>837800.39</v>
      </c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</row>
    <row r="1097" spans="1:26" ht="12.75" customHeight="1">
      <c r="A1097" s="409"/>
      <c r="B1097" s="409"/>
      <c r="C1097" s="409"/>
      <c r="D1097" s="440"/>
      <c r="E1097" s="441"/>
      <c r="F1097" s="409"/>
      <c r="G1097" s="409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</row>
    <row r="1098" spans="1:26" ht="12.75" customHeight="1">
      <c r="A1098" s="978" t="s">
        <v>178</v>
      </c>
      <c r="B1098" s="979"/>
      <c r="C1098" s="980"/>
      <c r="D1098" s="443"/>
      <c r="E1098" s="444"/>
      <c r="F1098" s="445">
        <f>+[2]PRESUPUESTO!$H$70</f>
        <v>0</v>
      </c>
      <c r="G1098" s="446">
        <f>+G1096*F1098</f>
        <v>0</v>
      </c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</row>
    <row r="1099" spans="1:26" ht="12.75" customHeight="1">
      <c r="A1099" s="975" t="s">
        <v>179</v>
      </c>
      <c r="B1099" s="976"/>
      <c r="C1099" s="976"/>
      <c r="D1099" s="976"/>
      <c r="E1099" s="976"/>
      <c r="F1099" s="977"/>
      <c r="G1099" s="442">
        <f>+G1098+G1096</f>
        <v>837800.39</v>
      </c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</row>
    <row r="1100" spans="1:26" ht="12.75" customHeight="1">
      <c r="A1100" s="554"/>
      <c r="B1100" s="554"/>
      <c r="C1100" s="554"/>
      <c r="D1100" s="554"/>
      <c r="E1100" s="554"/>
      <c r="F1100" s="554"/>
      <c r="G1100" s="555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</row>
    <row r="1101" spans="1:26" ht="12.75" customHeight="1">
      <c r="A1101" s="554"/>
      <c r="B1101" s="554"/>
      <c r="C1101" s="554"/>
      <c r="D1101" s="554"/>
      <c r="E1101" s="554"/>
      <c r="F1101" s="554"/>
      <c r="G1101" s="555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</row>
    <row r="1102" spans="1:26" ht="12.75" customHeight="1">
      <c r="A1102" s="516" t="s">
        <v>194</v>
      </c>
      <c r="B1102" s="830" t="s">
        <v>160</v>
      </c>
      <c r="C1102" s="831"/>
      <c r="D1102" s="831"/>
      <c r="E1102" s="831"/>
      <c r="F1102" s="832"/>
      <c r="G1102" s="836" t="s">
        <v>161</v>
      </c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</row>
    <row r="1103" spans="1:26" ht="12.75" customHeight="1">
      <c r="A1103" s="517"/>
      <c r="B1103" s="833"/>
      <c r="C1103" s="834"/>
      <c r="D1103" s="834"/>
      <c r="E1103" s="834"/>
      <c r="F1103" s="835"/>
      <c r="G1103" s="837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</row>
    <row r="1104" spans="1:26" ht="12.75" customHeight="1">
      <c r="A1104" s="516" t="s">
        <v>162</v>
      </c>
      <c r="B1104" s="838" t="str">
        <f>+Presupuesto!D42</f>
        <v>SUMINISTRO E INSTALACIÓN VÁLVULA MARIPOSA  D=2"</v>
      </c>
      <c r="C1104" s="839"/>
      <c r="D1104" s="839"/>
      <c r="E1104" s="839"/>
      <c r="F1104" s="840"/>
      <c r="G1104" s="844" t="s">
        <v>19</v>
      </c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</row>
    <row r="1105" spans="1:26" ht="12.75" customHeight="1">
      <c r="A1105" s="518">
        <f>+Presupuesto!A42</f>
        <v>2.2599999999999945</v>
      </c>
      <c r="B1105" s="841"/>
      <c r="C1105" s="842"/>
      <c r="D1105" s="842"/>
      <c r="E1105" s="842"/>
      <c r="F1105" s="843"/>
      <c r="G1105" s="845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</row>
    <row r="1106" spans="1:26" ht="12.75" customHeight="1">
      <c r="A1106" s="846"/>
      <c r="B1106" s="846"/>
      <c r="C1106" s="846"/>
      <c r="D1106" s="846"/>
      <c r="E1106" s="846"/>
      <c r="F1106" s="846"/>
      <c r="G1106" s="846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</row>
    <row r="1107" spans="1:26" ht="12.75" customHeight="1">
      <c r="A1107" s="804" t="s">
        <v>183</v>
      </c>
      <c r="B1107" s="805"/>
      <c r="C1107" s="805"/>
      <c r="D1107" s="805"/>
      <c r="E1107" s="805"/>
      <c r="F1107" s="805"/>
      <c r="G1107" s="806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</row>
    <row r="1108" spans="1:26" ht="12.75" customHeight="1">
      <c r="A1108" s="847" t="s">
        <v>165</v>
      </c>
      <c r="B1108" s="848"/>
      <c r="C1108" s="848"/>
      <c r="D1108" s="519" t="s">
        <v>161</v>
      </c>
      <c r="E1108" s="519" t="s">
        <v>184</v>
      </c>
      <c r="F1108" s="520" t="s">
        <v>167</v>
      </c>
      <c r="G1108" s="521" t="s">
        <v>168</v>
      </c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</row>
    <row r="1109" spans="1:26" ht="12.75" customHeight="1">
      <c r="A1109" s="884" t="s">
        <v>655</v>
      </c>
      <c r="B1109" s="885"/>
      <c r="C1109" s="885"/>
      <c r="D1109" s="522" t="s">
        <v>104</v>
      </c>
      <c r="E1109" s="523">
        <v>280000</v>
      </c>
      <c r="F1109" s="524">
        <v>1</v>
      </c>
      <c r="G1109" s="525">
        <f>ROUND((+IF(A1109="","",E1109*F1109)),2)</f>
        <v>280000</v>
      </c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</row>
    <row r="1110" spans="1:26" ht="12.75" customHeight="1">
      <c r="A1110" s="869"/>
      <c r="B1110" s="870"/>
      <c r="C1110" s="870"/>
      <c r="D1110" s="526"/>
      <c r="E1110" s="527"/>
      <c r="F1110" s="528"/>
      <c r="G1110" s="529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</row>
    <row r="1111" spans="1:26" ht="12.75" customHeight="1">
      <c r="A1111" s="530"/>
      <c r="B1111" s="530"/>
      <c r="C1111" s="530"/>
      <c r="D1111" s="886" t="s">
        <v>188</v>
      </c>
      <c r="E1111" s="886"/>
      <c r="F1111" s="887"/>
      <c r="G1111" s="531">
        <f>SUM(G1109:G1110)</f>
        <v>280000</v>
      </c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</row>
    <row r="1112" spans="1:26" ht="12.75" customHeight="1">
      <c r="A1112" s="846"/>
      <c r="B1112" s="846"/>
      <c r="C1112" s="846"/>
      <c r="D1112" s="846"/>
      <c r="E1112" s="846"/>
      <c r="F1112" s="846"/>
      <c r="G1112" s="846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</row>
    <row r="1113" spans="1:26" ht="12.75" customHeight="1">
      <c r="A1113" s="804" t="s">
        <v>164</v>
      </c>
      <c r="B1113" s="805"/>
      <c r="C1113" s="805"/>
      <c r="D1113" s="805"/>
      <c r="E1113" s="805"/>
      <c r="F1113" s="805"/>
      <c r="G1113" s="806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</row>
    <row r="1114" spans="1:26" ht="12.75" customHeight="1">
      <c r="A1114" s="807" t="s">
        <v>165</v>
      </c>
      <c r="B1114" s="807"/>
      <c r="C1114" s="807"/>
      <c r="D1114" s="532" t="s">
        <v>161</v>
      </c>
      <c r="E1114" s="532" t="s">
        <v>166</v>
      </c>
      <c r="F1114" s="533" t="s">
        <v>167</v>
      </c>
      <c r="G1114" s="532" t="s">
        <v>168</v>
      </c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</row>
    <row r="1115" spans="1:26" ht="12.75" customHeight="1">
      <c r="A1115" s="808" t="s">
        <v>169</v>
      </c>
      <c r="B1115" s="809"/>
      <c r="C1115" s="809"/>
      <c r="D1115" s="534" t="s">
        <v>170</v>
      </c>
      <c r="E1115" s="535">
        <f>+G1123</f>
        <v>38576.592312499997</v>
      </c>
      <c r="F1115" s="536">
        <v>0.1</v>
      </c>
      <c r="G1115" s="537">
        <f>+IF(A1115="","",E1115*F1115)</f>
        <v>3857.6592312499997</v>
      </c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</row>
    <row r="1116" spans="1:26" ht="12.75" customHeight="1">
      <c r="A1116" s="810"/>
      <c r="B1116" s="811"/>
      <c r="C1116" s="811"/>
      <c r="D1116" s="538" t="s">
        <v>171</v>
      </c>
      <c r="E1116" s="535" t="s">
        <v>171</v>
      </c>
      <c r="F1116" s="539"/>
      <c r="G1116" s="540" t="str">
        <f>+IF(A1116="","",E1116*F1116)</f>
        <v/>
      </c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</row>
    <row r="1117" spans="1:26" ht="12.75" customHeight="1">
      <c r="A1117" s="530"/>
      <c r="B1117" s="530"/>
      <c r="C1117" s="530"/>
      <c r="D1117" s="876" t="s">
        <v>172</v>
      </c>
      <c r="E1117" s="876"/>
      <c r="F1117" s="877"/>
      <c r="G1117" s="541">
        <f>SUM(G1115:G1116)</f>
        <v>3857.6592312499997</v>
      </c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</row>
    <row r="1118" spans="1:26" ht="12.75" customHeight="1">
      <c r="A1118" s="812"/>
      <c r="B1118" s="812"/>
      <c r="C1118" s="812"/>
      <c r="D1118" s="812"/>
      <c r="E1118" s="812"/>
      <c r="F1118" s="812"/>
      <c r="G1118" s="812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</row>
    <row r="1119" spans="1:26" ht="12.75" customHeight="1">
      <c r="A1119" s="813" t="s">
        <v>173</v>
      </c>
      <c r="B1119" s="814"/>
      <c r="C1119" s="814"/>
      <c r="D1119" s="814"/>
      <c r="E1119" s="814"/>
      <c r="F1119" s="814"/>
      <c r="G1119" s="8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</row>
    <row r="1120" spans="1:26" ht="12.75" customHeight="1">
      <c r="A1120" s="816" t="s">
        <v>165</v>
      </c>
      <c r="B1120" s="817"/>
      <c r="C1120" s="817"/>
      <c r="D1120" s="542" t="s">
        <v>161</v>
      </c>
      <c r="E1120" s="543" t="s">
        <v>166</v>
      </c>
      <c r="F1120" s="542" t="s">
        <v>167</v>
      </c>
      <c r="G1120" s="544" t="s">
        <v>168</v>
      </c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</row>
    <row r="1121" spans="1:26" ht="12.75" customHeight="1">
      <c r="A1121" s="818" t="s">
        <v>190</v>
      </c>
      <c r="B1121" s="819"/>
      <c r="C1121" s="819"/>
      <c r="D1121" s="545" t="s">
        <v>175</v>
      </c>
      <c r="E1121" s="546">
        <v>35069.629374999997</v>
      </c>
      <c r="F1121" s="547">
        <v>0.6</v>
      </c>
      <c r="G1121" s="548">
        <f>(+IF(A1121="","",(E1121*F1121)))</f>
        <v>21041.777624999999</v>
      </c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</row>
    <row r="1122" spans="1:26" ht="12.75" customHeight="1">
      <c r="A1122" s="818" t="s">
        <v>190</v>
      </c>
      <c r="B1122" s="819"/>
      <c r="C1122" s="819"/>
      <c r="D1122" s="545" t="s">
        <v>175</v>
      </c>
      <c r="E1122" s="546">
        <v>35069.629374999997</v>
      </c>
      <c r="F1122" s="547">
        <v>0.5</v>
      </c>
      <c r="G1122" s="548">
        <f>(+IF(A1122="","",(E1122*F1122)))</f>
        <v>17534.814687499998</v>
      </c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</row>
    <row r="1123" spans="1:26" ht="12.75" customHeight="1">
      <c r="A1123" s="530"/>
      <c r="B1123" s="530"/>
      <c r="C1123" s="530"/>
      <c r="D1123" s="876" t="s">
        <v>176</v>
      </c>
      <c r="E1123" s="876"/>
      <c r="F1123" s="877"/>
      <c r="G1123" s="531">
        <f>SUM(G1121:G1122)</f>
        <v>38576.592312499997</v>
      </c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</row>
    <row r="1124" spans="1:26" ht="12.75" customHeight="1">
      <c r="A1124" s="530"/>
      <c r="B1124" s="530"/>
      <c r="C1124" s="530"/>
      <c r="D1124" s="530"/>
      <c r="E1124" s="549"/>
      <c r="F1124" s="530"/>
      <c r="G1124" s="530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</row>
    <row r="1125" spans="1:26" ht="12.75" customHeight="1">
      <c r="A1125" s="878" t="s">
        <v>177</v>
      </c>
      <c r="B1125" s="879"/>
      <c r="C1125" s="879"/>
      <c r="D1125" s="879"/>
      <c r="E1125" s="879"/>
      <c r="F1125" s="880"/>
      <c r="G1125" s="550">
        <f>+G1111+G1117+G1123</f>
        <v>322434.25154375</v>
      </c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</row>
    <row r="1126" spans="1:26" ht="12.75" customHeight="1">
      <c r="A1126" s="530"/>
      <c r="B1126" s="530"/>
      <c r="C1126" s="530"/>
      <c r="D1126" s="530"/>
      <c r="E1126" s="549"/>
      <c r="F1126" s="530"/>
      <c r="G1126" s="530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</row>
    <row r="1127" spans="1:26" ht="12.75" customHeight="1">
      <c r="A1127" s="881" t="s">
        <v>178</v>
      </c>
      <c r="B1127" s="882"/>
      <c r="C1127" s="883"/>
      <c r="D1127" s="530"/>
      <c r="E1127" s="551"/>
      <c r="F1127" s="552">
        <v>0.04</v>
      </c>
      <c r="G1127" s="553">
        <f>+G1125*F1127</f>
        <v>12897.37006175</v>
      </c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</row>
    <row r="1128" spans="1:26" ht="12.75" customHeight="1">
      <c r="A1128" s="878" t="s">
        <v>179</v>
      </c>
      <c r="B1128" s="879"/>
      <c r="C1128" s="879"/>
      <c r="D1128" s="879"/>
      <c r="E1128" s="879"/>
      <c r="F1128" s="880"/>
      <c r="G1128" s="550">
        <f>+G1127+G1125</f>
        <v>335331.6216055</v>
      </c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</row>
    <row r="1129" spans="1:26" ht="12.75" customHeight="1">
      <c r="A1129" s="451"/>
      <c r="B1129" s="451"/>
      <c r="C1129" s="451"/>
      <c r="D1129" s="451"/>
      <c r="E1129" s="451"/>
      <c r="F1129" s="451"/>
      <c r="G1129" s="452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</row>
    <row r="1130" spans="1:26" ht="12.75" customHeight="1">
      <c r="A1130" s="1020"/>
      <c r="B1130" s="1130"/>
      <c r="C1130" s="1131"/>
      <c r="D1130" s="354"/>
      <c r="E1130" s="355"/>
      <c r="F1130" s="75"/>
      <c r="G1130" s="73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</row>
    <row r="1131" spans="1:26" ht="12.75" customHeight="1">
      <c r="A1131" s="15"/>
      <c r="B1131" s="15"/>
      <c r="C1131" s="15"/>
      <c r="D1131" s="15"/>
      <c r="E1131" s="15"/>
      <c r="F1131" s="15"/>
      <c r="G1131" s="15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</row>
    <row r="1132" spans="1:26" ht="12.75" customHeight="1">
      <c r="A1132" s="63" t="s">
        <v>194</v>
      </c>
      <c r="B1132" s="1013" t="s">
        <v>160</v>
      </c>
      <c r="C1132" s="773"/>
      <c r="D1132" s="773"/>
      <c r="E1132" s="773"/>
      <c r="F1132" s="1093"/>
      <c r="G1132" s="1094" t="s">
        <v>161</v>
      </c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</row>
    <row r="1133" spans="1:26" ht="12.75" customHeight="1">
      <c r="A1133" s="64"/>
      <c r="B1133" s="1014"/>
      <c r="C1133" s="776"/>
      <c r="D1133" s="776"/>
      <c r="E1133" s="776"/>
      <c r="F1133" s="898"/>
      <c r="G1133" s="109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</row>
    <row r="1134" spans="1:26" ht="21" customHeight="1">
      <c r="A1134" s="63" t="s">
        <v>162</v>
      </c>
      <c r="B1134" s="1017" t="str">
        <f>+Presupuesto!D43</f>
        <v>Capacitación, Arranque y puesta en marcha, analisis de agua, insumos quimicos por 1 mes</v>
      </c>
      <c r="C1134" s="773"/>
      <c r="D1134" s="773"/>
      <c r="E1134" s="773"/>
      <c r="F1134" s="1093"/>
      <c r="G1134" s="1096" t="str">
        <f>+Presupuesto!E43</f>
        <v>und</v>
      </c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</row>
    <row r="1135" spans="1:26" ht="12.75" customHeight="1">
      <c r="A1135" s="65">
        <f>+Presupuesto!A43</f>
        <v>2.2699999999999942</v>
      </c>
      <c r="B1135" s="1014"/>
      <c r="C1135" s="776"/>
      <c r="D1135" s="776"/>
      <c r="E1135" s="776"/>
      <c r="F1135" s="898"/>
      <c r="G1135" s="1095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</row>
    <row r="1136" spans="1:26" ht="12.75" customHeight="1">
      <c r="A1136" s="1097"/>
      <c r="B1136" s="1097"/>
      <c r="C1136" s="1097"/>
      <c r="D1136" s="1097"/>
      <c r="E1136" s="1097"/>
      <c r="F1136" s="1097"/>
      <c r="G1136" s="1097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</row>
    <row r="1137" spans="1:26" ht="12.75" customHeight="1">
      <c r="A1137" s="1002" t="s">
        <v>183</v>
      </c>
      <c r="B1137" s="1098"/>
      <c r="C1137" s="1098"/>
      <c r="D1137" s="1098"/>
      <c r="E1137" s="1098"/>
      <c r="F1137" s="1098"/>
      <c r="G1137" s="1099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</row>
    <row r="1138" spans="1:26" ht="12.75" customHeight="1">
      <c r="A1138" s="1003" t="s">
        <v>165</v>
      </c>
      <c r="B1138" s="1100"/>
      <c r="C1138" s="1101"/>
      <c r="D1138" s="241" t="s">
        <v>161</v>
      </c>
      <c r="E1138" s="241" t="s">
        <v>184</v>
      </c>
      <c r="F1138" s="242" t="s">
        <v>167</v>
      </c>
      <c r="G1138" s="243" t="s">
        <v>168</v>
      </c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</row>
    <row r="1139" spans="1:26" ht="12.75" customHeight="1">
      <c r="A1139" s="1019"/>
      <c r="B1139" s="1102"/>
      <c r="C1139" s="1103"/>
      <c r="D1139" s="354"/>
      <c r="E1139" s="355"/>
      <c r="F1139" s="75"/>
      <c r="G1139" s="73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</row>
    <row r="1140" spans="1:26" ht="12.75" customHeight="1">
      <c r="A1140" s="997"/>
      <c r="B1140" s="1104"/>
      <c r="C1140" s="1105"/>
      <c r="D1140" s="244" t="s">
        <v>171</v>
      </c>
      <c r="E1140" s="245" t="s">
        <v>171</v>
      </c>
      <c r="F1140" s="78"/>
      <c r="G1140" s="246" t="str">
        <f>+IF(A1140="","",E1140*F1140)</f>
        <v/>
      </c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</row>
    <row r="1141" spans="1:26" ht="12.75" customHeight="1">
      <c r="A1141" s="80"/>
      <c r="B1141" s="80"/>
      <c r="C1141" s="80"/>
      <c r="D1141" s="1106" t="s">
        <v>188</v>
      </c>
      <c r="E1141" s="1107"/>
      <c r="F1141" s="1108"/>
      <c r="G1141" s="62">
        <f>SUM(G1139:G1140)</f>
        <v>0</v>
      </c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</row>
    <row r="1142" spans="1:26" ht="12.75" customHeight="1">
      <c r="A1142" s="1001"/>
      <c r="B1142" s="1001"/>
      <c r="C1142" s="1001"/>
      <c r="D1142" s="1001"/>
      <c r="E1142" s="1001"/>
      <c r="F1142" s="1001"/>
      <c r="G1142" s="1001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</row>
    <row r="1143" spans="1:26" ht="12.75" customHeight="1">
      <c r="A1143" s="1002" t="s">
        <v>164</v>
      </c>
      <c r="B1143" s="1098"/>
      <c r="C1143" s="1098"/>
      <c r="D1143" s="1098"/>
      <c r="E1143" s="1098"/>
      <c r="F1143" s="1098"/>
      <c r="G1143" s="1099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</row>
    <row r="1144" spans="1:26" ht="12.75" customHeight="1">
      <c r="A1144" s="1003" t="s">
        <v>165</v>
      </c>
      <c r="B1144" s="1100"/>
      <c r="C1144" s="1109"/>
      <c r="D1144" s="66" t="s">
        <v>161</v>
      </c>
      <c r="E1144" s="66" t="s">
        <v>166</v>
      </c>
      <c r="F1144" s="359" t="s">
        <v>167</v>
      </c>
      <c r="G1144" s="66" t="s">
        <v>168</v>
      </c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</row>
    <row r="1145" spans="1:26" ht="12.75" customHeight="1">
      <c r="A1145" s="1110" t="s">
        <v>169</v>
      </c>
      <c r="B1145" s="1111"/>
      <c r="C1145" s="1112"/>
      <c r="D1145" s="67" t="s">
        <v>170</v>
      </c>
      <c r="E1145" s="74">
        <f>+G1154</f>
        <v>5446889.4945</v>
      </c>
      <c r="F1145" s="360">
        <v>0.01</v>
      </c>
      <c r="G1145" s="358">
        <f>+IF(A1145="","",E1145*F1145)</f>
        <v>54468.894945</v>
      </c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</row>
    <row r="1146" spans="1:26" ht="12.75" customHeight="1">
      <c r="A1146" s="1007"/>
      <c r="B1146" s="1125"/>
      <c r="C1146" s="1126"/>
      <c r="D1146" s="361" t="s">
        <v>171</v>
      </c>
      <c r="E1146" s="74" t="s">
        <v>171</v>
      </c>
      <c r="F1146" s="362"/>
      <c r="G1146" s="246" t="str">
        <f>+IF(A1146="","",E1146*F1146)</f>
        <v/>
      </c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</row>
    <row r="1147" spans="1:26" ht="12.75" customHeight="1">
      <c r="A1147" s="80"/>
      <c r="B1147" s="80"/>
      <c r="C1147" s="80"/>
      <c r="D1147" s="1120" t="s">
        <v>172</v>
      </c>
      <c r="E1147" s="1121"/>
      <c r="F1147" s="1122"/>
      <c r="G1147" s="81">
        <f>SUM(G1145:G1146)</f>
        <v>54468.894945</v>
      </c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</row>
    <row r="1148" spans="1:26" ht="12.75" customHeight="1">
      <c r="A1148" s="1001"/>
      <c r="B1148" s="1001"/>
      <c r="C1148" s="1001"/>
      <c r="D1148" s="1001"/>
      <c r="E1148" s="1001"/>
      <c r="F1148" s="1001"/>
      <c r="G1148" s="1001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</row>
    <row r="1149" spans="1:26" ht="12.75" customHeight="1">
      <c r="A1149" s="1002" t="s">
        <v>173</v>
      </c>
      <c r="B1149" s="1098"/>
      <c r="C1149" s="1098"/>
      <c r="D1149" s="1098"/>
      <c r="E1149" s="1098"/>
      <c r="F1149" s="1098"/>
      <c r="G1149" s="1099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</row>
    <row r="1150" spans="1:26" ht="12.75" customHeight="1">
      <c r="A1150" s="1010" t="s">
        <v>165</v>
      </c>
      <c r="B1150" s="1113"/>
      <c r="C1150" s="1114"/>
      <c r="D1150" s="82" t="s">
        <v>161</v>
      </c>
      <c r="E1150" s="83" t="s">
        <v>166</v>
      </c>
      <c r="F1150" s="82" t="s">
        <v>167</v>
      </c>
      <c r="G1150" s="84" t="s">
        <v>168</v>
      </c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</row>
    <row r="1151" spans="1:26" ht="12.75" customHeight="1">
      <c r="A1151" s="1127" t="s">
        <v>441</v>
      </c>
      <c r="B1151" s="1128"/>
      <c r="C1151" s="1129"/>
      <c r="D1151" s="85" t="s">
        <v>442</v>
      </c>
      <c r="E1151" s="86">
        <v>2508174.15</v>
      </c>
      <c r="F1151" s="87">
        <v>1</v>
      </c>
      <c r="G1151" s="88">
        <f>(+IF(A1151="","",(E1151*F1151)))</f>
        <v>2508174.15</v>
      </c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</row>
    <row r="1152" spans="1:26" ht="12.75" customHeight="1">
      <c r="A1152" s="1117" t="s">
        <v>443</v>
      </c>
      <c r="B1152" s="1118"/>
      <c r="C1152" s="1119"/>
      <c r="D1152" s="85" t="s">
        <v>104</v>
      </c>
      <c r="E1152" s="86">
        <v>300000</v>
      </c>
      <c r="F1152" s="87">
        <v>2</v>
      </c>
      <c r="G1152" s="88">
        <f>(+IF(A1152="","",(E1152*F1152)))</f>
        <v>600000</v>
      </c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</row>
    <row r="1153" spans="1:26" ht="12.75" customHeight="1">
      <c r="A1153" s="1117" t="s">
        <v>444</v>
      </c>
      <c r="B1153" s="1118"/>
      <c r="C1153" s="1119"/>
      <c r="D1153" s="85" t="s">
        <v>442</v>
      </c>
      <c r="E1153" s="86">
        <v>7795717.8149999995</v>
      </c>
      <c r="F1153" s="87">
        <v>0.3</v>
      </c>
      <c r="G1153" s="88">
        <f>(+IF(A1153="","",(E1153*F1153)))</f>
        <v>2338715.3444999997</v>
      </c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</row>
    <row r="1154" spans="1:26" ht="12.75" customHeight="1">
      <c r="A1154" s="80"/>
      <c r="B1154" s="80"/>
      <c r="C1154" s="80"/>
      <c r="D1154" s="1120" t="s">
        <v>176</v>
      </c>
      <c r="E1154" s="1121"/>
      <c r="F1154" s="1122"/>
      <c r="G1154" s="62">
        <f>SUM(G1151:G1153)</f>
        <v>5446889.4945</v>
      </c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</row>
    <row r="1155" spans="1:26" ht="12.75" customHeight="1">
      <c r="A1155" s="80"/>
      <c r="B1155" s="80"/>
      <c r="C1155" s="80"/>
      <c r="D1155" s="80"/>
      <c r="E1155" s="93"/>
      <c r="F1155" s="80"/>
      <c r="G1155" s="80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</row>
    <row r="1156" spans="1:26" ht="12.75" customHeight="1">
      <c r="A1156" s="994" t="s">
        <v>177</v>
      </c>
      <c r="B1156" s="1091"/>
      <c r="C1156" s="1091"/>
      <c r="D1156" s="1091"/>
      <c r="E1156" s="1091"/>
      <c r="F1156" s="1092"/>
      <c r="G1156" s="94">
        <f>+G1141+G1147+G1154</f>
        <v>5501358.3894450003</v>
      </c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</row>
    <row r="1157" spans="1:26" ht="12.75" customHeight="1">
      <c r="A1157" s="80"/>
      <c r="B1157" s="80"/>
      <c r="C1157" s="80"/>
      <c r="D1157" s="80"/>
      <c r="E1157" s="93"/>
      <c r="F1157" s="80"/>
      <c r="G1157" s="80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</row>
    <row r="1158" spans="1:26" ht="12.75" customHeight="1">
      <c r="A1158" s="993" t="s">
        <v>178</v>
      </c>
      <c r="B1158" s="1123"/>
      <c r="C1158" s="1124"/>
      <c r="D1158" s="80"/>
      <c r="E1158" s="95"/>
      <c r="F1158" s="96"/>
      <c r="G1158" s="97">
        <f>+G1156*F1158</f>
        <v>0</v>
      </c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</row>
    <row r="1159" spans="1:26" ht="12.75" customHeight="1">
      <c r="A1159" s="994" t="s">
        <v>179</v>
      </c>
      <c r="B1159" s="1091"/>
      <c r="C1159" s="1091"/>
      <c r="D1159" s="1091"/>
      <c r="E1159" s="1091"/>
      <c r="F1159" s="1092"/>
      <c r="G1159" s="94">
        <f>+G1158+G1156</f>
        <v>5501358.3894450003</v>
      </c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</row>
    <row r="1160" spans="1:26" ht="12.75" customHeight="1">
      <c r="A1160" s="15"/>
      <c r="B1160" s="15"/>
      <c r="C1160" s="15"/>
      <c r="D1160" s="15"/>
      <c r="E1160" s="15"/>
      <c r="F1160" s="15"/>
      <c r="G1160" s="15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</row>
    <row r="1161" spans="1:26" ht="12.75" customHeight="1">
      <c r="A1161" s="63" t="s">
        <v>194</v>
      </c>
      <c r="B1161" s="1013" t="s">
        <v>160</v>
      </c>
      <c r="C1161" s="773"/>
      <c r="D1161" s="773"/>
      <c r="E1161" s="773"/>
      <c r="F1161" s="1093"/>
      <c r="G1161" s="1094" t="s">
        <v>161</v>
      </c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</row>
    <row r="1162" spans="1:26" ht="12.75" customHeight="1">
      <c r="A1162" s="64"/>
      <c r="B1162" s="1014"/>
      <c r="C1162" s="776"/>
      <c r="D1162" s="776"/>
      <c r="E1162" s="776"/>
      <c r="F1162" s="898"/>
      <c r="G1162" s="1095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</row>
    <row r="1163" spans="1:26" ht="12.75" customHeight="1">
      <c r="A1163" s="63" t="s">
        <v>162</v>
      </c>
      <c r="B1163" s="1017" t="str">
        <f>+Presupuesto!D44</f>
        <v>Equipo de test de jarras 4 puestos 300rpm 120v 50/60hz (incluye 4 vasos de 1000 ml)</v>
      </c>
      <c r="C1163" s="773"/>
      <c r="D1163" s="773"/>
      <c r="E1163" s="773"/>
      <c r="F1163" s="1093"/>
      <c r="G1163" s="1096" t="str">
        <f>+Presupuesto!E44</f>
        <v>und</v>
      </c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</row>
    <row r="1164" spans="1:26" ht="12.75" customHeight="1">
      <c r="A1164" s="65">
        <f>+Presupuesto!A44</f>
        <v>2.279999999999994</v>
      </c>
      <c r="B1164" s="1014"/>
      <c r="C1164" s="776"/>
      <c r="D1164" s="776"/>
      <c r="E1164" s="776"/>
      <c r="F1164" s="898"/>
      <c r="G1164" s="109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</row>
    <row r="1165" spans="1:26" ht="12.75" customHeight="1">
      <c r="A1165" s="1097"/>
      <c r="B1165" s="1097"/>
      <c r="C1165" s="1097"/>
      <c r="D1165" s="1097"/>
      <c r="E1165" s="1097"/>
      <c r="F1165" s="1097"/>
      <c r="G1165" s="1097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</row>
    <row r="1166" spans="1:26" ht="12.75" customHeight="1">
      <c r="A1166" s="1002" t="s">
        <v>183</v>
      </c>
      <c r="B1166" s="1098"/>
      <c r="C1166" s="1098"/>
      <c r="D1166" s="1098"/>
      <c r="E1166" s="1098"/>
      <c r="F1166" s="1098"/>
      <c r="G1166" s="1099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</row>
    <row r="1167" spans="1:26" ht="12.75" customHeight="1">
      <c r="A1167" s="1003" t="s">
        <v>165</v>
      </c>
      <c r="B1167" s="1100"/>
      <c r="C1167" s="1101"/>
      <c r="D1167" s="241" t="s">
        <v>161</v>
      </c>
      <c r="E1167" s="241" t="s">
        <v>184</v>
      </c>
      <c r="F1167" s="242" t="s">
        <v>167</v>
      </c>
      <c r="G1167" s="243" t="s">
        <v>168</v>
      </c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</row>
    <row r="1168" spans="1:26" s="557" customFormat="1" ht="12.75" customHeight="1">
      <c r="A1168" s="1019" t="s">
        <v>65</v>
      </c>
      <c r="B1168" s="1102"/>
      <c r="C1168" s="1103"/>
      <c r="D1168" s="297" t="s">
        <v>104</v>
      </c>
      <c r="E1168" s="298">
        <v>5300000</v>
      </c>
      <c r="F1168" s="299">
        <v>1</v>
      </c>
      <c r="G1168" s="70">
        <f>ROUND((+IF(A1168="","",E1168*F1168)),2)</f>
        <v>5300000</v>
      </c>
      <c r="H1168" s="556"/>
      <c r="I1168" s="556"/>
      <c r="J1168" s="556"/>
      <c r="K1168" s="556"/>
      <c r="L1168" s="556"/>
      <c r="M1168" s="556"/>
      <c r="N1168" s="556"/>
      <c r="O1168" s="556"/>
      <c r="P1168" s="556"/>
      <c r="Q1168" s="556"/>
      <c r="R1168" s="556"/>
      <c r="S1168" s="556"/>
      <c r="T1168" s="556"/>
      <c r="U1168" s="556"/>
      <c r="V1168" s="556"/>
      <c r="W1168" s="556"/>
      <c r="X1168" s="556"/>
      <c r="Y1168" s="556"/>
      <c r="Z1168" s="556"/>
    </row>
    <row r="1169" spans="1:26" s="557" customFormat="1" ht="12.75" customHeight="1">
      <c r="A1169" s="997"/>
      <c r="B1169" s="1104"/>
      <c r="C1169" s="1105"/>
      <c r="D1169" s="244" t="s">
        <v>171</v>
      </c>
      <c r="E1169" s="245" t="s">
        <v>171</v>
      </c>
      <c r="F1169" s="78"/>
      <c r="G1169" s="246" t="str">
        <f>+IF(A1169="","",E1169*F1169)</f>
        <v/>
      </c>
      <c r="H1169" s="556"/>
      <c r="I1169" s="556"/>
      <c r="J1169" s="556"/>
      <c r="K1169" s="556"/>
      <c r="L1169" s="556"/>
      <c r="M1169" s="556"/>
      <c r="N1169" s="556"/>
      <c r="O1169" s="556"/>
      <c r="P1169" s="556"/>
      <c r="Q1169" s="556"/>
      <c r="R1169" s="556"/>
      <c r="S1169" s="556"/>
      <c r="T1169" s="556"/>
      <c r="U1169" s="556"/>
      <c r="V1169" s="556"/>
      <c r="W1169" s="556"/>
      <c r="X1169" s="556"/>
      <c r="Y1169" s="556"/>
      <c r="Z1169" s="556"/>
    </row>
    <row r="1170" spans="1:26" ht="12.75" customHeight="1">
      <c r="A1170" s="80"/>
      <c r="B1170" s="80"/>
      <c r="C1170" s="80"/>
      <c r="D1170" s="1106" t="s">
        <v>188</v>
      </c>
      <c r="E1170" s="1107"/>
      <c r="F1170" s="1108"/>
      <c r="G1170" s="62">
        <f>SUM(G1168:G1169)</f>
        <v>5300000</v>
      </c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</row>
    <row r="1171" spans="1:26" ht="12.75" customHeight="1">
      <c r="A1171" s="1001"/>
      <c r="B1171" s="1001"/>
      <c r="C1171" s="1001"/>
      <c r="D1171" s="1001"/>
      <c r="E1171" s="1001"/>
      <c r="F1171" s="1001"/>
      <c r="G1171" s="1001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</row>
    <row r="1172" spans="1:26" ht="12.75" customHeight="1">
      <c r="A1172" s="1002" t="s">
        <v>164</v>
      </c>
      <c r="B1172" s="1098"/>
      <c r="C1172" s="1098"/>
      <c r="D1172" s="1098"/>
      <c r="E1172" s="1098"/>
      <c r="F1172" s="1098"/>
      <c r="G1172" s="1099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</row>
    <row r="1173" spans="1:26" ht="12.75" customHeight="1">
      <c r="A1173" s="1003" t="s">
        <v>165</v>
      </c>
      <c r="B1173" s="1100"/>
      <c r="C1173" s="1109"/>
      <c r="D1173" s="66" t="s">
        <v>161</v>
      </c>
      <c r="E1173" s="66" t="s">
        <v>166</v>
      </c>
      <c r="F1173" s="359" t="s">
        <v>167</v>
      </c>
      <c r="G1173" s="66" t="s">
        <v>168</v>
      </c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</row>
    <row r="1174" spans="1:26" ht="12.75" customHeight="1">
      <c r="A1174" s="1110" t="s">
        <v>169</v>
      </c>
      <c r="B1174" s="1111"/>
      <c r="C1174" s="1112"/>
      <c r="D1174" s="67" t="s">
        <v>170</v>
      </c>
      <c r="E1174" s="74"/>
      <c r="F1174" s="360"/>
      <c r="G1174" s="358">
        <f>+IF(A1174="","",E1174*F1174)</f>
        <v>0</v>
      </c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</row>
    <row r="1175" spans="1:26" ht="12.75" customHeight="1">
      <c r="A1175" s="1007"/>
      <c r="B1175" s="1125"/>
      <c r="C1175" s="1126"/>
      <c r="D1175" s="361" t="s">
        <v>171</v>
      </c>
      <c r="E1175" s="74" t="s">
        <v>171</v>
      </c>
      <c r="F1175" s="362"/>
      <c r="G1175" s="246" t="str">
        <f>+IF(A1175="","",E1175*F1175)</f>
        <v/>
      </c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</row>
    <row r="1176" spans="1:26" ht="12.75" customHeight="1">
      <c r="A1176" s="80"/>
      <c r="B1176" s="80"/>
      <c r="C1176" s="80"/>
      <c r="D1176" s="1120" t="s">
        <v>172</v>
      </c>
      <c r="E1176" s="1121"/>
      <c r="F1176" s="1122"/>
      <c r="G1176" s="81">
        <f>SUM(G1174:G1175)</f>
        <v>0</v>
      </c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</row>
    <row r="1177" spans="1:26" ht="12.75" customHeight="1">
      <c r="A1177" s="1001"/>
      <c r="B1177" s="1001"/>
      <c r="C1177" s="1001"/>
      <c r="D1177" s="1001"/>
      <c r="E1177" s="1001"/>
      <c r="F1177" s="1001"/>
      <c r="G1177" s="1001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</row>
    <row r="1178" spans="1:26" ht="12.75" customHeight="1">
      <c r="A1178" s="1002" t="s">
        <v>173</v>
      </c>
      <c r="B1178" s="1098"/>
      <c r="C1178" s="1098"/>
      <c r="D1178" s="1098"/>
      <c r="E1178" s="1098"/>
      <c r="F1178" s="1098"/>
      <c r="G1178" s="1099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</row>
    <row r="1179" spans="1:26" ht="12.75" customHeight="1">
      <c r="A1179" s="1010" t="s">
        <v>165</v>
      </c>
      <c r="B1179" s="1113"/>
      <c r="C1179" s="1114"/>
      <c r="D1179" s="82" t="s">
        <v>161</v>
      </c>
      <c r="E1179" s="83" t="s">
        <v>166</v>
      </c>
      <c r="F1179" s="82" t="s">
        <v>167</v>
      </c>
      <c r="G1179" s="84" t="s">
        <v>168</v>
      </c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</row>
    <row r="1180" spans="1:26" ht="12.75" customHeight="1">
      <c r="A1180" s="1127"/>
      <c r="B1180" s="1128"/>
      <c r="C1180" s="1129"/>
      <c r="D1180" s="85"/>
      <c r="E1180" s="86"/>
      <c r="F1180" s="87"/>
      <c r="G1180" s="88" t="str">
        <f>(+IF(A1180="","",(E1180*F1180)))</f>
        <v/>
      </c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</row>
    <row r="1181" spans="1:26" ht="12.75" customHeight="1">
      <c r="A1181" s="1117"/>
      <c r="B1181" s="1118"/>
      <c r="C1181" s="1119"/>
      <c r="D1181" s="85"/>
      <c r="E1181" s="86"/>
      <c r="F1181" s="87"/>
      <c r="G1181" s="88" t="str">
        <f>(+IF(A1181="","",(E1181*F1181)))</f>
        <v/>
      </c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</row>
    <row r="1182" spans="1:26" ht="12.75" customHeight="1">
      <c r="A1182" s="80"/>
      <c r="B1182" s="80"/>
      <c r="C1182" s="80"/>
      <c r="D1182" s="1120" t="s">
        <v>176</v>
      </c>
      <c r="E1182" s="1121"/>
      <c r="F1182" s="1122"/>
      <c r="G1182" s="62">
        <f>SUM(G1180:G1181)</f>
        <v>0</v>
      </c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</row>
    <row r="1183" spans="1:26" ht="12.75" customHeight="1">
      <c r="A1183" s="80"/>
      <c r="B1183" s="80"/>
      <c r="C1183" s="80"/>
      <c r="D1183" s="80"/>
      <c r="E1183" s="93"/>
      <c r="F1183" s="80"/>
      <c r="G1183" s="80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</row>
    <row r="1184" spans="1:26" ht="12.75" customHeight="1">
      <c r="A1184" s="994" t="s">
        <v>177</v>
      </c>
      <c r="B1184" s="1091"/>
      <c r="C1184" s="1091"/>
      <c r="D1184" s="1091"/>
      <c r="E1184" s="1091"/>
      <c r="F1184" s="1092"/>
      <c r="G1184" s="94">
        <f>+G1170+G1176+G1182</f>
        <v>5300000</v>
      </c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</row>
    <row r="1185" spans="1:26" ht="12.75" customHeight="1">
      <c r="A1185" s="80"/>
      <c r="B1185" s="80"/>
      <c r="C1185" s="80"/>
      <c r="D1185" s="80"/>
      <c r="E1185" s="93"/>
      <c r="F1185" s="80"/>
      <c r="G1185" s="80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</row>
    <row r="1186" spans="1:26" ht="12.75" customHeight="1">
      <c r="A1186" s="993" t="s">
        <v>178</v>
      </c>
      <c r="B1186" s="1123"/>
      <c r="C1186" s="1124"/>
      <c r="D1186" s="80"/>
      <c r="E1186" s="95"/>
      <c r="F1186" s="96">
        <v>0.04</v>
      </c>
      <c r="G1186" s="97">
        <f>+G1184*F1186</f>
        <v>212000</v>
      </c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</row>
    <row r="1187" spans="1:26" ht="12.75" customHeight="1">
      <c r="A1187" s="994" t="s">
        <v>179</v>
      </c>
      <c r="B1187" s="1091"/>
      <c r="C1187" s="1091"/>
      <c r="D1187" s="1091"/>
      <c r="E1187" s="1091"/>
      <c r="F1187" s="1092"/>
      <c r="G1187" s="94">
        <f>+G1186+G1184</f>
        <v>5512000</v>
      </c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</row>
    <row r="1188" spans="1:26" ht="12.75" customHeight="1">
      <c r="A1188" s="15"/>
      <c r="B1188" s="15"/>
      <c r="C1188" s="15"/>
      <c r="D1188" s="15"/>
      <c r="E1188" s="15"/>
      <c r="F1188" s="15"/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</row>
    <row r="1189" spans="1:26" ht="12.75" customHeight="1">
      <c r="A1189" s="63" t="s">
        <v>194</v>
      </c>
      <c r="B1189" s="1013" t="s">
        <v>160</v>
      </c>
      <c r="C1189" s="773"/>
      <c r="D1189" s="773"/>
      <c r="E1189" s="773"/>
      <c r="F1189" s="1093"/>
      <c r="G1189" s="1094" t="s">
        <v>161</v>
      </c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</row>
    <row r="1190" spans="1:26" ht="12.75" customHeight="1">
      <c r="A1190" s="64"/>
      <c r="B1190" s="1014"/>
      <c r="C1190" s="776"/>
      <c r="D1190" s="776"/>
      <c r="E1190" s="776"/>
      <c r="F1190" s="898"/>
      <c r="G1190" s="1095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</row>
    <row r="1191" spans="1:26" ht="12.75" customHeight="1">
      <c r="A1191" s="63" t="s">
        <v>162</v>
      </c>
      <c r="B1191" s="1017" t="str">
        <f>+Presupuesto!D45</f>
        <v>TEST KIT, CO-1 COLOR 0-500 TEST KIT, CO-1 COLOR 0-500</v>
      </c>
      <c r="C1191" s="773"/>
      <c r="D1191" s="773"/>
      <c r="E1191" s="773"/>
      <c r="F1191" s="1093"/>
      <c r="G1191" s="1096" t="str">
        <f>+Presupuesto!E137</f>
        <v>und</v>
      </c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</row>
    <row r="1192" spans="1:26" ht="12.75" customHeight="1">
      <c r="A1192" s="65">
        <f>+Presupuesto!A45</f>
        <v>2.2899999999999938</v>
      </c>
      <c r="B1192" s="1014"/>
      <c r="C1192" s="776"/>
      <c r="D1192" s="776"/>
      <c r="E1192" s="776"/>
      <c r="F1192" s="898"/>
      <c r="G1192" s="1095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</row>
    <row r="1193" spans="1:26" ht="12.75" customHeight="1">
      <c r="A1193" s="1097"/>
      <c r="B1193" s="1097"/>
      <c r="C1193" s="1097"/>
      <c r="D1193" s="1097"/>
      <c r="E1193" s="1097"/>
      <c r="F1193" s="1097"/>
      <c r="G1193" s="1097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</row>
    <row r="1194" spans="1:26" ht="12.75" customHeight="1">
      <c r="A1194" s="1002" t="s">
        <v>183</v>
      </c>
      <c r="B1194" s="1098"/>
      <c r="C1194" s="1098"/>
      <c r="D1194" s="1098"/>
      <c r="E1194" s="1098"/>
      <c r="F1194" s="1098"/>
      <c r="G1194" s="1099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</row>
    <row r="1195" spans="1:26" ht="12.75" customHeight="1">
      <c r="A1195" s="1003" t="s">
        <v>165</v>
      </c>
      <c r="B1195" s="1100"/>
      <c r="C1195" s="1101"/>
      <c r="D1195" s="241" t="s">
        <v>161</v>
      </c>
      <c r="E1195" s="241" t="s">
        <v>184</v>
      </c>
      <c r="F1195" s="242" t="s">
        <v>167</v>
      </c>
      <c r="G1195" s="243" t="s">
        <v>168</v>
      </c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</row>
    <row r="1196" spans="1:26" ht="12.75" customHeight="1">
      <c r="A1196" s="1019" t="s">
        <v>66</v>
      </c>
      <c r="B1196" s="1102"/>
      <c r="C1196" s="1103"/>
      <c r="D1196" s="297" t="s">
        <v>104</v>
      </c>
      <c r="E1196" s="298">
        <v>1500000</v>
      </c>
      <c r="F1196" s="299">
        <v>1</v>
      </c>
      <c r="G1196" s="70">
        <f>ROUND((+IF(A1196="","",E1196*F1196)),2)</f>
        <v>1500000</v>
      </c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</row>
    <row r="1197" spans="1:26" ht="12.75" customHeight="1">
      <c r="A1197" s="997"/>
      <c r="B1197" s="1104"/>
      <c r="C1197" s="1105"/>
      <c r="D1197" s="244" t="s">
        <v>171</v>
      </c>
      <c r="E1197" s="245" t="s">
        <v>171</v>
      </c>
      <c r="F1197" s="78"/>
      <c r="G1197" s="246" t="str">
        <f>+IF(A1197="","",E1197*F1197)</f>
        <v/>
      </c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</row>
    <row r="1198" spans="1:26" ht="12.75" customHeight="1">
      <c r="A1198" s="80"/>
      <c r="B1198" s="80"/>
      <c r="C1198" s="80"/>
      <c r="D1198" s="1106" t="s">
        <v>188</v>
      </c>
      <c r="E1198" s="1107"/>
      <c r="F1198" s="1108"/>
      <c r="G1198" s="62">
        <f>SUM(G1196:G1197)</f>
        <v>1500000</v>
      </c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</row>
    <row r="1199" spans="1:26" ht="12.75" customHeight="1">
      <c r="A1199" s="1001"/>
      <c r="B1199" s="1001"/>
      <c r="C1199" s="1001"/>
      <c r="D1199" s="1001"/>
      <c r="E1199" s="1001"/>
      <c r="F1199" s="1001"/>
      <c r="G1199" s="1001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</row>
    <row r="1200" spans="1:26" ht="12.75" customHeight="1">
      <c r="A1200" s="1002" t="s">
        <v>164</v>
      </c>
      <c r="B1200" s="1098"/>
      <c r="C1200" s="1098"/>
      <c r="D1200" s="1098"/>
      <c r="E1200" s="1098"/>
      <c r="F1200" s="1098"/>
      <c r="G1200" s="1099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</row>
    <row r="1201" spans="1:26" ht="12.75" customHeight="1">
      <c r="A1201" s="1003" t="s">
        <v>165</v>
      </c>
      <c r="B1201" s="1100"/>
      <c r="C1201" s="1109"/>
      <c r="D1201" s="66" t="s">
        <v>161</v>
      </c>
      <c r="E1201" s="66" t="s">
        <v>166</v>
      </c>
      <c r="F1201" s="359" t="s">
        <v>167</v>
      </c>
      <c r="G1201" s="66" t="s">
        <v>168</v>
      </c>
      <c r="H1201" s="15"/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  <c r="Z1201" s="15"/>
    </row>
    <row r="1202" spans="1:26" ht="12.75" customHeight="1">
      <c r="A1202" s="1110" t="s">
        <v>169</v>
      </c>
      <c r="B1202" s="1111"/>
      <c r="C1202" s="1112"/>
      <c r="D1202" s="67" t="s">
        <v>170</v>
      </c>
      <c r="E1202" s="74"/>
      <c r="F1202" s="360"/>
      <c r="G1202" s="358">
        <f>+IF(A1202="","",E1202*F1202)</f>
        <v>0</v>
      </c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  <c r="Z1202" s="15"/>
    </row>
    <row r="1203" spans="1:26" ht="40.5" customHeight="1">
      <c r="A1203" s="1007"/>
      <c r="B1203" s="1125"/>
      <c r="C1203" s="1126"/>
      <c r="D1203" s="361" t="s">
        <v>171</v>
      </c>
      <c r="E1203" s="74" t="s">
        <v>171</v>
      </c>
      <c r="F1203" s="362"/>
      <c r="G1203" s="246" t="str">
        <f>+IF(A1203="","",E1203*F1203)</f>
        <v/>
      </c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</row>
    <row r="1204" spans="1:26" ht="12.75" customHeight="1">
      <c r="A1204" s="80"/>
      <c r="B1204" s="80"/>
      <c r="C1204" s="80"/>
      <c r="D1204" s="1120" t="s">
        <v>172</v>
      </c>
      <c r="E1204" s="1121"/>
      <c r="F1204" s="1122"/>
      <c r="G1204" s="81">
        <f>SUM(G1202:G1203)</f>
        <v>0</v>
      </c>
      <c r="H1204" s="15"/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</row>
    <row r="1205" spans="1:26" ht="12.75" customHeight="1">
      <c r="A1205" s="1001"/>
      <c r="B1205" s="1001"/>
      <c r="C1205" s="1001"/>
      <c r="D1205" s="1001"/>
      <c r="E1205" s="1001"/>
      <c r="F1205" s="1001"/>
      <c r="G1205" s="1001"/>
      <c r="H1205" s="15"/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</row>
    <row r="1206" spans="1:26" ht="12.75" customHeight="1">
      <c r="A1206" s="1002" t="s">
        <v>173</v>
      </c>
      <c r="B1206" s="1098"/>
      <c r="C1206" s="1098"/>
      <c r="D1206" s="1098"/>
      <c r="E1206" s="1098"/>
      <c r="F1206" s="1098"/>
      <c r="G1206" s="1099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  <c r="Z1206" s="15"/>
    </row>
    <row r="1207" spans="1:26" ht="12.75" customHeight="1">
      <c r="A1207" s="1010" t="s">
        <v>165</v>
      </c>
      <c r="B1207" s="1113"/>
      <c r="C1207" s="1114"/>
      <c r="D1207" s="82" t="s">
        <v>161</v>
      </c>
      <c r="E1207" s="83" t="s">
        <v>166</v>
      </c>
      <c r="F1207" s="82" t="s">
        <v>167</v>
      </c>
      <c r="G1207" s="84" t="s">
        <v>168</v>
      </c>
      <c r="H1207" s="15"/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  <c r="Z1207" s="15"/>
    </row>
    <row r="1208" spans="1:26" ht="12.75" customHeight="1">
      <c r="A1208" s="1127"/>
      <c r="B1208" s="1128"/>
      <c r="C1208" s="1129"/>
      <c r="D1208" s="85"/>
      <c r="E1208" s="86"/>
      <c r="F1208" s="87"/>
      <c r="G1208" s="88" t="str">
        <f>(+IF(A1208="","",(E1208*F1208)))</f>
        <v/>
      </c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  <c r="Z1208" s="15"/>
    </row>
    <row r="1209" spans="1:26" ht="12.75" customHeight="1">
      <c r="A1209" s="1117"/>
      <c r="B1209" s="1118"/>
      <c r="C1209" s="1119"/>
      <c r="D1209" s="85"/>
      <c r="E1209" s="86"/>
      <c r="F1209" s="87"/>
      <c r="G1209" s="88" t="str">
        <f>(+IF(A1209="","",(E1209*F1209)))</f>
        <v/>
      </c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  <c r="Z1209" s="15"/>
    </row>
    <row r="1210" spans="1:26" ht="12.75" customHeight="1">
      <c r="A1210" s="80"/>
      <c r="B1210" s="80"/>
      <c r="C1210" s="80"/>
      <c r="D1210" s="1120" t="s">
        <v>176</v>
      </c>
      <c r="E1210" s="1121"/>
      <c r="F1210" s="1122"/>
      <c r="G1210" s="62">
        <f>SUM(G1208:G1209)</f>
        <v>0</v>
      </c>
      <c r="H1210" s="15"/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  <c r="Z1210" s="15"/>
    </row>
    <row r="1211" spans="1:26" ht="12.75" customHeight="1">
      <c r="A1211" s="80"/>
      <c r="B1211" s="80"/>
      <c r="C1211" s="80"/>
      <c r="D1211" s="80"/>
      <c r="E1211" s="93"/>
      <c r="F1211" s="80"/>
      <c r="G1211" s="80"/>
      <c r="H1211" s="15"/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</row>
    <row r="1212" spans="1:26" ht="12.75" customHeight="1">
      <c r="A1212" s="994" t="s">
        <v>177</v>
      </c>
      <c r="B1212" s="1091"/>
      <c r="C1212" s="1091"/>
      <c r="D1212" s="1091"/>
      <c r="E1212" s="1091"/>
      <c r="F1212" s="1092"/>
      <c r="G1212" s="94">
        <f>+G1198+G1204+G1210</f>
        <v>1500000</v>
      </c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  <c r="Z1212" s="15"/>
    </row>
    <row r="1213" spans="1:26" ht="12.75" customHeight="1">
      <c r="A1213" s="80"/>
      <c r="B1213" s="80"/>
      <c r="C1213" s="80"/>
      <c r="D1213" s="80"/>
      <c r="E1213" s="93"/>
      <c r="F1213" s="80"/>
      <c r="G1213" s="80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  <c r="Z1213" s="15"/>
    </row>
    <row r="1214" spans="1:26" ht="12.75" customHeight="1">
      <c r="A1214" s="993" t="s">
        <v>178</v>
      </c>
      <c r="B1214" s="1123"/>
      <c r="C1214" s="1124"/>
      <c r="D1214" s="80"/>
      <c r="E1214" s="95"/>
      <c r="F1214" s="96">
        <v>0.04</v>
      </c>
      <c r="G1214" s="97">
        <f>+G1212*F1214</f>
        <v>60000</v>
      </c>
      <c r="H1214" s="15"/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</row>
    <row r="1215" spans="1:26" ht="12.75" customHeight="1">
      <c r="A1215" s="994" t="s">
        <v>179</v>
      </c>
      <c r="B1215" s="1091"/>
      <c r="C1215" s="1091"/>
      <c r="D1215" s="1091"/>
      <c r="E1215" s="1091"/>
      <c r="F1215" s="1092"/>
      <c r="G1215" s="94">
        <f>+G1214+G1212</f>
        <v>1560000</v>
      </c>
      <c r="H1215" s="15"/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</row>
    <row r="1216" spans="1:26" ht="12.75" customHeight="1">
      <c r="A1216" s="372"/>
      <c r="B1216" s="372"/>
      <c r="C1216" s="372"/>
      <c r="D1216" s="372"/>
      <c r="E1216" s="372"/>
      <c r="F1216" s="372"/>
      <c r="G1216" s="373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</row>
    <row r="1217" spans="1:26" ht="12.75" customHeight="1">
      <c r="A1217" s="372"/>
      <c r="B1217" s="372"/>
      <c r="C1217" s="372"/>
      <c r="D1217" s="372"/>
      <c r="E1217" s="372"/>
      <c r="F1217" s="372"/>
      <c r="G1217" s="373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</row>
    <row r="1218" spans="1:26" ht="12.75" customHeight="1">
      <c r="A1218" s="372"/>
      <c r="B1218" s="372"/>
      <c r="C1218" s="372"/>
      <c r="D1218" s="372"/>
      <c r="E1218" s="372"/>
      <c r="F1218" s="372"/>
      <c r="G1218" s="373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  <c r="Z1218" s="15"/>
    </row>
    <row r="1219" spans="1:26" ht="12.75" customHeight="1">
      <c r="A1219" s="15"/>
      <c r="B1219" s="15"/>
      <c r="C1219" s="15"/>
      <c r="D1219" s="15"/>
      <c r="E1219" s="15"/>
      <c r="F1219" s="15"/>
      <c r="G1219" s="15"/>
      <c r="H1219" s="15"/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  <c r="Z1219" s="15"/>
    </row>
    <row r="1220" spans="1:26" ht="12.75" customHeight="1">
      <c r="A1220" s="63" t="s">
        <v>194</v>
      </c>
      <c r="B1220" s="1013" t="s">
        <v>160</v>
      </c>
      <c r="C1220" s="773"/>
      <c r="D1220" s="773"/>
      <c r="E1220" s="773"/>
      <c r="F1220" s="1093"/>
      <c r="G1220" s="1094" t="s">
        <v>161</v>
      </c>
      <c r="H1220" s="15"/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</row>
    <row r="1221" spans="1:26" ht="12.75" customHeight="1">
      <c r="A1221" s="64"/>
      <c r="B1221" s="1014"/>
      <c r="C1221" s="776"/>
      <c r="D1221" s="776"/>
      <c r="E1221" s="776"/>
      <c r="F1221" s="898"/>
      <c r="G1221" s="1095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</row>
    <row r="1222" spans="1:26" ht="12.75" customHeight="1">
      <c r="A1222" s="63" t="s">
        <v>162</v>
      </c>
      <c r="B1222" s="1017" t="str">
        <f>+Presupuesto!D46</f>
        <v>Kit para Cloro libre y total y pH, modelo CN-67</v>
      </c>
      <c r="C1222" s="773"/>
      <c r="D1222" s="773"/>
      <c r="E1222" s="773"/>
      <c r="F1222" s="1093"/>
      <c r="G1222" s="1096" t="str">
        <f>+Presupuesto!E46</f>
        <v>und</v>
      </c>
      <c r="H1222" s="15"/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</row>
    <row r="1223" spans="1:26" ht="12.75" customHeight="1">
      <c r="A1223" s="65">
        <f>+Presupuesto!A46</f>
        <v>2.2999999999999936</v>
      </c>
      <c r="B1223" s="1014"/>
      <c r="C1223" s="776"/>
      <c r="D1223" s="776"/>
      <c r="E1223" s="776"/>
      <c r="F1223" s="898"/>
      <c r="G1223" s="1095"/>
      <c r="H1223" s="15"/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  <c r="Z1223" s="15"/>
    </row>
    <row r="1224" spans="1:26" ht="12.75" customHeight="1">
      <c r="A1224" s="1097"/>
      <c r="B1224" s="1097"/>
      <c r="C1224" s="1097"/>
      <c r="D1224" s="1097"/>
      <c r="E1224" s="1097"/>
      <c r="F1224" s="1097"/>
      <c r="G1224" s="1097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  <c r="Z1224" s="15"/>
    </row>
    <row r="1225" spans="1:26" ht="12.75" customHeight="1">
      <c r="A1225" s="1002" t="s">
        <v>183</v>
      </c>
      <c r="B1225" s="1098"/>
      <c r="C1225" s="1098"/>
      <c r="D1225" s="1098"/>
      <c r="E1225" s="1098"/>
      <c r="F1225" s="1098"/>
      <c r="G1225" s="1099"/>
      <c r="H1225" s="15"/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</row>
    <row r="1226" spans="1:26" ht="12.75" customHeight="1">
      <c r="A1226" s="1003" t="s">
        <v>165</v>
      </c>
      <c r="B1226" s="1100"/>
      <c r="C1226" s="1101"/>
      <c r="D1226" s="241" t="s">
        <v>161</v>
      </c>
      <c r="E1226" s="241" t="s">
        <v>184</v>
      </c>
      <c r="F1226" s="242" t="s">
        <v>167</v>
      </c>
      <c r="G1226" s="243" t="s">
        <v>168</v>
      </c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</row>
    <row r="1227" spans="1:26" ht="12.75" customHeight="1">
      <c r="A1227" s="1019" t="s">
        <v>66</v>
      </c>
      <c r="B1227" s="1102"/>
      <c r="C1227" s="1103"/>
      <c r="D1227" s="297" t="s">
        <v>104</v>
      </c>
      <c r="E1227" s="298">
        <v>1700000</v>
      </c>
      <c r="F1227" s="299">
        <v>1</v>
      </c>
      <c r="G1227" s="70">
        <f>ROUND((+IF(A1227="","",E1227*F1227)),2)</f>
        <v>1700000</v>
      </c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  <c r="Z1227" s="15"/>
    </row>
    <row r="1228" spans="1:26" ht="12.75" customHeight="1">
      <c r="A1228" s="997"/>
      <c r="B1228" s="1104"/>
      <c r="C1228" s="1105"/>
      <c r="D1228" s="244" t="s">
        <v>171</v>
      </c>
      <c r="E1228" s="245" t="s">
        <v>171</v>
      </c>
      <c r="F1228" s="78"/>
      <c r="G1228" s="246" t="str">
        <f>+IF(A1228="","",E1228*F1228)</f>
        <v/>
      </c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</row>
    <row r="1229" spans="1:26" ht="12.75" customHeight="1">
      <c r="A1229" s="80"/>
      <c r="B1229" s="80"/>
      <c r="C1229" s="80"/>
      <c r="D1229" s="1106" t="s">
        <v>188</v>
      </c>
      <c r="E1229" s="1107"/>
      <c r="F1229" s="1108"/>
      <c r="G1229" s="62">
        <f>SUM(G1227:G1228)</f>
        <v>1700000</v>
      </c>
      <c r="H1229" s="15"/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</row>
    <row r="1230" spans="1:26" ht="12.75" customHeight="1">
      <c r="A1230" s="1001"/>
      <c r="B1230" s="1001"/>
      <c r="C1230" s="1001"/>
      <c r="D1230" s="1001"/>
      <c r="E1230" s="1001"/>
      <c r="F1230" s="1001"/>
      <c r="G1230" s="1001"/>
      <c r="H1230" s="15"/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</row>
    <row r="1231" spans="1:26" ht="12.75" customHeight="1">
      <c r="A1231" s="1002" t="s">
        <v>164</v>
      </c>
      <c r="B1231" s="1098"/>
      <c r="C1231" s="1098"/>
      <c r="D1231" s="1098"/>
      <c r="E1231" s="1098"/>
      <c r="F1231" s="1098"/>
      <c r="G1231" s="1099"/>
      <c r="H1231" s="15"/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  <c r="Z1231" s="15"/>
    </row>
    <row r="1232" spans="1:26" ht="12.75" customHeight="1">
      <c r="A1232" s="1003" t="s">
        <v>165</v>
      </c>
      <c r="B1232" s="1100"/>
      <c r="C1232" s="1109"/>
      <c r="D1232" s="66" t="s">
        <v>161</v>
      </c>
      <c r="E1232" s="66" t="s">
        <v>166</v>
      </c>
      <c r="F1232" s="359" t="s">
        <v>167</v>
      </c>
      <c r="G1232" s="66" t="s">
        <v>168</v>
      </c>
      <c r="H1232" s="15"/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</row>
    <row r="1233" spans="1:26" ht="12.75" customHeight="1">
      <c r="A1233" s="1110" t="s">
        <v>169</v>
      </c>
      <c r="B1233" s="1111"/>
      <c r="C1233" s="1112"/>
      <c r="D1233" s="67" t="s">
        <v>170</v>
      </c>
      <c r="E1233" s="74"/>
      <c r="F1233" s="360"/>
      <c r="G1233" s="358">
        <f>+IF(A1233="","",E1233*F1233)</f>
        <v>0</v>
      </c>
      <c r="H1233" s="15"/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  <c r="Z1233" s="15"/>
    </row>
    <row r="1234" spans="1:26" ht="12.75" customHeight="1">
      <c r="A1234" s="1007"/>
      <c r="B1234" s="1125"/>
      <c r="C1234" s="1126"/>
      <c r="D1234" s="361" t="s">
        <v>171</v>
      </c>
      <c r="E1234" s="74" t="s">
        <v>171</v>
      </c>
      <c r="F1234" s="362"/>
      <c r="G1234" s="246" t="str">
        <f>+IF(A1234="","",E1234*F1234)</f>
        <v/>
      </c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  <c r="Z1234" s="15"/>
    </row>
    <row r="1235" spans="1:26" ht="12.75" customHeight="1">
      <c r="A1235" s="80"/>
      <c r="B1235" s="80"/>
      <c r="C1235" s="80"/>
      <c r="D1235" s="1120" t="s">
        <v>172</v>
      </c>
      <c r="E1235" s="1121"/>
      <c r="F1235" s="1122"/>
      <c r="G1235" s="81">
        <f>SUM(G1233:G1234)</f>
        <v>0</v>
      </c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  <c r="Z1235" s="15"/>
    </row>
    <row r="1236" spans="1:26" ht="12.75" customHeight="1">
      <c r="A1236" s="1001"/>
      <c r="B1236" s="1001"/>
      <c r="C1236" s="1001"/>
      <c r="D1236" s="1001"/>
      <c r="E1236" s="1001"/>
      <c r="F1236" s="1001"/>
      <c r="G1236" s="1001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  <c r="Z1236" s="15"/>
    </row>
    <row r="1237" spans="1:26" ht="12.75" customHeight="1">
      <c r="A1237" s="1002" t="s">
        <v>173</v>
      </c>
      <c r="B1237" s="1098"/>
      <c r="C1237" s="1098"/>
      <c r="D1237" s="1098"/>
      <c r="E1237" s="1098"/>
      <c r="F1237" s="1098"/>
      <c r="G1237" s="1099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</row>
    <row r="1238" spans="1:26" ht="12.75" customHeight="1">
      <c r="A1238" s="1010" t="s">
        <v>165</v>
      </c>
      <c r="B1238" s="1113"/>
      <c r="C1238" s="1114"/>
      <c r="D1238" s="82" t="s">
        <v>161</v>
      </c>
      <c r="E1238" s="83" t="s">
        <v>166</v>
      </c>
      <c r="F1238" s="82" t="s">
        <v>167</v>
      </c>
      <c r="G1238" s="84" t="s">
        <v>168</v>
      </c>
      <c r="H1238" s="15"/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</row>
    <row r="1239" spans="1:26" ht="12.75" customHeight="1">
      <c r="A1239" s="1127"/>
      <c r="B1239" s="1128"/>
      <c r="C1239" s="1129"/>
      <c r="D1239" s="85"/>
      <c r="E1239" s="86"/>
      <c r="F1239" s="87"/>
      <c r="G1239" s="88" t="str">
        <f>(+IF(A1239="","",(E1239*F1239)))</f>
        <v/>
      </c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  <c r="Z1239" s="15"/>
    </row>
    <row r="1240" spans="1:26" ht="12.75" customHeight="1">
      <c r="A1240" s="1117"/>
      <c r="B1240" s="1118"/>
      <c r="C1240" s="1119"/>
      <c r="D1240" s="85"/>
      <c r="E1240" s="86"/>
      <c r="F1240" s="87"/>
      <c r="G1240" s="88" t="str">
        <f>(+IF(A1240="","",(E1240*F1240)))</f>
        <v/>
      </c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  <c r="Z1240" s="15"/>
    </row>
    <row r="1241" spans="1:26" ht="12.75" customHeight="1">
      <c r="A1241" s="80"/>
      <c r="B1241" s="80"/>
      <c r="C1241" s="80"/>
      <c r="D1241" s="1120" t="s">
        <v>176</v>
      </c>
      <c r="E1241" s="1121"/>
      <c r="F1241" s="1122"/>
      <c r="G1241" s="62">
        <f>SUM(G1239:G1240)</f>
        <v>0</v>
      </c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</row>
    <row r="1242" spans="1:26" ht="12.75" customHeight="1">
      <c r="A1242" s="80"/>
      <c r="B1242" s="80"/>
      <c r="C1242" s="80"/>
      <c r="D1242" s="80"/>
      <c r="E1242" s="93"/>
      <c r="F1242" s="80"/>
      <c r="G1242" s="80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</row>
    <row r="1243" spans="1:26" ht="12.75" customHeight="1">
      <c r="A1243" s="994" t="s">
        <v>177</v>
      </c>
      <c r="B1243" s="1091"/>
      <c r="C1243" s="1091"/>
      <c r="D1243" s="1091"/>
      <c r="E1243" s="1091"/>
      <c r="F1243" s="1092"/>
      <c r="G1243" s="94">
        <f>+G1229+G1235+G1241</f>
        <v>1700000</v>
      </c>
      <c r="H1243" s="15"/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</row>
    <row r="1244" spans="1:26" ht="12.75" customHeight="1">
      <c r="A1244" s="80"/>
      <c r="B1244" s="80"/>
      <c r="C1244" s="80"/>
      <c r="D1244" s="80"/>
      <c r="E1244" s="93"/>
      <c r="F1244" s="80"/>
      <c r="G1244" s="80"/>
      <c r="H1244" s="15"/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  <c r="Z1244" s="15"/>
    </row>
    <row r="1245" spans="1:26" ht="12.75" customHeight="1">
      <c r="A1245" s="993" t="s">
        <v>178</v>
      </c>
      <c r="B1245" s="1123"/>
      <c r="C1245" s="1124"/>
      <c r="D1245" s="80"/>
      <c r="E1245" s="95"/>
      <c r="F1245" s="96">
        <v>0.04</v>
      </c>
      <c r="G1245" s="97">
        <f>+G1243*F1245</f>
        <v>68000</v>
      </c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</row>
    <row r="1246" spans="1:26" ht="12.75" customHeight="1">
      <c r="A1246" s="994" t="s">
        <v>179</v>
      </c>
      <c r="B1246" s="1091"/>
      <c r="C1246" s="1091"/>
      <c r="D1246" s="1091"/>
      <c r="E1246" s="1091"/>
      <c r="F1246" s="1092"/>
      <c r="G1246" s="94">
        <f>+G1245+G1243</f>
        <v>1768000</v>
      </c>
      <c r="H1246" s="15"/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</row>
    <row r="1247" spans="1:26" ht="12.75" customHeight="1">
      <c r="A1247" s="15"/>
      <c r="B1247" s="15"/>
      <c r="C1247" s="15"/>
      <c r="D1247" s="15"/>
      <c r="E1247" s="15"/>
      <c r="F1247" s="15"/>
      <c r="G1247" s="15"/>
      <c r="H1247" s="15"/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  <c r="Z1247" s="15"/>
    </row>
    <row r="1248" spans="1:26" ht="12.75" customHeight="1">
      <c r="A1248" s="63" t="s">
        <v>194</v>
      </c>
      <c r="B1248" s="1013" t="s">
        <v>160</v>
      </c>
      <c r="C1248" s="773"/>
      <c r="D1248" s="773"/>
      <c r="E1248" s="773"/>
      <c r="F1248" s="1093"/>
      <c r="G1248" s="1094" t="s">
        <v>161</v>
      </c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  <c r="Z1248" s="15"/>
    </row>
    <row r="1249" spans="1:26" ht="12.75" customHeight="1">
      <c r="A1249" s="64"/>
      <c r="B1249" s="1014"/>
      <c r="C1249" s="776"/>
      <c r="D1249" s="776"/>
      <c r="E1249" s="776"/>
      <c r="F1249" s="898"/>
      <c r="G1249" s="1095"/>
      <c r="H1249" s="15"/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</row>
    <row r="1250" spans="1:26" ht="12.75" customHeight="1">
      <c r="A1250" s="63" t="s">
        <v>162</v>
      </c>
      <c r="B1250" s="1017" t="str">
        <f>+Presupuesto!D47</f>
        <v>Kit cristaleria para laboratorio, 2 vasos precipitado de 250ml, erlenmeyer de 250ml, 2 pipetas de 10ml, caja de jeringas de 5ml por 10und</v>
      </c>
      <c r="C1250" s="773"/>
      <c r="D1250" s="773"/>
      <c r="E1250" s="773"/>
      <c r="F1250" s="1093"/>
      <c r="G1250" s="1096" t="str">
        <f>+Presupuesto!E47</f>
        <v>und</v>
      </c>
      <c r="H1250" s="15"/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  <c r="Z1250" s="15"/>
    </row>
    <row r="1251" spans="1:26" ht="12.75" customHeight="1">
      <c r="A1251" s="65">
        <f>+Presupuesto!A47</f>
        <v>2.3099999999999934</v>
      </c>
      <c r="B1251" s="1014"/>
      <c r="C1251" s="776"/>
      <c r="D1251" s="776"/>
      <c r="E1251" s="776"/>
      <c r="F1251" s="898"/>
      <c r="G1251" s="1095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</row>
    <row r="1252" spans="1:26" ht="12.75" customHeight="1">
      <c r="A1252" s="1097"/>
      <c r="B1252" s="1097"/>
      <c r="C1252" s="1097"/>
      <c r="D1252" s="1097"/>
      <c r="E1252" s="1097"/>
      <c r="F1252" s="1097"/>
      <c r="G1252" s="1097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</row>
    <row r="1253" spans="1:26" ht="12.75" customHeight="1">
      <c r="A1253" s="1002" t="s">
        <v>183</v>
      </c>
      <c r="B1253" s="1098"/>
      <c r="C1253" s="1098"/>
      <c r="D1253" s="1098"/>
      <c r="E1253" s="1098"/>
      <c r="F1253" s="1098"/>
      <c r="G1253" s="1099"/>
      <c r="H1253" s="15"/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  <c r="Z1253" s="15"/>
    </row>
    <row r="1254" spans="1:26" ht="12.75" customHeight="1">
      <c r="A1254" s="1003" t="s">
        <v>165</v>
      </c>
      <c r="B1254" s="1100"/>
      <c r="C1254" s="1101"/>
      <c r="D1254" s="241" t="s">
        <v>161</v>
      </c>
      <c r="E1254" s="241" t="s">
        <v>184</v>
      </c>
      <c r="F1254" s="242" t="s">
        <v>167</v>
      </c>
      <c r="G1254" s="243" t="s">
        <v>168</v>
      </c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</row>
    <row r="1255" spans="1:26" ht="12.75" customHeight="1">
      <c r="A1255" s="1019" t="s">
        <v>68</v>
      </c>
      <c r="B1255" s="1102"/>
      <c r="C1255" s="1103"/>
      <c r="D1255" s="297" t="s">
        <v>104</v>
      </c>
      <c r="E1255" s="298">
        <v>300000</v>
      </c>
      <c r="F1255" s="299">
        <v>1</v>
      </c>
      <c r="G1255" s="70">
        <f>ROUND((+IF(A1255="","",E1255*F1255)),2)</f>
        <v>300000</v>
      </c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</row>
    <row r="1256" spans="1:26" ht="12.75" customHeight="1">
      <c r="A1256" s="374"/>
      <c r="B1256" s="375"/>
      <c r="C1256" s="375"/>
      <c r="D1256" s="376"/>
      <c r="E1256" s="377"/>
      <c r="F1256" s="72"/>
      <c r="G1256" s="378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  <c r="Z1256" s="15"/>
    </row>
    <row r="1257" spans="1:26" ht="12.75" customHeight="1">
      <c r="A1257" s="997"/>
      <c r="B1257" s="1104"/>
      <c r="C1257" s="1105"/>
      <c r="D1257" s="244" t="s">
        <v>171</v>
      </c>
      <c r="E1257" s="245" t="s">
        <v>171</v>
      </c>
      <c r="F1257" s="78"/>
      <c r="G1257" s="246" t="str">
        <f>+IF(A1257="","",E1257*F1257)</f>
        <v/>
      </c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  <c r="Z1257" s="15"/>
    </row>
    <row r="1258" spans="1:26" ht="30" customHeight="1">
      <c r="A1258" s="80"/>
      <c r="B1258" s="80"/>
      <c r="C1258" s="80"/>
      <c r="D1258" s="1106" t="s">
        <v>188</v>
      </c>
      <c r="E1258" s="1107"/>
      <c r="F1258" s="1108"/>
      <c r="G1258" s="62">
        <f>SUM(G1255:G1257)</f>
        <v>300000</v>
      </c>
      <c r="H1258" s="15"/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  <c r="Z1258" s="15"/>
    </row>
    <row r="1259" spans="1:26" ht="12.75" customHeight="1">
      <c r="A1259" s="1001"/>
      <c r="B1259" s="1001"/>
      <c r="C1259" s="1001"/>
      <c r="D1259" s="1001"/>
      <c r="E1259" s="1001"/>
      <c r="F1259" s="1001"/>
      <c r="G1259" s="1001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</row>
    <row r="1260" spans="1:26" ht="12.75" customHeight="1">
      <c r="A1260" s="1002" t="s">
        <v>164</v>
      </c>
      <c r="B1260" s="1098"/>
      <c r="C1260" s="1098"/>
      <c r="D1260" s="1098"/>
      <c r="E1260" s="1098"/>
      <c r="F1260" s="1098"/>
      <c r="G1260" s="1099"/>
      <c r="H1260" s="15"/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</row>
    <row r="1261" spans="1:26" ht="12.75" customHeight="1">
      <c r="A1261" s="1003" t="s">
        <v>165</v>
      </c>
      <c r="B1261" s="1100"/>
      <c r="C1261" s="1109"/>
      <c r="D1261" s="66" t="s">
        <v>161</v>
      </c>
      <c r="E1261" s="66" t="s">
        <v>166</v>
      </c>
      <c r="F1261" s="359" t="s">
        <v>167</v>
      </c>
      <c r="G1261" s="66" t="s">
        <v>168</v>
      </c>
      <c r="H1261" s="15"/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  <c r="Z1261" s="15"/>
    </row>
    <row r="1262" spans="1:26" ht="43.5" customHeight="1">
      <c r="A1262" s="1110" t="s">
        <v>169</v>
      </c>
      <c r="B1262" s="1111"/>
      <c r="C1262" s="1112"/>
      <c r="D1262" s="67" t="s">
        <v>170</v>
      </c>
      <c r="E1262" s="74"/>
      <c r="F1262" s="360"/>
      <c r="G1262" s="358">
        <f>+IF(A1262="","",E1262*F1262)</f>
        <v>0</v>
      </c>
      <c r="H1262" s="15"/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</row>
    <row r="1263" spans="1:26" ht="12.75" customHeight="1">
      <c r="A1263" s="1007"/>
      <c r="B1263" s="1125"/>
      <c r="C1263" s="1126"/>
      <c r="D1263" s="361" t="s">
        <v>171</v>
      </c>
      <c r="E1263" s="74" t="s">
        <v>171</v>
      </c>
      <c r="F1263" s="362"/>
      <c r="G1263" s="246" t="str">
        <f>+IF(A1263="","",E1263*F1263)</f>
        <v/>
      </c>
      <c r="H1263" s="15"/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  <c r="Z1263" s="15"/>
    </row>
    <row r="1264" spans="1:26" ht="12.75" customHeight="1">
      <c r="A1264" s="80"/>
      <c r="B1264" s="80"/>
      <c r="C1264" s="80"/>
      <c r="D1264" s="1120" t="s">
        <v>172</v>
      </c>
      <c r="E1264" s="1121"/>
      <c r="F1264" s="1122"/>
      <c r="G1264" s="81">
        <f>SUM(G1262:G1263)</f>
        <v>0</v>
      </c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  <c r="Z1264" s="15"/>
    </row>
    <row r="1265" spans="1:26" ht="12.75" customHeight="1">
      <c r="A1265" s="1001"/>
      <c r="B1265" s="1001"/>
      <c r="C1265" s="1001"/>
      <c r="D1265" s="1001"/>
      <c r="E1265" s="1001"/>
      <c r="F1265" s="1001"/>
      <c r="G1265" s="1001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</row>
    <row r="1266" spans="1:26" ht="12.75" customHeight="1">
      <c r="A1266" s="1002" t="s">
        <v>173</v>
      </c>
      <c r="B1266" s="1098"/>
      <c r="C1266" s="1098"/>
      <c r="D1266" s="1098"/>
      <c r="E1266" s="1098"/>
      <c r="F1266" s="1098"/>
      <c r="G1266" s="1099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</row>
    <row r="1267" spans="1:26" ht="12.75" customHeight="1">
      <c r="A1267" s="1010" t="s">
        <v>165</v>
      </c>
      <c r="B1267" s="1113"/>
      <c r="C1267" s="1114"/>
      <c r="D1267" s="82" t="s">
        <v>161</v>
      </c>
      <c r="E1267" s="83" t="s">
        <v>166</v>
      </c>
      <c r="F1267" s="82" t="s">
        <v>167</v>
      </c>
      <c r="G1267" s="84" t="s">
        <v>168</v>
      </c>
      <c r="H1267" s="15"/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  <c r="Z1267" s="15"/>
    </row>
    <row r="1268" spans="1:26" ht="12.75" customHeight="1">
      <c r="A1268" s="379"/>
      <c r="B1268" s="380"/>
      <c r="C1268" s="380"/>
      <c r="D1268" s="380"/>
      <c r="E1268" s="381"/>
      <c r="F1268" s="380"/>
      <c r="G1268" s="382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  <c r="Z1268" s="15"/>
    </row>
    <row r="1269" spans="1:26" ht="12.75" customHeight="1">
      <c r="A1269" s="1011"/>
      <c r="B1269" s="1115"/>
      <c r="C1269" s="1116"/>
      <c r="D1269" s="85"/>
      <c r="E1269" s="86"/>
      <c r="F1269" s="87"/>
      <c r="G1269" s="88" t="str">
        <f>(+IF(A1269="","",(E1269*F1269)))</f>
        <v/>
      </c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  <c r="Z1269" s="15"/>
    </row>
    <row r="1270" spans="1:26" ht="12.75" customHeight="1">
      <c r="A1270" s="1117"/>
      <c r="B1270" s="1118"/>
      <c r="C1270" s="1119"/>
      <c r="D1270" s="85"/>
      <c r="E1270" s="86"/>
      <c r="F1270" s="87"/>
      <c r="G1270" s="88" t="str">
        <f>(+IF(A1270="","",(E1270*F1270)))</f>
        <v/>
      </c>
      <c r="H1270" s="15"/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</row>
    <row r="1271" spans="1:26" ht="12.75" customHeight="1">
      <c r="A1271" s="80"/>
      <c r="B1271" s="80"/>
      <c r="C1271" s="80"/>
      <c r="D1271" s="1120" t="s">
        <v>176</v>
      </c>
      <c r="E1271" s="1121"/>
      <c r="F1271" s="1122"/>
      <c r="G1271" s="62">
        <f>SUM(G1269:G1270)</f>
        <v>0</v>
      </c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  <c r="Z1271" s="15"/>
    </row>
    <row r="1272" spans="1:26" ht="12.75" customHeight="1">
      <c r="A1272" s="80"/>
      <c r="B1272" s="80"/>
      <c r="C1272" s="80"/>
      <c r="D1272" s="80"/>
      <c r="E1272" s="93"/>
      <c r="F1272" s="80"/>
      <c r="G1272" s="80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  <c r="Z1272" s="15"/>
    </row>
    <row r="1273" spans="1:26" ht="12.75" customHeight="1">
      <c r="A1273" s="994" t="s">
        <v>177</v>
      </c>
      <c r="B1273" s="1091"/>
      <c r="C1273" s="1091"/>
      <c r="D1273" s="1091"/>
      <c r="E1273" s="1091"/>
      <c r="F1273" s="1092"/>
      <c r="G1273" s="94">
        <f>+G1258+G1264+G1271</f>
        <v>300000</v>
      </c>
      <c r="H1273" s="15"/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</row>
    <row r="1274" spans="1:26" ht="12.75" customHeight="1">
      <c r="A1274" s="80"/>
      <c r="B1274" s="80"/>
      <c r="C1274" s="80"/>
      <c r="D1274" s="80"/>
      <c r="E1274" s="93"/>
      <c r="F1274" s="80"/>
      <c r="G1274" s="80"/>
      <c r="H1274" s="15"/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</row>
    <row r="1275" spans="1:26" ht="12.75" customHeight="1">
      <c r="A1275" s="993" t="s">
        <v>178</v>
      </c>
      <c r="B1275" s="1123"/>
      <c r="C1275" s="1124"/>
      <c r="D1275" s="80"/>
      <c r="E1275" s="95"/>
      <c r="F1275" s="96">
        <v>0.04</v>
      </c>
      <c r="G1275" s="97">
        <f>+G1273*F1275</f>
        <v>12000</v>
      </c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  <c r="Z1275" s="15"/>
    </row>
    <row r="1276" spans="1:26" ht="12.75" customHeight="1">
      <c r="A1276" s="994" t="s">
        <v>179</v>
      </c>
      <c r="B1276" s="1091"/>
      <c r="C1276" s="1091"/>
      <c r="D1276" s="1091"/>
      <c r="E1276" s="1091"/>
      <c r="F1276" s="1092"/>
      <c r="G1276" s="94">
        <f>+G1275+G1273</f>
        <v>312000</v>
      </c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</row>
    <row r="1277" spans="1:26" ht="12.75" customHeight="1">
      <c r="A1277" s="15"/>
      <c r="B1277" s="15"/>
      <c r="C1277" s="15"/>
      <c r="D1277" s="15"/>
      <c r="E1277" s="15"/>
      <c r="F1277" s="15"/>
      <c r="G1277" s="15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  <c r="Z1277" s="15"/>
    </row>
    <row r="1278" spans="1:26" ht="12.75" customHeight="1">
      <c r="A1278" s="15"/>
      <c r="B1278" s="15"/>
      <c r="C1278" s="15"/>
      <c r="D1278" s="15"/>
      <c r="E1278" s="15"/>
      <c r="F1278" s="15"/>
      <c r="G1278" s="15"/>
      <c r="H1278" s="15"/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</row>
    <row r="1279" spans="1:26" ht="12.75" customHeight="1">
      <c r="A1279" s="63" t="s">
        <v>194</v>
      </c>
      <c r="B1279" s="1013" t="s">
        <v>160</v>
      </c>
      <c r="C1279" s="773"/>
      <c r="D1279" s="773"/>
      <c r="E1279" s="773"/>
      <c r="F1279" s="1093"/>
      <c r="G1279" s="1094" t="s">
        <v>161</v>
      </c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</row>
    <row r="1280" spans="1:26" ht="12.75" customHeight="1">
      <c r="A1280" s="64"/>
      <c r="B1280" s="1014"/>
      <c r="C1280" s="776"/>
      <c r="D1280" s="776"/>
      <c r="E1280" s="776"/>
      <c r="F1280" s="898"/>
      <c r="G1280" s="1095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</row>
    <row r="1281" spans="1:26" ht="12.75" customHeight="1">
      <c r="A1281" s="63" t="s">
        <v>162</v>
      </c>
      <c r="B1281" s="1017" t="str">
        <f>+Presupuesto!D48</f>
        <v>Bascula digital de 0 a 10 kg</v>
      </c>
      <c r="C1281" s="773"/>
      <c r="D1281" s="773"/>
      <c r="E1281" s="773"/>
      <c r="F1281" s="1093"/>
      <c r="G1281" s="1096" t="str">
        <f>+Presupuesto!E48</f>
        <v>und</v>
      </c>
      <c r="H1281" s="15"/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  <c r="Z1281" s="15"/>
    </row>
    <row r="1282" spans="1:26" ht="12.75" customHeight="1">
      <c r="A1282" s="65">
        <f>+Presupuesto!A48</f>
        <v>2.3199999999999932</v>
      </c>
      <c r="B1282" s="1014"/>
      <c r="C1282" s="776"/>
      <c r="D1282" s="776"/>
      <c r="E1282" s="776"/>
      <c r="F1282" s="898"/>
      <c r="G1282" s="1095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</row>
    <row r="1283" spans="1:26" ht="12.75" customHeight="1">
      <c r="A1283" s="1097"/>
      <c r="B1283" s="1097"/>
      <c r="C1283" s="1097"/>
      <c r="D1283" s="1097"/>
      <c r="E1283" s="1097"/>
      <c r="F1283" s="1097"/>
      <c r="G1283" s="1097"/>
      <c r="H1283" s="15"/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</row>
    <row r="1284" spans="1:26" ht="12.75" customHeight="1">
      <c r="A1284" s="1002" t="s">
        <v>183</v>
      </c>
      <c r="B1284" s="1098"/>
      <c r="C1284" s="1098"/>
      <c r="D1284" s="1098"/>
      <c r="E1284" s="1098"/>
      <c r="F1284" s="1098"/>
      <c r="G1284" s="1099"/>
      <c r="H1284" s="15"/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</row>
    <row r="1285" spans="1:26" ht="12.75" customHeight="1">
      <c r="A1285" s="1003" t="s">
        <v>165</v>
      </c>
      <c r="B1285" s="1100"/>
      <c r="C1285" s="1101"/>
      <c r="D1285" s="241" t="s">
        <v>161</v>
      </c>
      <c r="E1285" s="241" t="s">
        <v>184</v>
      </c>
      <c r="F1285" s="242" t="s">
        <v>167</v>
      </c>
      <c r="G1285" s="243" t="s">
        <v>168</v>
      </c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</row>
    <row r="1286" spans="1:26" ht="12.75" customHeight="1">
      <c r="A1286" s="1019" t="s">
        <v>69</v>
      </c>
      <c r="B1286" s="1102"/>
      <c r="C1286" s="1103"/>
      <c r="D1286" s="297" t="s">
        <v>104</v>
      </c>
      <c r="E1286" s="298">
        <v>150000</v>
      </c>
      <c r="F1286" s="299">
        <v>1</v>
      </c>
      <c r="G1286" s="70">
        <f>ROUND((+IF(A1286="","",E1286*F1286)),2)</f>
        <v>150000</v>
      </c>
      <c r="H1286" s="15"/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  <c r="Z1286" s="15"/>
    </row>
    <row r="1287" spans="1:26" ht="12.75" customHeight="1">
      <c r="A1287" s="374"/>
      <c r="B1287" s="375"/>
      <c r="C1287" s="375"/>
      <c r="D1287" s="376"/>
      <c r="E1287" s="377"/>
      <c r="F1287" s="72"/>
      <c r="G1287" s="378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</row>
    <row r="1288" spans="1:26" ht="12.75" customHeight="1">
      <c r="A1288" s="997"/>
      <c r="B1288" s="1104"/>
      <c r="C1288" s="1105"/>
      <c r="D1288" s="244" t="s">
        <v>171</v>
      </c>
      <c r="E1288" s="245" t="s">
        <v>171</v>
      </c>
      <c r="F1288" s="78"/>
      <c r="G1288" s="246" t="str">
        <f>+IF(A1288="","",E1288*F1288)</f>
        <v/>
      </c>
      <c r="H1288" s="15"/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</row>
    <row r="1289" spans="1:26" ht="12.75" customHeight="1">
      <c r="A1289" s="80"/>
      <c r="B1289" s="80"/>
      <c r="C1289" s="80"/>
      <c r="D1289" s="1106" t="s">
        <v>188</v>
      </c>
      <c r="E1289" s="1107"/>
      <c r="F1289" s="1108"/>
      <c r="G1289" s="62">
        <f>SUM(G1286:G1288)</f>
        <v>150000</v>
      </c>
      <c r="H1289" s="15"/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</row>
    <row r="1290" spans="1:26" ht="12.75" customHeight="1">
      <c r="A1290" s="1001"/>
      <c r="B1290" s="1001"/>
      <c r="C1290" s="1001"/>
      <c r="D1290" s="1001"/>
      <c r="E1290" s="1001"/>
      <c r="F1290" s="1001"/>
      <c r="G1290" s="1001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</row>
    <row r="1291" spans="1:26" ht="12.75" customHeight="1">
      <c r="A1291" s="1002" t="s">
        <v>164</v>
      </c>
      <c r="B1291" s="1098"/>
      <c r="C1291" s="1098"/>
      <c r="D1291" s="1098"/>
      <c r="E1291" s="1098"/>
      <c r="F1291" s="1098"/>
      <c r="G1291" s="1099"/>
      <c r="H1291" s="15"/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  <c r="Z1291" s="15"/>
    </row>
    <row r="1292" spans="1:26" ht="12.75" customHeight="1">
      <c r="A1292" s="1003" t="s">
        <v>165</v>
      </c>
      <c r="B1292" s="1100"/>
      <c r="C1292" s="1109"/>
      <c r="D1292" s="66" t="s">
        <v>161</v>
      </c>
      <c r="E1292" s="66" t="s">
        <v>166</v>
      </c>
      <c r="F1292" s="359" t="s">
        <v>167</v>
      </c>
      <c r="G1292" s="66" t="s">
        <v>168</v>
      </c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  <c r="Z1292" s="15"/>
    </row>
    <row r="1293" spans="1:26" ht="12.75" customHeight="1">
      <c r="A1293" s="1110" t="s">
        <v>169</v>
      </c>
      <c r="B1293" s="1111"/>
      <c r="C1293" s="1112"/>
      <c r="D1293" s="67" t="s">
        <v>170</v>
      </c>
      <c r="E1293" s="74"/>
      <c r="F1293" s="360"/>
      <c r="G1293" s="358">
        <f>+IF(A1293="","",E1293*F1293)</f>
        <v>0</v>
      </c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</row>
    <row r="1294" spans="1:26" ht="12.75" customHeight="1">
      <c r="A1294" s="1007"/>
      <c r="B1294" s="1125"/>
      <c r="C1294" s="1126"/>
      <c r="D1294" s="361" t="s">
        <v>171</v>
      </c>
      <c r="E1294" s="74" t="s">
        <v>171</v>
      </c>
      <c r="F1294" s="362"/>
      <c r="G1294" s="246" t="str">
        <f>+IF(A1294="","",E1294*F1294)</f>
        <v/>
      </c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  <c r="Z1294" s="15"/>
    </row>
    <row r="1295" spans="1:26" ht="12.75" customHeight="1">
      <c r="A1295" s="80"/>
      <c r="B1295" s="80"/>
      <c r="C1295" s="80"/>
      <c r="D1295" s="1120" t="s">
        <v>172</v>
      </c>
      <c r="E1295" s="1121"/>
      <c r="F1295" s="1122"/>
      <c r="G1295" s="81">
        <f>SUM(G1293:G1294)</f>
        <v>0</v>
      </c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</row>
    <row r="1296" spans="1:26" ht="12.75" customHeight="1">
      <c r="A1296" s="1001"/>
      <c r="B1296" s="1001"/>
      <c r="C1296" s="1001"/>
      <c r="D1296" s="1001"/>
      <c r="E1296" s="1001"/>
      <c r="F1296" s="1001"/>
      <c r="G1296" s="1001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</row>
    <row r="1297" spans="1:26" ht="12.75" customHeight="1">
      <c r="A1297" s="1002" t="s">
        <v>173</v>
      </c>
      <c r="B1297" s="1098"/>
      <c r="C1297" s="1098"/>
      <c r="D1297" s="1098"/>
      <c r="E1297" s="1098"/>
      <c r="F1297" s="1098"/>
      <c r="G1297" s="1099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  <c r="Z1297" s="15"/>
    </row>
    <row r="1298" spans="1:26" ht="12.75" customHeight="1">
      <c r="A1298" s="1010" t="s">
        <v>165</v>
      </c>
      <c r="B1298" s="1113"/>
      <c r="C1298" s="1114"/>
      <c r="D1298" s="82" t="s">
        <v>161</v>
      </c>
      <c r="E1298" s="83" t="s">
        <v>166</v>
      </c>
      <c r="F1298" s="82" t="s">
        <v>167</v>
      </c>
      <c r="G1298" s="84" t="s">
        <v>168</v>
      </c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</row>
    <row r="1299" spans="1:26" ht="12.75" customHeight="1">
      <c r="A1299" s="379"/>
      <c r="B1299" s="380"/>
      <c r="C1299" s="380"/>
      <c r="D1299" s="380"/>
      <c r="E1299" s="381"/>
      <c r="F1299" s="380"/>
      <c r="G1299" s="382"/>
      <c r="H1299" s="15"/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</row>
    <row r="1300" spans="1:26" ht="12.75" customHeight="1">
      <c r="A1300" s="1011"/>
      <c r="B1300" s="1115"/>
      <c r="C1300" s="1116"/>
      <c r="D1300" s="85"/>
      <c r="E1300" s="86"/>
      <c r="F1300" s="87"/>
      <c r="G1300" s="88" t="str">
        <f>(+IF(A1300="","",(E1300*F1300)))</f>
        <v/>
      </c>
      <c r="H1300" s="15"/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</row>
    <row r="1301" spans="1:26" ht="12.75" customHeight="1">
      <c r="A1301" s="1117"/>
      <c r="B1301" s="1118"/>
      <c r="C1301" s="1119"/>
      <c r="D1301" s="85"/>
      <c r="E1301" s="86"/>
      <c r="F1301" s="87"/>
      <c r="G1301" s="88" t="str">
        <f>(+IF(A1301="","",(E1301*F1301)))</f>
        <v/>
      </c>
      <c r="H1301" s="15"/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  <c r="Z1301" s="15"/>
    </row>
    <row r="1302" spans="1:26" ht="12.75" customHeight="1">
      <c r="A1302" s="80"/>
      <c r="B1302" s="80"/>
      <c r="C1302" s="80"/>
      <c r="D1302" s="1120" t="s">
        <v>176</v>
      </c>
      <c r="E1302" s="1121"/>
      <c r="F1302" s="1122"/>
      <c r="G1302" s="62">
        <f>SUM(G1300:G1301)</f>
        <v>0</v>
      </c>
      <c r="H1302" s="15"/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  <c r="Z1302" s="15"/>
    </row>
    <row r="1303" spans="1:26" ht="12.75" customHeight="1">
      <c r="A1303" s="80"/>
      <c r="B1303" s="80"/>
      <c r="C1303" s="80"/>
      <c r="D1303" s="80"/>
      <c r="E1303" s="93"/>
      <c r="F1303" s="80"/>
      <c r="G1303" s="80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</row>
    <row r="1304" spans="1:26" ht="12.75" customHeight="1">
      <c r="A1304" s="994" t="s">
        <v>177</v>
      </c>
      <c r="B1304" s="1091"/>
      <c r="C1304" s="1091"/>
      <c r="D1304" s="1091"/>
      <c r="E1304" s="1091"/>
      <c r="F1304" s="1092"/>
      <c r="G1304" s="94">
        <f>+G1289+G1295+G1302</f>
        <v>150000</v>
      </c>
      <c r="H1304" s="15"/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  <c r="Z1304" s="15"/>
    </row>
    <row r="1305" spans="1:26" ht="12.75" customHeight="1">
      <c r="A1305" s="80"/>
      <c r="B1305" s="80"/>
      <c r="C1305" s="80"/>
      <c r="D1305" s="80"/>
      <c r="E1305" s="93"/>
      <c r="F1305" s="80"/>
      <c r="G1305" s="80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</row>
    <row r="1306" spans="1:26" ht="12.75" customHeight="1">
      <c r="A1306" s="993" t="s">
        <v>178</v>
      </c>
      <c r="B1306" s="1123"/>
      <c r="C1306" s="1124"/>
      <c r="D1306" s="80"/>
      <c r="E1306" s="95"/>
      <c r="F1306" s="96">
        <v>0.04</v>
      </c>
      <c r="G1306" s="97">
        <f>+G1304*F1306</f>
        <v>6000</v>
      </c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</row>
    <row r="1307" spans="1:26" ht="12.75" customHeight="1">
      <c r="A1307" s="994" t="s">
        <v>179</v>
      </c>
      <c r="B1307" s="1091"/>
      <c r="C1307" s="1091"/>
      <c r="D1307" s="1091"/>
      <c r="E1307" s="1091"/>
      <c r="F1307" s="1092"/>
      <c r="G1307" s="94">
        <f>+G1306+G1304</f>
        <v>156000</v>
      </c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</row>
    <row r="1308" spans="1:26" ht="12.75" customHeight="1">
      <c r="A1308" s="15"/>
      <c r="B1308" s="15"/>
      <c r="C1308" s="15"/>
      <c r="D1308" s="15"/>
      <c r="E1308" s="15"/>
      <c r="F1308" s="15"/>
      <c r="G1308" s="15"/>
      <c r="H1308" s="15"/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5"/>
      <c r="Y1308" s="15"/>
      <c r="Z1308" s="15"/>
    </row>
    <row r="1309" spans="1:26" ht="12.75" customHeight="1">
      <c r="A1309" s="63" t="s">
        <v>194</v>
      </c>
      <c r="B1309" s="1013" t="s">
        <v>160</v>
      </c>
      <c r="C1309" s="773"/>
      <c r="D1309" s="773"/>
      <c r="E1309" s="773"/>
      <c r="F1309" s="1093"/>
      <c r="G1309" s="1094" t="s">
        <v>161</v>
      </c>
      <c r="H1309" s="15"/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  <c r="Z1309" s="15"/>
    </row>
    <row r="1310" spans="1:26" ht="12.75" customHeight="1">
      <c r="A1310" s="64"/>
      <c r="B1310" s="1014"/>
      <c r="C1310" s="776"/>
      <c r="D1310" s="776"/>
      <c r="E1310" s="776"/>
      <c r="F1310" s="898"/>
      <c r="G1310" s="1095"/>
      <c r="H1310" s="15"/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15"/>
      <c r="U1310" s="15"/>
      <c r="V1310" s="15"/>
      <c r="W1310" s="15"/>
      <c r="X1310" s="15"/>
      <c r="Y1310" s="15"/>
      <c r="Z1310" s="15"/>
    </row>
    <row r="1311" spans="1:26" ht="12.75" customHeight="1">
      <c r="A1311" s="63" t="s">
        <v>162</v>
      </c>
      <c r="B1311" s="1017" t="str">
        <f>+Presupuesto!D49</f>
        <v xml:space="preserve">Turbidimetro digital portatil rango entre 0 - 1100 NTU, con reactivos de calibración </v>
      </c>
      <c r="C1311" s="773"/>
      <c r="D1311" s="773"/>
      <c r="E1311" s="773"/>
      <c r="F1311" s="1093"/>
      <c r="G1311" s="1096" t="str">
        <f>+Presupuesto!E49</f>
        <v>und</v>
      </c>
      <c r="H1311" s="15"/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15"/>
      <c r="U1311" s="15"/>
      <c r="V1311" s="15"/>
      <c r="W1311" s="15"/>
      <c r="X1311" s="15"/>
      <c r="Y1311" s="15"/>
      <c r="Z1311" s="15"/>
    </row>
    <row r="1312" spans="1:26" ht="12.75" customHeight="1">
      <c r="A1312" s="65">
        <f>+Presupuesto!A49</f>
        <v>2.329999999999993</v>
      </c>
      <c r="B1312" s="1014"/>
      <c r="C1312" s="776"/>
      <c r="D1312" s="776"/>
      <c r="E1312" s="776"/>
      <c r="F1312" s="898"/>
      <c r="G1312" s="1095"/>
      <c r="H1312" s="15"/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5"/>
      <c r="Y1312" s="15"/>
      <c r="Z1312" s="15"/>
    </row>
    <row r="1313" spans="1:26" ht="12.75" customHeight="1">
      <c r="A1313" s="1097"/>
      <c r="B1313" s="1097"/>
      <c r="C1313" s="1097"/>
      <c r="D1313" s="1097"/>
      <c r="E1313" s="1097"/>
      <c r="F1313" s="1097"/>
      <c r="G1313" s="1097"/>
      <c r="H1313" s="15"/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15"/>
      <c r="U1313" s="15"/>
      <c r="V1313" s="15"/>
      <c r="W1313" s="15"/>
      <c r="X1313" s="15"/>
      <c r="Y1313" s="15"/>
      <c r="Z1313" s="15"/>
    </row>
    <row r="1314" spans="1:26" ht="12.75" customHeight="1">
      <c r="A1314" s="1002" t="s">
        <v>183</v>
      </c>
      <c r="B1314" s="1098"/>
      <c r="C1314" s="1098"/>
      <c r="D1314" s="1098"/>
      <c r="E1314" s="1098"/>
      <c r="F1314" s="1098"/>
      <c r="G1314" s="1099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5"/>
      <c r="Y1314" s="15"/>
      <c r="Z1314" s="15"/>
    </row>
    <row r="1315" spans="1:26" ht="12.75" customHeight="1">
      <c r="A1315" s="1003" t="s">
        <v>165</v>
      </c>
      <c r="B1315" s="1100"/>
      <c r="C1315" s="1101"/>
      <c r="D1315" s="241" t="s">
        <v>161</v>
      </c>
      <c r="E1315" s="241" t="s">
        <v>184</v>
      </c>
      <c r="F1315" s="242" t="s">
        <v>167</v>
      </c>
      <c r="G1315" s="243" t="s">
        <v>168</v>
      </c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5"/>
      <c r="Y1315" s="15"/>
      <c r="Z1315" s="15"/>
    </row>
    <row r="1316" spans="1:26" ht="12.75" customHeight="1">
      <c r="A1316" s="1019" t="s">
        <v>70</v>
      </c>
      <c r="B1316" s="1102"/>
      <c r="C1316" s="1103"/>
      <c r="D1316" s="297" t="s">
        <v>104</v>
      </c>
      <c r="E1316" s="298">
        <v>7900000</v>
      </c>
      <c r="F1316" s="299">
        <v>1</v>
      </c>
      <c r="G1316" s="70">
        <f>ROUND((+IF(A1316="","",E1316*F1316)),2)</f>
        <v>7900000</v>
      </c>
      <c r="H1316" s="15"/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15"/>
      <c r="U1316" s="15"/>
      <c r="V1316" s="15"/>
      <c r="W1316" s="15"/>
      <c r="X1316" s="15"/>
      <c r="Y1316" s="15"/>
      <c r="Z1316" s="15"/>
    </row>
    <row r="1317" spans="1:26" ht="12.75" customHeight="1">
      <c r="A1317" s="374"/>
      <c r="B1317" s="375"/>
      <c r="C1317" s="375"/>
      <c r="D1317" s="376"/>
      <c r="E1317" s="377"/>
      <c r="F1317" s="72"/>
      <c r="G1317" s="378"/>
      <c r="H1317" s="15"/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5"/>
      <c r="Y1317" s="15"/>
      <c r="Z1317" s="15"/>
    </row>
    <row r="1318" spans="1:26" ht="12.75" customHeight="1">
      <c r="A1318" s="997"/>
      <c r="B1318" s="1104"/>
      <c r="C1318" s="1105"/>
      <c r="D1318" s="244" t="s">
        <v>171</v>
      </c>
      <c r="E1318" s="245" t="s">
        <v>171</v>
      </c>
      <c r="F1318" s="78"/>
      <c r="G1318" s="246" t="str">
        <f>+IF(A1318="","",E1318*F1318)</f>
        <v/>
      </c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  <c r="Z1318" s="15"/>
    </row>
    <row r="1319" spans="1:26" ht="24" customHeight="1">
      <c r="A1319" s="80"/>
      <c r="B1319" s="80"/>
      <c r="C1319" s="80"/>
      <c r="D1319" s="1106" t="s">
        <v>188</v>
      </c>
      <c r="E1319" s="1107"/>
      <c r="F1319" s="1108"/>
      <c r="G1319" s="62">
        <f>SUM(G1316:G1318)</f>
        <v>7900000</v>
      </c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5"/>
      <c r="Y1319" s="15"/>
      <c r="Z1319" s="15"/>
    </row>
    <row r="1320" spans="1:26" ht="12.75" customHeight="1">
      <c r="A1320" s="1001"/>
      <c r="B1320" s="1001"/>
      <c r="C1320" s="1001"/>
      <c r="D1320" s="1001"/>
      <c r="E1320" s="1001"/>
      <c r="F1320" s="1001"/>
      <c r="G1320" s="1001"/>
      <c r="H1320" s="15"/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  <c r="Z1320" s="15"/>
    </row>
    <row r="1321" spans="1:26" ht="12.75" customHeight="1">
      <c r="A1321" s="1002" t="s">
        <v>164</v>
      </c>
      <c r="B1321" s="1098"/>
      <c r="C1321" s="1098"/>
      <c r="D1321" s="1098"/>
      <c r="E1321" s="1098"/>
      <c r="F1321" s="1098"/>
      <c r="G1321" s="1099"/>
      <c r="H1321" s="15"/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15"/>
      <c r="U1321" s="15"/>
      <c r="V1321" s="15"/>
      <c r="W1321" s="15"/>
      <c r="X1321" s="15"/>
      <c r="Y1321" s="15"/>
      <c r="Z1321" s="15"/>
    </row>
    <row r="1322" spans="1:26" ht="12.75" customHeight="1">
      <c r="A1322" s="1003" t="s">
        <v>165</v>
      </c>
      <c r="B1322" s="1100"/>
      <c r="C1322" s="1109"/>
      <c r="D1322" s="66" t="s">
        <v>161</v>
      </c>
      <c r="E1322" s="66" t="s">
        <v>166</v>
      </c>
      <c r="F1322" s="359" t="s">
        <v>167</v>
      </c>
      <c r="G1322" s="66" t="s">
        <v>168</v>
      </c>
      <c r="H1322" s="15"/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5"/>
      <c r="Y1322" s="15"/>
      <c r="Z1322" s="15"/>
    </row>
    <row r="1323" spans="1:26" ht="12.75" customHeight="1">
      <c r="A1323" s="1110" t="s">
        <v>169</v>
      </c>
      <c r="B1323" s="1111"/>
      <c r="C1323" s="1112"/>
      <c r="D1323" s="67" t="s">
        <v>170</v>
      </c>
      <c r="E1323" s="74"/>
      <c r="F1323" s="360"/>
      <c r="G1323" s="358">
        <f>+IF(A1323="","",E1323*F1323)</f>
        <v>0</v>
      </c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  <c r="Z1323" s="15"/>
    </row>
    <row r="1324" spans="1:26" ht="12.75" customHeight="1">
      <c r="A1324" s="1007"/>
      <c r="B1324" s="1125"/>
      <c r="C1324" s="1126"/>
      <c r="D1324" s="361" t="s">
        <v>171</v>
      </c>
      <c r="E1324" s="74" t="s">
        <v>171</v>
      </c>
      <c r="F1324" s="362"/>
      <c r="G1324" s="246" t="str">
        <f>+IF(A1324="","",E1324*F1324)</f>
        <v/>
      </c>
      <c r="H1324" s="15"/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  <c r="Z1324" s="15"/>
    </row>
    <row r="1325" spans="1:26" ht="12.75" customHeight="1">
      <c r="A1325" s="80"/>
      <c r="B1325" s="80"/>
      <c r="C1325" s="80"/>
      <c r="D1325" s="1120" t="s">
        <v>172</v>
      </c>
      <c r="E1325" s="1121"/>
      <c r="F1325" s="1122"/>
      <c r="G1325" s="81">
        <f>SUM(G1323:G1324)</f>
        <v>0</v>
      </c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5"/>
      <c r="Y1325" s="15"/>
      <c r="Z1325" s="15"/>
    </row>
    <row r="1326" spans="1:26" ht="12.75" customHeight="1">
      <c r="A1326" s="1001"/>
      <c r="B1326" s="1001"/>
      <c r="C1326" s="1001"/>
      <c r="D1326" s="1001"/>
      <c r="E1326" s="1001"/>
      <c r="F1326" s="1001"/>
      <c r="G1326" s="1001"/>
      <c r="H1326" s="15"/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/>
      <c r="Y1326" s="15"/>
      <c r="Z1326" s="15"/>
    </row>
    <row r="1327" spans="1:26" ht="12.75" customHeight="1">
      <c r="A1327" s="1002" t="s">
        <v>173</v>
      </c>
      <c r="B1327" s="1098"/>
      <c r="C1327" s="1098"/>
      <c r="D1327" s="1098"/>
      <c r="E1327" s="1098"/>
      <c r="F1327" s="1098"/>
      <c r="G1327" s="1099"/>
      <c r="H1327" s="15"/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5"/>
      <c r="Y1327" s="15"/>
      <c r="Z1327" s="15"/>
    </row>
    <row r="1328" spans="1:26" ht="12.75" customHeight="1">
      <c r="A1328" s="1010" t="s">
        <v>165</v>
      </c>
      <c r="B1328" s="1113"/>
      <c r="C1328" s="1114"/>
      <c r="D1328" s="82" t="s">
        <v>161</v>
      </c>
      <c r="E1328" s="83" t="s">
        <v>166</v>
      </c>
      <c r="F1328" s="82" t="s">
        <v>167</v>
      </c>
      <c r="G1328" s="84" t="s">
        <v>168</v>
      </c>
      <c r="H1328" s="15"/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5"/>
      <c r="Y1328" s="15"/>
      <c r="Z1328" s="15"/>
    </row>
    <row r="1329" spans="1:26" ht="12.75" customHeight="1">
      <c r="A1329" s="379"/>
      <c r="B1329" s="380"/>
      <c r="C1329" s="380"/>
      <c r="D1329" s="380"/>
      <c r="E1329" s="381"/>
      <c r="F1329" s="380"/>
      <c r="G1329" s="382"/>
      <c r="H1329" s="15"/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/>
      <c r="W1329" s="15"/>
      <c r="X1329" s="15"/>
      <c r="Y1329" s="15"/>
      <c r="Z1329" s="15"/>
    </row>
    <row r="1330" spans="1:26" ht="12.75" customHeight="1">
      <c r="A1330" s="1011"/>
      <c r="B1330" s="1115"/>
      <c r="C1330" s="1116"/>
      <c r="D1330" s="85"/>
      <c r="E1330" s="86"/>
      <c r="F1330" s="87"/>
      <c r="G1330" s="88" t="str">
        <f>(+IF(A1330="","",(E1330*F1330)))</f>
        <v/>
      </c>
      <c r="H1330" s="15"/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  <c r="Z1330" s="15"/>
    </row>
    <row r="1331" spans="1:26" ht="12.75" customHeight="1">
      <c r="A1331" s="1117"/>
      <c r="B1331" s="1118"/>
      <c r="C1331" s="1119"/>
      <c r="D1331" s="85"/>
      <c r="E1331" s="86"/>
      <c r="F1331" s="87"/>
      <c r="G1331" s="88" t="str">
        <f>(+IF(A1331="","",(E1331*F1331)))</f>
        <v/>
      </c>
      <c r="H1331" s="15"/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  <c r="Z1331" s="15"/>
    </row>
    <row r="1332" spans="1:26" ht="12.75" customHeight="1">
      <c r="A1332" s="80"/>
      <c r="B1332" s="80"/>
      <c r="C1332" s="80"/>
      <c r="D1332" s="1120" t="s">
        <v>176</v>
      </c>
      <c r="E1332" s="1121"/>
      <c r="F1332" s="1122"/>
      <c r="G1332" s="62">
        <f>SUM(G1330:G1331)</f>
        <v>0</v>
      </c>
      <c r="H1332" s="15"/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/>
      <c r="W1332" s="15"/>
      <c r="X1332" s="15"/>
      <c r="Y1332" s="15"/>
      <c r="Z1332" s="15"/>
    </row>
    <row r="1333" spans="1:26" ht="12.75" customHeight="1">
      <c r="A1333" s="80"/>
      <c r="B1333" s="80"/>
      <c r="C1333" s="80"/>
      <c r="D1333" s="80"/>
      <c r="E1333" s="93"/>
      <c r="F1333" s="80"/>
      <c r="G1333" s="80"/>
      <c r="H1333" s="15"/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5"/>
      <c r="Y1333" s="15"/>
      <c r="Z1333" s="15"/>
    </row>
    <row r="1334" spans="1:26" ht="12.75" customHeight="1">
      <c r="A1334" s="994" t="s">
        <v>177</v>
      </c>
      <c r="B1334" s="1091"/>
      <c r="C1334" s="1091"/>
      <c r="D1334" s="1091"/>
      <c r="E1334" s="1091"/>
      <c r="F1334" s="1092"/>
      <c r="G1334" s="94">
        <f>+G1319+G1325+G1332</f>
        <v>7900000</v>
      </c>
      <c r="H1334" s="15"/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  <c r="Z1334" s="15"/>
    </row>
    <row r="1335" spans="1:26" ht="12.75" customHeight="1">
      <c r="A1335" s="80"/>
      <c r="B1335" s="80"/>
      <c r="C1335" s="80"/>
      <c r="D1335" s="80"/>
      <c r="E1335" s="93"/>
      <c r="F1335" s="80"/>
      <c r="G1335" s="80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5"/>
      <c r="Y1335" s="15"/>
      <c r="Z1335" s="15"/>
    </row>
    <row r="1336" spans="1:26" ht="12.75" customHeight="1">
      <c r="A1336" s="993" t="s">
        <v>178</v>
      </c>
      <c r="B1336" s="1123"/>
      <c r="C1336" s="1124"/>
      <c r="D1336" s="80"/>
      <c r="E1336" s="95"/>
      <c r="F1336" s="96">
        <v>0.04</v>
      </c>
      <c r="G1336" s="97">
        <f>+G1334*F1336</f>
        <v>316000</v>
      </c>
      <c r="H1336" s="15"/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</row>
    <row r="1337" spans="1:26" ht="12.75" customHeight="1">
      <c r="A1337" s="994" t="s">
        <v>179</v>
      </c>
      <c r="B1337" s="1091"/>
      <c r="C1337" s="1091"/>
      <c r="D1337" s="1091"/>
      <c r="E1337" s="1091"/>
      <c r="F1337" s="1092"/>
      <c r="G1337" s="94">
        <f>+G1336+G1334</f>
        <v>8216000</v>
      </c>
      <c r="H1337" s="15"/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15"/>
      <c r="U1337" s="15"/>
      <c r="V1337" s="15"/>
      <c r="W1337" s="15"/>
      <c r="X1337" s="15"/>
      <c r="Y1337" s="15"/>
      <c r="Z1337" s="15"/>
    </row>
    <row r="1338" spans="1:26" ht="12.75" customHeight="1">
      <c r="A1338" s="391" t="s">
        <v>159</v>
      </c>
      <c r="B1338" s="914" t="s">
        <v>160</v>
      </c>
      <c r="C1338" s="915"/>
      <c r="D1338" s="915"/>
      <c r="E1338" s="915"/>
      <c r="F1338" s="916"/>
      <c r="G1338" s="920" t="s">
        <v>161</v>
      </c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5"/>
      <c r="Y1338" s="15"/>
      <c r="Z1338" s="15"/>
    </row>
    <row r="1339" spans="1:26" ht="12.75" customHeight="1">
      <c r="A1339" s="392"/>
      <c r="B1339" s="917"/>
      <c r="C1339" s="918"/>
      <c r="D1339" s="918"/>
      <c r="E1339" s="918"/>
      <c r="F1339" s="919"/>
      <c r="G1339" s="921"/>
      <c r="H1339" s="15"/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/>
      <c r="Y1339" s="15"/>
      <c r="Z1339" s="15"/>
    </row>
    <row r="1340" spans="1:26" ht="12.75" customHeight="1">
      <c r="A1340" s="391" t="s">
        <v>162</v>
      </c>
      <c r="B1340" s="922" t="s">
        <v>72</v>
      </c>
      <c r="C1340" s="923"/>
      <c r="D1340" s="923"/>
      <c r="E1340" s="923"/>
      <c r="F1340" s="924"/>
      <c r="G1340" s="928" t="s">
        <v>19</v>
      </c>
      <c r="H1340" s="15"/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5"/>
      <c r="Y1340" s="15"/>
      <c r="Z1340" s="15"/>
    </row>
    <row r="1341" spans="1:26" ht="12.75" customHeight="1">
      <c r="A1341" s="511">
        <f>+Presupuesto!A52</f>
        <v>3.01</v>
      </c>
      <c r="B1341" s="925"/>
      <c r="C1341" s="926"/>
      <c r="D1341" s="926"/>
      <c r="E1341" s="926"/>
      <c r="F1341" s="927"/>
      <c r="G1341" s="929"/>
      <c r="H1341" s="15"/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  <c r="Z1341" s="15"/>
    </row>
    <row r="1342" spans="1:26" ht="12.75" customHeight="1">
      <c r="A1342" s="930"/>
      <c r="B1342" s="930"/>
      <c r="C1342" s="930"/>
      <c r="D1342" s="930"/>
      <c r="E1342" s="930"/>
      <c r="F1342" s="930"/>
      <c r="G1342" s="930"/>
      <c r="H1342" s="15"/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5"/>
      <c r="Y1342" s="15"/>
      <c r="Z1342" s="15"/>
    </row>
    <row r="1343" spans="1:26" ht="51.75" customHeight="1">
      <c r="A1343" s="931" t="s">
        <v>183</v>
      </c>
      <c r="B1343" s="932"/>
      <c r="C1343" s="932"/>
      <c r="D1343" s="932"/>
      <c r="E1343" s="932"/>
      <c r="F1343" s="932"/>
      <c r="G1343" s="933"/>
      <c r="H1343" s="15"/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5"/>
      <c r="Y1343" s="15"/>
      <c r="Z1343" s="15"/>
    </row>
    <row r="1344" spans="1:26" ht="12.75" customHeight="1">
      <c r="A1344" s="934" t="s">
        <v>165</v>
      </c>
      <c r="B1344" s="935"/>
      <c r="C1344" s="935"/>
      <c r="D1344" s="393" t="s">
        <v>161</v>
      </c>
      <c r="E1344" s="393" t="s">
        <v>184</v>
      </c>
      <c r="F1344" s="394" t="s">
        <v>167</v>
      </c>
      <c r="G1344" s="395" t="s">
        <v>168</v>
      </c>
      <c r="H1344" s="15"/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  <c r="Z1344" s="15"/>
    </row>
    <row r="1345" spans="1:26" ht="12.75" customHeight="1">
      <c r="A1345" s="936" t="s">
        <v>418</v>
      </c>
      <c r="B1345" s="937"/>
      <c r="C1345" s="937"/>
      <c r="D1345" s="503" t="s">
        <v>279</v>
      </c>
      <c r="E1345" s="504">
        <v>1344</v>
      </c>
      <c r="F1345" s="398">
        <v>5</v>
      </c>
      <c r="G1345" s="399">
        <f>ROUND((+IF(A1345="","",E1345*F1345)),2)</f>
        <v>6720</v>
      </c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5"/>
      <c r="Y1345" s="15"/>
      <c r="Z1345" s="15"/>
    </row>
    <row r="1346" spans="1:26" ht="12.75" customHeight="1">
      <c r="A1346" s="938" t="s">
        <v>419</v>
      </c>
      <c r="B1346" s="939"/>
      <c r="C1346" s="939"/>
      <c r="D1346" s="505" t="s">
        <v>279</v>
      </c>
      <c r="E1346" s="506">
        <v>6966.63</v>
      </c>
      <c r="F1346" s="402">
        <v>0.25</v>
      </c>
      <c r="G1346" s="403">
        <f t="shared" ref="G1346:G1349" si="13">+IF(A1346="","",E1346*F1346)</f>
        <v>1741.6575</v>
      </c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5"/>
      <c r="Y1346" s="15"/>
      <c r="Z1346" s="15"/>
    </row>
    <row r="1347" spans="1:26" ht="12.75" customHeight="1">
      <c r="A1347" s="938" t="s">
        <v>420</v>
      </c>
      <c r="B1347" s="939"/>
      <c r="C1347" s="939"/>
      <c r="D1347" s="505" t="s">
        <v>121</v>
      </c>
      <c r="E1347" s="506">
        <v>41066.33</v>
      </c>
      <c r="F1347" s="402">
        <v>1.05</v>
      </c>
      <c r="G1347" s="403">
        <f t="shared" si="13"/>
        <v>43119.646500000003</v>
      </c>
      <c r="H1347" s="15"/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  <c r="Z1347" s="15"/>
    </row>
    <row r="1348" spans="1:26" ht="12.75" customHeight="1">
      <c r="A1348" s="938" t="s">
        <v>421</v>
      </c>
      <c r="B1348" s="939"/>
      <c r="C1348" s="939"/>
      <c r="D1348" s="505" t="s">
        <v>104</v>
      </c>
      <c r="E1348" s="506">
        <v>1398</v>
      </c>
      <c r="F1348" s="402">
        <v>2</v>
      </c>
      <c r="G1348" s="403">
        <f t="shared" si="13"/>
        <v>2796</v>
      </c>
      <c r="H1348" s="15"/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15"/>
      <c r="U1348" s="15"/>
      <c r="V1348" s="15"/>
      <c r="W1348" s="15"/>
      <c r="X1348" s="15"/>
      <c r="Y1348" s="15"/>
      <c r="Z1348" s="15"/>
    </row>
    <row r="1349" spans="1:26" ht="12.75" customHeight="1">
      <c r="A1349" s="938" t="s">
        <v>422</v>
      </c>
      <c r="B1349" s="939"/>
      <c r="C1349" s="939"/>
      <c r="D1349" s="505" t="s">
        <v>104</v>
      </c>
      <c r="E1349" s="506">
        <v>41.73</v>
      </c>
      <c r="F1349" s="402">
        <v>3</v>
      </c>
      <c r="G1349" s="403">
        <f t="shared" si="13"/>
        <v>125.19</v>
      </c>
      <c r="H1349" s="15"/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5"/>
      <c r="Y1349" s="15"/>
      <c r="Z1349" s="15"/>
    </row>
    <row r="1350" spans="1:26" ht="12.75" customHeight="1">
      <c r="A1350" s="938"/>
      <c r="B1350" s="939"/>
      <c r="C1350" s="939"/>
      <c r="D1350" s="505"/>
      <c r="E1350" s="506"/>
      <c r="F1350" s="402"/>
      <c r="G1350" s="403"/>
      <c r="H1350" s="15"/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/>
      <c r="Z1350" s="15"/>
    </row>
    <row r="1351" spans="1:26" ht="12.75" customHeight="1">
      <c r="A1351" s="995"/>
      <c r="B1351" s="996"/>
      <c r="C1351" s="996"/>
      <c r="D1351" s="405" t="s">
        <v>171</v>
      </c>
      <c r="E1351" s="406" t="s">
        <v>171</v>
      </c>
      <c r="F1351" s="407"/>
      <c r="G1351" s="408" t="str">
        <f t="shared" ref="G1351" si="14">+IF(A1351="","",E1351*F1351)</f>
        <v/>
      </c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  <c r="Z1351" s="15"/>
    </row>
    <row r="1352" spans="1:26" ht="12.75" customHeight="1">
      <c r="A1352" s="409"/>
      <c r="B1352" s="409"/>
      <c r="C1352" s="409"/>
      <c r="D1352" s="991" t="s">
        <v>188</v>
      </c>
      <c r="E1352" s="991"/>
      <c r="F1352" s="992"/>
      <c r="G1352" s="410">
        <f>+ROUND(SUM(G1345:G1351),2)</f>
        <v>54502.49</v>
      </c>
      <c r="H1352" s="15"/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15"/>
      <c r="U1352" s="15"/>
      <c r="V1352" s="15"/>
      <c r="W1352" s="15"/>
      <c r="X1352" s="15"/>
      <c r="Y1352" s="15"/>
      <c r="Z1352" s="15"/>
    </row>
    <row r="1353" spans="1:26" ht="12.75" customHeight="1">
      <c r="A1353" s="930"/>
      <c r="B1353" s="930"/>
      <c r="C1353" s="930"/>
      <c r="D1353" s="930"/>
      <c r="E1353" s="930"/>
      <c r="F1353" s="930"/>
      <c r="G1353" s="930"/>
      <c r="H1353" s="15"/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/>
      <c r="Z1353" s="15"/>
    </row>
    <row r="1354" spans="1:26" ht="12.75" customHeight="1">
      <c r="A1354" s="931" t="s">
        <v>164</v>
      </c>
      <c r="B1354" s="932"/>
      <c r="C1354" s="932"/>
      <c r="D1354" s="932"/>
      <c r="E1354" s="932"/>
      <c r="F1354" s="932"/>
      <c r="G1354" s="933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5"/>
      <c r="Y1354" s="15"/>
      <c r="Z1354" s="15"/>
    </row>
    <row r="1355" spans="1:26" ht="12.75" customHeight="1">
      <c r="A1355" s="940" t="s">
        <v>165</v>
      </c>
      <c r="B1355" s="940"/>
      <c r="C1355" s="940"/>
      <c r="D1355" s="414" t="s">
        <v>161</v>
      </c>
      <c r="E1355" s="414" t="s">
        <v>166</v>
      </c>
      <c r="F1355" s="498" t="s">
        <v>167</v>
      </c>
      <c r="G1355" s="415" t="s">
        <v>168</v>
      </c>
      <c r="H1355" s="15"/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/>
      <c r="W1355" s="15"/>
      <c r="X1355" s="15"/>
      <c r="Y1355" s="15"/>
      <c r="Z1355" s="15"/>
    </row>
    <row r="1356" spans="1:26" ht="12.75" customHeight="1">
      <c r="A1356" s="941" t="s">
        <v>169</v>
      </c>
      <c r="B1356" s="942"/>
      <c r="C1356" s="942"/>
      <c r="D1356" s="416" t="s">
        <v>170</v>
      </c>
      <c r="E1356" s="421">
        <v>35069.629999999997</v>
      </c>
      <c r="F1356" s="499">
        <v>0.05</v>
      </c>
      <c r="G1356" s="500">
        <f>+IF(A1356="","",E1356*F1356)</f>
        <v>1753.4814999999999</v>
      </c>
      <c r="H1356" s="15"/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/>
      <c r="Y1356" s="15"/>
      <c r="Z1356" s="15"/>
    </row>
    <row r="1357" spans="1:26" ht="12.75" customHeight="1">
      <c r="A1357" s="941"/>
      <c r="B1357" s="942"/>
      <c r="C1357" s="942"/>
      <c r="D1357" s="495" t="s">
        <v>171</v>
      </c>
      <c r="E1357" s="421" t="s">
        <v>171</v>
      </c>
      <c r="F1357" s="420"/>
      <c r="G1357" s="403" t="str">
        <f>+IF(A1357="","",E1357*F1357)</f>
        <v/>
      </c>
      <c r="H1357" s="15"/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  <c r="Z1357" s="15"/>
    </row>
    <row r="1358" spans="1:26" ht="12.75" customHeight="1">
      <c r="A1358" s="1059"/>
      <c r="B1358" s="1060"/>
      <c r="C1358" s="1061"/>
      <c r="D1358" s="510" t="s">
        <v>171</v>
      </c>
      <c r="E1358" s="421" t="s">
        <v>171</v>
      </c>
      <c r="F1358" s="501"/>
      <c r="G1358" s="408" t="str">
        <f>+IF(A1358="","",E1358*F1358)</f>
        <v/>
      </c>
      <c r="H1358" s="15"/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5"/>
      <c r="Y1358" s="15"/>
      <c r="Z1358" s="15"/>
    </row>
    <row r="1359" spans="1:26" ht="12.75" customHeight="1">
      <c r="A1359" s="409"/>
      <c r="B1359" s="409"/>
      <c r="C1359" s="409"/>
      <c r="D1359" s="945" t="s">
        <v>172</v>
      </c>
      <c r="E1359" s="945"/>
      <c r="F1359" s="946"/>
      <c r="G1359" s="427">
        <f>ROUND(+SUM(G1356:G1358),2)</f>
        <v>1753.48</v>
      </c>
      <c r="H1359" s="15"/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15"/>
      <c r="U1359" s="15"/>
      <c r="V1359" s="15"/>
      <c r="W1359" s="15"/>
      <c r="X1359" s="15"/>
      <c r="Y1359" s="15"/>
      <c r="Z1359" s="15"/>
    </row>
    <row r="1360" spans="1:26" ht="12.75" customHeight="1">
      <c r="A1360" s="947"/>
      <c r="B1360" s="947"/>
      <c r="C1360" s="947"/>
      <c r="D1360" s="947"/>
      <c r="E1360" s="947"/>
      <c r="F1360" s="947"/>
      <c r="G1360" s="947"/>
      <c r="H1360" s="15"/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15"/>
      <c r="U1360" s="15"/>
      <c r="V1360" s="15"/>
      <c r="W1360" s="15"/>
      <c r="X1360" s="15"/>
      <c r="Y1360" s="15"/>
      <c r="Z1360" s="15"/>
    </row>
    <row r="1361" spans="1:26" ht="12.75" customHeight="1">
      <c r="A1361" s="948" t="s">
        <v>173</v>
      </c>
      <c r="B1361" s="949"/>
      <c r="C1361" s="949"/>
      <c r="D1361" s="949"/>
      <c r="E1361" s="949"/>
      <c r="F1361" s="949"/>
      <c r="G1361" s="950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/>
      <c r="Z1361" s="15"/>
    </row>
    <row r="1362" spans="1:26" ht="12.75" customHeight="1">
      <c r="A1362" s="951" t="s">
        <v>165</v>
      </c>
      <c r="B1362" s="952"/>
      <c r="C1362" s="952"/>
      <c r="D1362" s="428" t="s">
        <v>161</v>
      </c>
      <c r="E1362" s="429" t="s">
        <v>166</v>
      </c>
      <c r="F1362" s="430" t="s">
        <v>167</v>
      </c>
      <c r="G1362" s="431" t="s">
        <v>168</v>
      </c>
      <c r="H1362" s="15"/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5"/>
      <c r="Y1362" s="15"/>
      <c r="Z1362" s="15"/>
    </row>
    <row r="1363" spans="1:26" ht="12.75" customHeight="1">
      <c r="A1363" s="953" t="s">
        <v>174</v>
      </c>
      <c r="B1363" s="954"/>
      <c r="C1363" s="954"/>
      <c r="D1363" s="432" t="s">
        <v>175</v>
      </c>
      <c r="E1363" s="433">
        <v>29224.691865875</v>
      </c>
      <c r="F1363" s="434">
        <v>1.2</v>
      </c>
      <c r="G1363" s="435">
        <f>(+IF(A1363="","",(E1363*F1363)))</f>
        <v>35069.630239049999</v>
      </c>
      <c r="H1363" s="15"/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5"/>
      <c r="Y1363" s="15"/>
      <c r="Z1363" s="15"/>
    </row>
    <row r="1364" spans="1:26" ht="12.75" customHeight="1">
      <c r="A1364" s="953"/>
      <c r="B1364" s="954"/>
      <c r="C1364" s="954"/>
      <c r="D1364" s="432"/>
      <c r="E1364" s="433" t="s">
        <v>171</v>
      </c>
      <c r="F1364" s="434"/>
      <c r="G1364" s="435" t="str">
        <f>(+IF(A1364="","",(E1364*F1364)))</f>
        <v/>
      </c>
      <c r="H1364" s="15"/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5"/>
      <c r="Y1364" s="15"/>
      <c r="Z1364" s="15"/>
    </row>
    <row r="1365" spans="1:26" ht="12.75" customHeight="1">
      <c r="A1365" s="953"/>
      <c r="B1365" s="954"/>
      <c r="C1365" s="954"/>
      <c r="D1365" s="432"/>
      <c r="E1365" s="433"/>
      <c r="F1365" s="434"/>
      <c r="G1365" s="435" t="str">
        <f>(+IF(A1365="","",(E1365*F1365)))</f>
        <v/>
      </c>
      <c r="H1365" s="15"/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  <c r="Z1365" s="15"/>
    </row>
    <row r="1366" spans="1:26" ht="12.75" customHeight="1">
      <c r="A1366" s="973"/>
      <c r="B1366" s="974"/>
      <c r="C1366" s="974"/>
      <c r="D1366" s="436"/>
      <c r="E1366" s="437"/>
      <c r="F1366" s="438"/>
      <c r="G1366" s="439"/>
      <c r="H1366" s="15"/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/>
      <c r="W1366" s="15"/>
      <c r="X1366" s="15"/>
      <c r="Y1366" s="15"/>
      <c r="Z1366" s="15"/>
    </row>
    <row r="1367" spans="1:26" ht="12.75" customHeight="1">
      <c r="A1367" s="409"/>
      <c r="B1367" s="409"/>
      <c r="C1367" s="409"/>
      <c r="D1367" s="945" t="s">
        <v>176</v>
      </c>
      <c r="E1367" s="945"/>
      <c r="F1367" s="946"/>
      <c r="G1367" s="410">
        <f>+ROUND(SUM(G1363:G1366),2)</f>
        <v>35069.629999999997</v>
      </c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5"/>
      <c r="Y1367" s="15"/>
      <c r="Z1367" s="15"/>
    </row>
    <row r="1368" spans="1:26" ht="12.75" customHeight="1">
      <c r="A1368" s="409"/>
      <c r="B1368" s="409"/>
      <c r="C1368" s="409"/>
      <c r="D1368" s="440"/>
      <c r="E1368" s="441"/>
      <c r="F1368" s="409"/>
      <c r="G1368" s="409"/>
      <c r="H1368" s="15"/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5"/>
      <c r="Y1368" s="15"/>
      <c r="Z1368" s="15"/>
    </row>
    <row r="1369" spans="1:26" ht="12.75" customHeight="1">
      <c r="A1369" s="975" t="s">
        <v>177</v>
      </c>
      <c r="B1369" s="976"/>
      <c r="C1369" s="976"/>
      <c r="D1369" s="976"/>
      <c r="E1369" s="976"/>
      <c r="F1369" s="977"/>
      <c r="G1369" s="442">
        <f>ROUND((SUM(+G1352+G1359+G1367)),2)</f>
        <v>91325.6</v>
      </c>
      <c r="H1369" s="15"/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5"/>
      <c r="Y1369" s="15"/>
      <c r="Z1369" s="15"/>
    </row>
    <row r="1370" spans="1:26" ht="12.75" customHeight="1">
      <c r="A1370" s="409"/>
      <c r="B1370" s="409"/>
      <c r="C1370" s="409"/>
      <c r="D1370" s="440"/>
      <c r="E1370" s="441"/>
      <c r="F1370" s="409"/>
      <c r="G1370" s="409"/>
      <c r="H1370" s="15"/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5"/>
      <c r="Y1370" s="15"/>
      <c r="Z1370" s="15"/>
    </row>
    <row r="1371" spans="1:26" ht="12.75" customHeight="1">
      <c r="A1371" s="978" t="s">
        <v>178</v>
      </c>
      <c r="B1371" s="979"/>
      <c r="C1371" s="980"/>
      <c r="D1371" s="443"/>
      <c r="E1371" s="444"/>
      <c r="F1371" s="445">
        <f>+[2]PRESUPUESTO!$H$70</f>
        <v>0</v>
      </c>
      <c r="G1371" s="446">
        <f>+G1369*F1371</f>
        <v>0</v>
      </c>
      <c r="H1371" s="15"/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  <c r="Z1371" s="15"/>
    </row>
    <row r="1372" spans="1:26" ht="12.75" customHeight="1">
      <c r="A1372" s="975" t="s">
        <v>179</v>
      </c>
      <c r="B1372" s="976"/>
      <c r="C1372" s="976"/>
      <c r="D1372" s="976"/>
      <c r="E1372" s="976"/>
      <c r="F1372" s="977"/>
      <c r="G1372" s="442">
        <f>+Presupuesto!G52</f>
        <v>26250000</v>
      </c>
      <c r="H1372" s="15"/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  <c r="Z1372" s="15"/>
    </row>
    <row r="1373" spans="1:26" ht="12.75" customHeight="1">
      <c r="A1373" s="451"/>
      <c r="B1373" s="451"/>
      <c r="C1373" s="451"/>
      <c r="D1373" s="451"/>
      <c r="E1373" s="451"/>
      <c r="F1373" s="451"/>
      <c r="G1373" s="452"/>
      <c r="H1373" s="15"/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/>
      <c r="Y1373" s="15"/>
      <c r="Z1373" s="15"/>
    </row>
    <row r="1374" spans="1:26" ht="12.75" customHeight="1">
      <c r="A1374" s="15"/>
      <c r="B1374" s="15"/>
      <c r="C1374" s="15"/>
      <c r="D1374" s="15"/>
      <c r="E1374" s="15"/>
      <c r="F1374" s="15"/>
      <c r="G1374" s="15"/>
      <c r="H1374" s="15"/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5"/>
      <c r="Y1374" s="15"/>
      <c r="Z1374" s="15"/>
    </row>
    <row r="1375" spans="1:26" ht="12.75" customHeight="1">
      <c r="A1375" s="63" t="s">
        <v>194</v>
      </c>
      <c r="B1375" s="1013" t="s">
        <v>160</v>
      </c>
      <c r="C1375" s="773"/>
      <c r="D1375" s="773"/>
      <c r="E1375" s="773"/>
      <c r="F1375" s="1093"/>
      <c r="G1375" s="1094" t="s">
        <v>161</v>
      </c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5"/>
      <c r="Y1375" s="15"/>
      <c r="Z1375" s="15"/>
    </row>
    <row r="1376" spans="1:26" ht="12.75" customHeight="1">
      <c r="A1376" s="64"/>
      <c r="B1376" s="1014"/>
      <c r="C1376" s="776"/>
      <c r="D1376" s="776"/>
      <c r="E1376" s="776"/>
      <c r="F1376" s="898"/>
      <c r="G1376" s="1095"/>
      <c r="H1376" s="15"/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15"/>
      <c r="U1376" s="15"/>
      <c r="V1376" s="15"/>
      <c r="W1376" s="15"/>
      <c r="X1376" s="15"/>
      <c r="Y1376" s="15"/>
      <c r="Z1376" s="15"/>
    </row>
    <row r="1377" spans="1:26" ht="12.75" customHeight="1">
      <c r="A1377" s="63" t="s">
        <v>162</v>
      </c>
      <c r="B1377" s="1017" t="s">
        <v>73</v>
      </c>
      <c r="C1377" s="773"/>
      <c r="D1377" s="773"/>
      <c r="E1377" s="773"/>
      <c r="F1377" s="1093"/>
      <c r="G1377" s="1096" t="s">
        <v>19</v>
      </c>
      <c r="H1377" s="15"/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/>
      <c r="Y1377" s="15"/>
      <c r="Z1377" s="15"/>
    </row>
    <row r="1378" spans="1:26" ht="12.75" customHeight="1">
      <c r="A1378" s="65">
        <f>+Presupuesto!A53</f>
        <v>3.0199999999999996</v>
      </c>
      <c r="B1378" s="1014"/>
      <c r="C1378" s="776"/>
      <c r="D1378" s="776"/>
      <c r="E1378" s="776"/>
      <c r="F1378" s="898"/>
      <c r="G1378" s="1095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5"/>
      <c r="Y1378" s="15"/>
      <c r="Z1378" s="15"/>
    </row>
    <row r="1379" spans="1:26" ht="12.75" customHeight="1">
      <c r="A1379" s="1097"/>
      <c r="B1379" s="1097"/>
      <c r="C1379" s="1097"/>
      <c r="D1379" s="1097"/>
      <c r="E1379" s="1097"/>
      <c r="F1379" s="1097"/>
      <c r="G1379" s="1097"/>
      <c r="H1379" s="15"/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5"/>
      <c r="Y1379" s="15"/>
      <c r="Z1379" s="15"/>
    </row>
    <row r="1380" spans="1:26" ht="12.75" customHeight="1">
      <c r="A1380" s="1002" t="s">
        <v>183</v>
      </c>
      <c r="B1380" s="1098"/>
      <c r="C1380" s="1098"/>
      <c r="D1380" s="1098"/>
      <c r="E1380" s="1098"/>
      <c r="F1380" s="1098"/>
      <c r="G1380" s="1099"/>
      <c r="H1380" s="15"/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/>
      <c r="X1380" s="15"/>
      <c r="Y1380" s="15"/>
      <c r="Z1380" s="15"/>
    </row>
    <row r="1381" spans="1:26" ht="12.75" customHeight="1">
      <c r="A1381" s="1003" t="s">
        <v>165</v>
      </c>
      <c r="B1381" s="1100"/>
      <c r="C1381" s="1101"/>
      <c r="D1381" s="241" t="s">
        <v>161</v>
      </c>
      <c r="E1381" s="241" t="s">
        <v>184</v>
      </c>
      <c r="F1381" s="242" t="s">
        <v>167</v>
      </c>
      <c r="G1381" s="243" t="s">
        <v>168</v>
      </c>
      <c r="H1381" s="15"/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15"/>
      <c r="U1381" s="15"/>
      <c r="V1381" s="15"/>
      <c r="W1381" s="15"/>
      <c r="X1381" s="15"/>
      <c r="Y1381" s="15"/>
      <c r="Z1381" s="15"/>
    </row>
    <row r="1382" spans="1:26" ht="12.75" customHeight="1">
      <c r="A1382" s="1019" t="s">
        <v>52</v>
      </c>
      <c r="B1382" s="1102"/>
      <c r="C1382" s="1103"/>
      <c r="D1382" s="297" t="s">
        <v>104</v>
      </c>
      <c r="E1382" s="298">
        <v>400000</v>
      </c>
      <c r="F1382" s="299">
        <v>1</v>
      </c>
      <c r="G1382" s="70">
        <f>ROUND((+IF(A1382="","",E1382*F1382)),2)</f>
        <v>400000</v>
      </c>
      <c r="H1382" s="15"/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</row>
    <row r="1383" spans="1:26" ht="12.75" customHeight="1">
      <c r="A1383" s="1020"/>
      <c r="B1383" s="1130"/>
      <c r="C1383" s="1131"/>
      <c r="D1383" s="354" t="s">
        <v>171</v>
      </c>
      <c r="E1383" s="355" t="s">
        <v>171</v>
      </c>
      <c r="F1383" s="75"/>
      <c r="G1383" s="73" t="str">
        <f>+IF(A1383="","",E1383*F1383)</f>
        <v/>
      </c>
      <c r="H1383" s="15"/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5"/>
      <c r="Y1383" s="15"/>
      <c r="Z1383" s="15"/>
    </row>
    <row r="1384" spans="1:26" ht="12.75" customHeight="1">
      <c r="A1384" s="997"/>
      <c r="B1384" s="1104"/>
      <c r="C1384" s="1105"/>
      <c r="D1384" s="244" t="s">
        <v>171</v>
      </c>
      <c r="E1384" s="245" t="s">
        <v>171</v>
      </c>
      <c r="F1384" s="78"/>
      <c r="G1384" s="246" t="str">
        <f>+IF(A1384="","",E1384*F1384)</f>
        <v/>
      </c>
      <c r="H1384" s="15"/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/>
      <c r="Y1384" s="15"/>
      <c r="Z1384" s="15"/>
    </row>
    <row r="1385" spans="1:26" ht="12.75" customHeight="1">
      <c r="A1385" s="80"/>
      <c r="B1385" s="80"/>
      <c r="C1385" s="80"/>
      <c r="D1385" s="1106" t="s">
        <v>188</v>
      </c>
      <c r="E1385" s="1107"/>
      <c r="F1385" s="1108"/>
      <c r="G1385" s="62">
        <f>SUM(G1382:G1384)</f>
        <v>400000</v>
      </c>
      <c r="H1385" s="15"/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/>
      <c r="Y1385" s="15"/>
      <c r="Z1385" s="15"/>
    </row>
    <row r="1386" spans="1:26" ht="12.75" customHeight="1">
      <c r="A1386" s="1001"/>
      <c r="B1386" s="1001"/>
      <c r="C1386" s="1001"/>
      <c r="D1386" s="1001"/>
      <c r="E1386" s="1001"/>
      <c r="F1386" s="1001"/>
      <c r="G1386" s="1001"/>
      <c r="H1386" s="15"/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5"/>
      <c r="Y1386" s="15"/>
      <c r="Z1386" s="15"/>
    </row>
    <row r="1387" spans="1:26" ht="12.75" customHeight="1">
      <c r="A1387" s="1002" t="s">
        <v>164</v>
      </c>
      <c r="B1387" s="1098"/>
      <c r="C1387" s="1098"/>
      <c r="D1387" s="1098"/>
      <c r="E1387" s="1098"/>
      <c r="F1387" s="1098"/>
      <c r="G1387" s="1099"/>
      <c r="H1387" s="15"/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15"/>
      <c r="U1387" s="15"/>
      <c r="V1387" s="15"/>
      <c r="W1387" s="15"/>
      <c r="X1387" s="15"/>
      <c r="Y1387" s="15"/>
      <c r="Z1387" s="15"/>
    </row>
    <row r="1388" spans="1:26" ht="12.75" customHeight="1">
      <c r="A1388" s="1003" t="s">
        <v>165</v>
      </c>
      <c r="B1388" s="1100"/>
      <c r="C1388" s="1109"/>
      <c r="D1388" s="66" t="s">
        <v>161</v>
      </c>
      <c r="E1388" s="66" t="s">
        <v>166</v>
      </c>
      <c r="F1388" s="359" t="s">
        <v>167</v>
      </c>
      <c r="G1388" s="66" t="s">
        <v>168</v>
      </c>
      <c r="H1388" s="15"/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/>
      <c r="X1388" s="15"/>
      <c r="Y1388" s="15"/>
      <c r="Z1388" s="15"/>
    </row>
    <row r="1389" spans="1:26" ht="12.75" customHeight="1">
      <c r="A1389" s="1110" t="s">
        <v>169</v>
      </c>
      <c r="B1389" s="1111"/>
      <c r="C1389" s="1112"/>
      <c r="D1389" s="67" t="s">
        <v>170</v>
      </c>
      <c r="E1389" s="74">
        <f>+G1398</f>
        <v>105208.888125</v>
      </c>
      <c r="F1389" s="360">
        <v>0.01</v>
      </c>
      <c r="G1389" s="358">
        <f>+IF(A1389="","",E1389*F1389)</f>
        <v>1052.08888125</v>
      </c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/>
      <c r="Y1389" s="15"/>
      <c r="Z1389" s="15"/>
    </row>
    <row r="1390" spans="1:26" ht="12.75" customHeight="1">
      <c r="A1390" s="1007"/>
      <c r="B1390" s="1125"/>
      <c r="C1390" s="1126"/>
      <c r="D1390" s="361" t="s">
        <v>171</v>
      </c>
      <c r="E1390" s="74" t="s">
        <v>171</v>
      </c>
      <c r="F1390" s="362"/>
      <c r="G1390" s="246" t="str">
        <f>+IF(A1390="","",E1390*F1390)</f>
        <v/>
      </c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/>
      <c r="Y1390" s="15"/>
      <c r="Z1390" s="15"/>
    </row>
    <row r="1391" spans="1:26" ht="12.75" customHeight="1">
      <c r="A1391" s="80"/>
      <c r="B1391" s="80"/>
      <c r="C1391" s="80"/>
      <c r="D1391" s="1120" t="s">
        <v>172</v>
      </c>
      <c r="E1391" s="1121"/>
      <c r="F1391" s="1122"/>
      <c r="G1391" s="81">
        <f>SUM(G1389:G1390)</f>
        <v>1052.08888125</v>
      </c>
      <c r="H1391" s="15"/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  <c r="Z1391" s="15"/>
    </row>
    <row r="1392" spans="1:26" ht="12.75" customHeight="1">
      <c r="A1392" s="1001"/>
      <c r="B1392" s="1001"/>
      <c r="C1392" s="1001"/>
      <c r="D1392" s="1001"/>
      <c r="E1392" s="1001"/>
      <c r="F1392" s="1001"/>
      <c r="G1392" s="1001"/>
      <c r="H1392" s="15"/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/>
      <c r="Y1392" s="15"/>
      <c r="Z1392" s="15"/>
    </row>
    <row r="1393" spans="1:26" ht="12.75" customHeight="1">
      <c r="A1393" s="1002" t="s">
        <v>173</v>
      </c>
      <c r="B1393" s="1098"/>
      <c r="C1393" s="1098"/>
      <c r="D1393" s="1098"/>
      <c r="E1393" s="1098"/>
      <c r="F1393" s="1098"/>
      <c r="G1393" s="1099"/>
      <c r="H1393" s="15"/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/>
      <c r="Y1393" s="15"/>
      <c r="Z1393" s="15"/>
    </row>
    <row r="1394" spans="1:26" ht="12.75" customHeight="1">
      <c r="A1394" s="1010" t="s">
        <v>165</v>
      </c>
      <c r="B1394" s="1113"/>
      <c r="C1394" s="1114"/>
      <c r="D1394" s="82" t="s">
        <v>161</v>
      </c>
      <c r="E1394" s="83" t="s">
        <v>166</v>
      </c>
      <c r="F1394" s="82" t="s">
        <v>167</v>
      </c>
      <c r="G1394" s="84" t="s">
        <v>168</v>
      </c>
      <c r="H1394" s="15"/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/>
      <c r="Y1394" s="15"/>
      <c r="Z1394" s="15"/>
    </row>
    <row r="1395" spans="1:26" ht="12.75" customHeight="1">
      <c r="A1395" s="1127" t="s">
        <v>190</v>
      </c>
      <c r="B1395" s="1128"/>
      <c r="C1395" s="1129"/>
      <c r="D1395" s="85" t="s">
        <v>175</v>
      </c>
      <c r="E1395" s="86">
        <v>35069.629374999997</v>
      </c>
      <c r="F1395" s="87">
        <v>3</v>
      </c>
      <c r="G1395" s="88">
        <f>(+IF(A1395="","",(E1395*F1395)))</f>
        <v>105208.888125</v>
      </c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  <c r="Z1395" s="15"/>
    </row>
    <row r="1396" spans="1:26" ht="12.75" customHeight="1">
      <c r="A1396" s="1117"/>
      <c r="B1396" s="1118"/>
      <c r="C1396" s="1119"/>
      <c r="D1396" s="85"/>
      <c r="E1396" s="86"/>
      <c r="F1396" s="87"/>
      <c r="G1396" s="88" t="str">
        <f>(+IF(A1396="","",(E1396*F1396)))</f>
        <v/>
      </c>
      <c r="H1396" s="15"/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  <c r="Z1396" s="15"/>
    </row>
    <row r="1397" spans="1:26" ht="12.75" customHeight="1">
      <c r="A1397" s="1012"/>
      <c r="B1397" s="1132"/>
      <c r="C1397" s="1133"/>
      <c r="D1397" s="89"/>
      <c r="E1397" s="90"/>
      <c r="F1397" s="91"/>
      <c r="G1397" s="92"/>
      <c r="H1397" s="15"/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/>
      <c r="Y1397" s="15"/>
      <c r="Z1397" s="15"/>
    </row>
    <row r="1398" spans="1:26" ht="12.75" customHeight="1">
      <c r="A1398" s="80"/>
      <c r="B1398" s="80"/>
      <c r="C1398" s="80"/>
      <c r="D1398" s="1120" t="s">
        <v>176</v>
      </c>
      <c r="E1398" s="1121"/>
      <c r="F1398" s="1122"/>
      <c r="G1398" s="62">
        <f>SUM(G1395:G1397)</f>
        <v>105208.888125</v>
      </c>
      <c r="H1398" s="15"/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5"/>
      <c r="Y1398" s="15"/>
      <c r="Z1398" s="15"/>
    </row>
    <row r="1399" spans="1:26" ht="12.75" customHeight="1">
      <c r="A1399" s="80"/>
      <c r="B1399" s="80"/>
      <c r="C1399" s="80"/>
      <c r="D1399" s="80"/>
      <c r="E1399" s="93"/>
      <c r="F1399" s="80"/>
      <c r="G1399" s="80"/>
      <c r="H1399" s="15"/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5"/>
      <c r="Y1399" s="15"/>
      <c r="Z1399" s="15"/>
    </row>
    <row r="1400" spans="1:26" ht="12.75" customHeight="1">
      <c r="A1400" s="994" t="s">
        <v>177</v>
      </c>
      <c r="B1400" s="1091"/>
      <c r="C1400" s="1091"/>
      <c r="D1400" s="1091"/>
      <c r="E1400" s="1091"/>
      <c r="F1400" s="1092"/>
      <c r="G1400" s="94">
        <f>+G1385+G1391+G1398</f>
        <v>506260.97700625</v>
      </c>
      <c r="H1400" s="15"/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/>
      <c r="Y1400" s="15"/>
      <c r="Z1400" s="15"/>
    </row>
    <row r="1401" spans="1:26" ht="12.75" customHeight="1">
      <c r="A1401" s="80"/>
      <c r="B1401" s="80"/>
      <c r="C1401" s="80"/>
      <c r="D1401" s="80"/>
      <c r="E1401" s="93"/>
      <c r="F1401" s="80"/>
      <c r="G1401" s="80"/>
      <c r="H1401" s="15"/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/>
      <c r="X1401" s="15"/>
      <c r="Y1401" s="15"/>
      <c r="Z1401" s="15"/>
    </row>
    <row r="1402" spans="1:26" ht="12.75" customHeight="1">
      <c r="A1402" s="993" t="s">
        <v>178</v>
      </c>
      <c r="B1402" s="1123"/>
      <c r="C1402" s="1124"/>
      <c r="D1402" s="80"/>
      <c r="E1402" s="95"/>
      <c r="F1402" s="96">
        <v>0.04</v>
      </c>
      <c r="G1402" s="97">
        <f>+G1400*F1402</f>
        <v>20250.439080250002</v>
      </c>
      <c r="H1402" s="15"/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/>
      <c r="Y1402" s="15"/>
      <c r="Z1402" s="15"/>
    </row>
    <row r="1403" spans="1:26" ht="12.75" customHeight="1">
      <c r="A1403" s="994" t="s">
        <v>179</v>
      </c>
      <c r="B1403" s="1091"/>
      <c r="C1403" s="1091"/>
      <c r="D1403" s="1091"/>
      <c r="E1403" s="1091"/>
      <c r="F1403" s="1092"/>
      <c r="G1403" s="94">
        <f>+Presupuesto!G53</f>
        <v>1527000</v>
      </c>
      <c r="H1403" s="15"/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5"/>
      <c r="U1403" s="15"/>
      <c r="V1403" s="15"/>
      <c r="W1403" s="15"/>
      <c r="X1403" s="15"/>
      <c r="Y1403" s="15"/>
      <c r="Z1403" s="15"/>
    </row>
    <row r="1404" spans="1:26" ht="12.75" customHeight="1">
      <c r="A1404" s="15"/>
      <c r="B1404" s="15"/>
      <c r="C1404" s="15"/>
      <c r="D1404" s="15"/>
      <c r="E1404" s="15"/>
      <c r="F1404" s="15"/>
      <c r="G1404" s="15"/>
      <c r="H1404" s="15"/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  <c r="Z1404" s="15"/>
    </row>
    <row r="1405" spans="1:26" ht="12.75" customHeight="1">
      <c r="A1405" s="63" t="s">
        <v>194</v>
      </c>
      <c r="B1405" s="1013" t="s">
        <v>160</v>
      </c>
      <c r="C1405" s="773"/>
      <c r="D1405" s="773"/>
      <c r="E1405" s="773"/>
      <c r="F1405" s="1093"/>
      <c r="G1405" s="1094" t="s">
        <v>161</v>
      </c>
      <c r="H1405" s="15"/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  <c r="Z1405" s="15"/>
    </row>
    <row r="1406" spans="1:26" ht="36" customHeight="1">
      <c r="A1406" s="64"/>
      <c r="B1406" s="1014"/>
      <c r="C1406" s="776"/>
      <c r="D1406" s="776"/>
      <c r="E1406" s="776"/>
      <c r="F1406" s="898"/>
      <c r="G1406" s="1095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5"/>
      <c r="Y1406" s="15"/>
      <c r="Z1406" s="15"/>
    </row>
    <row r="1407" spans="1:26" ht="12.75" customHeight="1">
      <c r="A1407" s="63" t="s">
        <v>162</v>
      </c>
      <c r="B1407" s="1017" t="s">
        <v>74</v>
      </c>
      <c r="C1407" s="773"/>
      <c r="D1407" s="773"/>
      <c r="E1407" s="773"/>
      <c r="F1407" s="1093"/>
      <c r="G1407" s="1096" t="s">
        <v>75</v>
      </c>
      <c r="H1407" s="15"/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/>
      <c r="Y1407" s="15"/>
      <c r="Z1407" s="15"/>
    </row>
    <row r="1408" spans="1:26" ht="12.75" customHeight="1">
      <c r="A1408" s="65">
        <f>+Presupuesto!A54</f>
        <v>3.0299999999999994</v>
      </c>
      <c r="B1408" s="1014"/>
      <c r="C1408" s="776"/>
      <c r="D1408" s="776"/>
      <c r="E1408" s="776"/>
      <c r="F1408" s="898"/>
      <c r="G1408" s="1095"/>
      <c r="H1408" s="15"/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/>
      <c r="Y1408" s="15"/>
      <c r="Z1408" s="15"/>
    </row>
    <row r="1409" spans="1:26" ht="12.75" customHeight="1">
      <c r="A1409" s="1097"/>
      <c r="B1409" s="1097"/>
      <c r="C1409" s="1097"/>
      <c r="D1409" s="1097"/>
      <c r="E1409" s="1097"/>
      <c r="F1409" s="1097"/>
      <c r="G1409" s="1097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5"/>
      <c r="Y1409" s="15"/>
      <c r="Z1409" s="15"/>
    </row>
    <row r="1410" spans="1:26" ht="12.75" customHeight="1">
      <c r="A1410" s="1002" t="s">
        <v>183</v>
      </c>
      <c r="B1410" s="1098"/>
      <c r="C1410" s="1098"/>
      <c r="D1410" s="1098"/>
      <c r="E1410" s="1098"/>
      <c r="F1410" s="1098"/>
      <c r="G1410" s="1099"/>
      <c r="H1410" s="15"/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  <c r="Z1410" s="15"/>
    </row>
    <row r="1411" spans="1:26" ht="12.75" customHeight="1">
      <c r="A1411" s="1003" t="s">
        <v>165</v>
      </c>
      <c r="B1411" s="1100"/>
      <c r="C1411" s="1101"/>
      <c r="D1411" s="241" t="s">
        <v>161</v>
      </c>
      <c r="E1411" s="241" t="s">
        <v>184</v>
      </c>
      <c r="F1411" s="242" t="s">
        <v>167</v>
      </c>
      <c r="G1411" s="243" t="s">
        <v>168</v>
      </c>
      <c r="H1411" s="15"/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  <c r="Z1411" s="15"/>
    </row>
    <row r="1412" spans="1:26" ht="12.75" customHeight="1">
      <c r="A1412" s="1019" t="s">
        <v>53</v>
      </c>
      <c r="B1412" s="1102"/>
      <c r="C1412" s="1103"/>
      <c r="D1412" s="297" t="s">
        <v>104</v>
      </c>
      <c r="E1412" s="298">
        <v>215000</v>
      </c>
      <c r="F1412" s="299">
        <v>1</v>
      </c>
      <c r="G1412" s="70">
        <f>ROUND((+IF(A1412="","",E1412*F1412)),2)</f>
        <v>215000</v>
      </c>
      <c r="H1412" s="15"/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/>
      <c r="Y1412" s="15"/>
      <c r="Z1412" s="15"/>
    </row>
    <row r="1413" spans="1:26" ht="12.75" customHeight="1">
      <c r="A1413" s="997"/>
      <c r="B1413" s="1104"/>
      <c r="C1413" s="1105"/>
      <c r="D1413" s="244" t="s">
        <v>171</v>
      </c>
      <c r="E1413" s="245" t="s">
        <v>171</v>
      </c>
      <c r="F1413" s="78"/>
      <c r="G1413" s="246" t="str">
        <f>+IF(A1413="","",E1413*F1413)</f>
        <v/>
      </c>
      <c r="H1413" s="15"/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15"/>
      <c r="U1413" s="15"/>
      <c r="V1413" s="15"/>
      <c r="W1413" s="15"/>
      <c r="X1413" s="15"/>
      <c r="Y1413" s="15"/>
      <c r="Z1413" s="15"/>
    </row>
    <row r="1414" spans="1:26" ht="12.75" customHeight="1">
      <c r="A1414" s="80"/>
      <c r="B1414" s="80"/>
      <c r="C1414" s="80"/>
      <c r="D1414" s="1106" t="s">
        <v>188</v>
      </c>
      <c r="E1414" s="1107"/>
      <c r="F1414" s="1108"/>
      <c r="G1414" s="62">
        <f>SUM(G1412:G1413)</f>
        <v>215000</v>
      </c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5"/>
      <c r="Y1414" s="15"/>
      <c r="Z1414" s="15"/>
    </row>
    <row r="1415" spans="1:26" ht="12.75" customHeight="1">
      <c r="A1415" s="1001"/>
      <c r="B1415" s="1001"/>
      <c r="C1415" s="1001"/>
      <c r="D1415" s="1001"/>
      <c r="E1415" s="1001"/>
      <c r="F1415" s="1001"/>
      <c r="G1415" s="1001"/>
      <c r="H1415" s="15"/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  <c r="Z1415" s="15"/>
    </row>
    <row r="1416" spans="1:26" ht="12.75" customHeight="1">
      <c r="A1416" s="1002" t="s">
        <v>164</v>
      </c>
      <c r="B1416" s="1098"/>
      <c r="C1416" s="1098"/>
      <c r="D1416" s="1098"/>
      <c r="E1416" s="1098"/>
      <c r="F1416" s="1098"/>
      <c r="G1416" s="1099"/>
      <c r="H1416" s="15"/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/>
      <c r="Y1416" s="15"/>
      <c r="Z1416" s="15"/>
    </row>
    <row r="1417" spans="1:26" ht="12.75" customHeight="1">
      <c r="A1417" s="1003" t="s">
        <v>165</v>
      </c>
      <c r="B1417" s="1100"/>
      <c r="C1417" s="1109"/>
      <c r="D1417" s="66" t="s">
        <v>161</v>
      </c>
      <c r="E1417" s="66" t="s">
        <v>166</v>
      </c>
      <c r="F1417" s="359" t="s">
        <v>167</v>
      </c>
      <c r="G1417" s="66" t="s">
        <v>168</v>
      </c>
      <c r="H1417" s="15"/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5"/>
      <c r="Y1417" s="15"/>
      <c r="Z1417" s="15"/>
    </row>
    <row r="1418" spans="1:26" ht="12.75" customHeight="1">
      <c r="A1418" s="1110" t="s">
        <v>169</v>
      </c>
      <c r="B1418" s="1111"/>
      <c r="C1418" s="1112"/>
      <c r="D1418" s="67" t="s">
        <v>170</v>
      </c>
      <c r="E1418" s="74">
        <f>+G1427</f>
        <v>105208.888125</v>
      </c>
      <c r="F1418" s="360">
        <v>0.01</v>
      </c>
      <c r="G1418" s="358">
        <f>+IF(A1418="","",E1418*F1418)</f>
        <v>1052.08888125</v>
      </c>
      <c r="H1418" s="15"/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  <c r="Z1418" s="15"/>
    </row>
    <row r="1419" spans="1:26" ht="12.75" customHeight="1">
      <c r="A1419" s="1007"/>
      <c r="B1419" s="1125"/>
      <c r="C1419" s="1126"/>
      <c r="D1419" s="361" t="s">
        <v>171</v>
      </c>
      <c r="E1419" s="74" t="s">
        <v>171</v>
      </c>
      <c r="F1419" s="362"/>
      <c r="G1419" s="246" t="str">
        <f>+IF(A1419="","",E1419*F1419)</f>
        <v/>
      </c>
      <c r="H1419" s="15"/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/>
      <c r="Y1419" s="15"/>
      <c r="Z1419" s="15"/>
    </row>
    <row r="1420" spans="1:26" ht="12.75" customHeight="1">
      <c r="A1420" s="80"/>
      <c r="B1420" s="80"/>
      <c r="C1420" s="80"/>
      <c r="D1420" s="1120" t="s">
        <v>172</v>
      </c>
      <c r="E1420" s="1121"/>
      <c r="F1420" s="1122"/>
      <c r="G1420" s="81">
        <f>SUM(G1418:G1419)</f>
        <v>1052.08888125</v>
      </c>
      <c r="H1420" s="15"/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  <c r="Z1420" s="15"/>
    </row>
    <row r="1421" spans="1:26" ht="12.75" customHeight="1">
      <c r="A1421" s="1001"/>
      <c r="B1421" s="1001"/>
      <c r="C1421" s="1001"/>
      <c r="D1421" s="1001"/>
      <c r="E1421" s="1001"/>
      <c r="F1421" s="1001"/>
      <c r="G1421" s="1001"/>
      <c r="H1421" s="15"/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  <c r="Z1421" s="15"/>
    </row>
    <row r="1422" spans="1:26" ht="12.75" customHeight="1">
      <c r="A1422" s="1002" t="s">
        <v>173</v>
      </c>
      <c r="B1422" s="1098"/>
      <c r="C1422" s="1098"/>
      <c r="D1422" s="1098"/>
      <c r="E1422" s="1098"/>
      <c r="F1422" s="1098"/>
      <c r="G1422" s="1099"/>
      <c r="H1422" s="15"/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15"/>
      <c r="U1422" s="15"/>
      <c r="V1422" s="15"/>
      <c r="W1422" s="15"/>
      <c r="X1422" s="15"/>
      <c r="Y1422" s="15"/>
      <c r="Z1422" s="15"/>
    </row>
    <row r="1423" spans="1:26" ht="12.75" customHeight="1">
      <c r="A1423" s="1010" t="s">
        <v>165</v>
      </c>
      <c r="B1423" s="1113"/>
      <c r="C1423" s="1114"/>
      <c r="D1423" s="82" t="s">
        <v>161</v>
      </c>
      <c r="E1423" s="83" t="s">
        <v>166</v>
      </c>
      <c r="F1423" s="82" t="s">
        <v>167</v>
      </c>
      <c r="G1423" s="84" t="s">
        <v>168</v>
      </c>
      <c r="H1423" s="15"/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  <c r="Z1423" s="15"/>
    </row>
    <row r="1424" spans="1:26" ht="12.75" customHeight="1">
      <c r="A1424" s="1127" t="s">
        <v>190</v>
      </c>
      <c r="B1424" s="1128"/>
      <c r="C1424" s="1129"/>
      <c r="D1424" s="85" t="s">
        <v>175</v>
      </c>
      <c r="E1424" s="86">
        <v>35069.629374999997</v>
      </c>
      <c r="F1424" s="87">
        <v>3</v>
      </c>
      <c r="G1424" s="88">
        <f>(+IF(A1424="","",(E1424*F1424)))</f>
        <v>105208.888125</v>
      </c>
      <c r="H1424" s="15"/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/>
      <c r="Y1424" s="15"/>
      <c r="Z1424" s="15"/>
    </row>
    <row r="1425" spans="1:26" ht="12.75" customHeight="1">
      <c r="A1425" s="1117"/>
      <c r="B1425" s="1118"/>
      <c r="C1425" s="1119"/>
      <c r="D1425" s="85"/>
      <c r="E1425" s="86"/>
      <c r="F1425" s="87"/>
      <c r="G1425" s="88" t="str">
        <f>(+IF(A1425="","",(E1425*F1425)))</f>
        <v/>
      </c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5"/>
      <c r="Y1425" s="15"/>
      <c r="Z1425" s="15"/>
    </row>
    <row r="1426" spans="1:26" ht="12.75" customHeight="1">
      <c r="A1426" s="1012"/>
      <c r="B1426" s="1132"/>
      <c r="C1426" s="1133"/>
      <c r="D1426" s="89"/>
      <c r="E1426" s="90"/>
      <c r="F1426" s="91"/>
      <c r="G1426" s="92"/>
      <c r="H1426" s="15"/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  <c r="Z1426" s="15"/>
    </row>
    <row r="1427" spans="1:26" ht="12.75" customHeight="1">
      <c r="A1427" s="80"/>
      <c r="B1427" s="80"/>
      <c r="C1427" s="80"/>
      <c r="D1427" s="1120" t="s">
        <v>176</v>
      </c>
      <c r="E1427" s="1121"/>
      <c r="F1427" s="1122"/>
      <c r="G1427" s="62">
        <f>SUM(G1424:G1426)</f>
        <v>105208.888125</v>
      </c>
      <c r="H1427" s="15"/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  <c r="Z1427" s="15"/>
    </row>
    <row r="1428" spans="1:26" ht="12.75" customHeight="1">
      <c r="A1428" s="80"/>
      <c r="B1428" s="80"/>
      <c r="C1428" s="80"/>
      <c r="D1428" s="80"/>
      <c r="E1428" s="93"/>
      <c r="F1428" s="80"/>
      <c r="G1428" s="80"/>
      <c r="H1428" s="15"/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</row>
    <row r="1429" spans="1:26" ht="12.75" customHeight="1">
      <c r="A1429" s="994" t="s">
        <v>177</v>
      </c>
      <c r="B1429" s="1091"/>
      <c r="C1429" s="1091"/>
      <c r="D1429" s="1091"/>
      <c r="E1429" s="1091"/>
      <c r="F1429" s="1092"/>
      <c r="G1429" s="94">
        <f>+G1414+G1420+G1427</f>
        <v>321260.97700625</v>
      </c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  <c r="Z1429" s="15"/>
    </row>
    <row r="1430" spans="1:26" ht="12.75" customHeight="1">
      <c r="A1430" s="80"/>
      <c r="B1430" s="80"/>
      <c r="C1430" s="80"/>
      <c r="D1430" s="80"/>
      <c r="E1430" s="93"/>
      <c r="F1430" s="80"/>
      <c r="G1430" s="80"/>
      <c r="H1430" s="15"/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  <c r="Z1430" s="15"/>
    </row>
    <row r="1431" spans="1:26" ht="12.75" customHeight="1">
      <c r="A1431" s="993" t="s">
        <v>178</v>
      </c>
      <c r="B1431" s="1123"/>
      <c r="C1431" s="1124"/>
      <c r="D1431" s="80"/>
      <c r="E1431" s="95"/>
      <c r="F1431" s="96">
        <v>0.04</v>
      </c>
      <c r="G1431" s="97">
        <f>+G1429*F1431</f>
        <v>12850.43908025</v>
      </c>
      <c r="H1431" s="15"/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15"/>
      <c r="U1431" s="15"/>
      <c r="V1431" s="15"/>
      <c r="W1431" s="15"/>
      <c r="X1431" s="15"/>
      <c r="Y1431" s="15"/>
      <c r="Z1431" s="15"/>
    </row>
    <row r="1432" spans="1:26" ht="12.75" customHeight="1">
      <c r="A1432" s="994" t="s">
        <v>179</v>
      </c>
      <c r="B1432" s="1091"/>
      <c r="C1432" s="1091"/>
      <c r="D1432" s="1091"/>
      <c r="E1432" s="1091"/>
      <c r="F1432" s="1092"/>
      <c r="G1432" s="94">
        <f>+Presupuesto!G54</f>
        <v>87750</v>
      </c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  <c r="Z1432" s="15"/>
    </row>
    <row r="1433" spans="1:26" ht="12.75" customHeight="1">
      <c r="A1433" s="15"/>
      <c r="B1433" s="15"/>
      <c r="C1433" s="15"/>
      <c r="D1433" s="15"/>
      <c r="E1433" s="15"/>
      <c r="F1433" s="15"/>
      <c r="G1433" s="15"/>
      <c r="H1433" s="15"/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5"/>
      <c r="Y1433" s="15"/>
      <c r="Z1433" s="15"/>
    </row>
    <row r="1434" spans="1:26" ht="12.75" customHeight="1">
      <c r="A1434" s="63" t="s">
        <v>194</v>
      </c>
      <c r="B1434" s="1013" t="s">
        <v>160</v>
      </c>
      <c r="C1434" s="773"/>
      <c r="D1434" s="773"/>
      <c r="E1434" s="773"/>
      <c r="F1434" s="1093"/>
      <c r="G1434" s="1094" t="s">
        <v>161</v>
      </c>
      <c r="H1434" s="15"/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5"/>
      <c r="Y1434" s="15"/>
      <c r="Z1434" s="15"/>
    </row>
    <row r="1435" spans="1:26" ht="12.75" customHeight="1">
      <c r="A1435" s="64"/>
      <c r="B1435" s="1014"/>
      <c r="C1435" s="776"/>
      <c r="D1435" s="776"/>
      <c r="E1435" s="776"/>
      <c r="F1435" s="898"/>
      <c r="G1435" s="1095"/>
      <c r="H1435" s="15"/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/>
      <c r="Y1435" s="15"/>
      <c r="Z1435" s="15"/>
    </row>
    <row r="1436" spans="1:26" ht="12.75" customHeight="1">
      <c r="A1436" s="63" t="s">
        <v>162</v>
      </c>
      <c r="B1436" s="1017" t="s">
        <v>76</v>
      </c>
      <c r="C1436" s="773"/>
      <c r="D1436" s="773"/>
      <c r="E1436" s="773"/>
      <c r="F1436" s="1093"/>
      <c r="G1436" s="1096" t="s">
        <v>75</v>
      </c>
      <c r="H1436" s="15"/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/>
      <c r="Y1436" s="15"/>
      <c r="Z1436" s="15"/>
    </row>
    <row r="1437" spans="1:26" ht="12.75" customHeight="1">
      <c r="A1437" s="65">
        <f>+Presupuesto!A55</f>
        <v>3.0399999999999991</v>
      </c>
      <c r="B1437" s="1014"/>
      <c r="C1437" s="776"/>
      <c r="D1437" s="776"/>
      <c r="E1437" s="776"/>
      <c r="F1437" s="898"/>
      <c r="G1437" s="1095"/>
      <c r="H1437" s="15"/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5"/>
      <c r="Y1437" s="15"/>
      <c r="Z1437" s="15"/>
    </row>
    <row r="1438" spans="1:26" ht="12.75" customHeight="1">
      <c r="A1438" s="1097"/>
      <c r="B1438" s="1097"/>
      <c r="C1438" s="1097"/>
      <c r="D1438" s="1097"/>
      <c r="E1438" s="1097"/>
      <c r="F1438" s="1097"/>
      <c r="G1438" s="1097"/>
      <c r="H1438" s="15"/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  <c r="Z1438" s="15"/>
    </row>
    <row r="1439" spans="1:26" ht="12.75" customHeight="1">
      <c r="A1439" s="1002" t="s">
        <v>183</v>
      </c>
      <c r="B1439" s="1098"/>
      <c r="C1439" s="1098"/>
      <c r="D1439" s="1098"/>
      <c r="E1439" s="1098"/>
      <c r="F1439" s="1098"/>
      <c r="G1439" s="1099"/>
      <c r="H1439" s="15"/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  <c r="Z1439" s="15"/>
    </row>
    <row r="1440" spans="1:26" ht="12.75" customHeight="1">
      <c r="A1440" s="1003" t="s">
        <v>165</v>
      </c>
      <c r="B1440" s="1100"/>
      <c r="C1440" s="1101"/>
      <c r="D1440" s="241" t="s">
        <v>161</v>
      </c>
      <c r="E1440" s="241" t="s">
        <v>184</v>
      </c>
      <c r="F1440" s="242" t="s">
        <v>167</v>
      </c>
      <c r="G1440" s="243" t="s">
        <v>168</v>
      </c>
      <c r="H1440" s="15"/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  <c r="Z1440" s="15"/>
    </row>
    <row r="1441" spans="1:26" ht="12.75" customHeight="1">
      <c r="A1441" s="1019" t="s">
        <v>54</v>
      </c>
      <c r="B1441" s="1102"/>
      <c r="C1441" s="1103"/>
      <c r="D1441" s="297" t="s">
        <v>104</v>
      </c>
      <c r="E1441" s="298">
        <v>3078000</v>
      </c>
      <c r="F1441" s="299">
        <v>1</v>
      </c>
      <c r="G1441" s="70">
        <f>ROUND((+IF(A1441="","",E1441*F1441)),2)</f>
        <v>3078000</v>
      </c>
      <c r="H1441" s="15"/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  <c r="Z1441" s="15"/>
    </row>
    <row r="1442" spans="1:26" ht="12.75" customHeight="1">
      <c r="A1442" s="997"/>
      <c r="B1442" s="1104"/>
      <c r="C1442" s="1105"/>
      <c r="D1442" s="244" t="s">
        <v>171</v>
      </c>
      <c r="E1442" s="245" t="s">
        <v>171</v>
      </c>
      <c r="F1442" s="78"/>
      <c r="G1442" s="246" t="str">
        <f>+IF(A1442="","",E1442*F1442)</f>
        <v/>
      </c>
      <c r="H1442" s="15"/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15"/>
      <c r="U1442" s="15"/>
      <c r="V1442" s="15"/>
      <c r="W1442" s="15"/>
      <c r="X1442" s="15"/>
      <c r="Y1442" s="15"/>
      <c r="Z1442" s="15"/>
    </row>
    <row r="1443" spans="1:26" ht="12.75" customHeight="1">
      <c r="A1443" s="80"/>
      <c r="B1443" s="80"/>
      <c r="C1443" s="80"/>
      <c r="D1443" s="1106" t="s">
        <v>188</v>
      </c>
      <c r="E1443" s="1107"/>
      <c r="F1443" s="1108"/>
      <c r="G1443" s="62">
        <f>SUM(G1441:G1442)</f>
        <v>3078000</v>
      </c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  <c r="Z1443" s="15"/>
    </row>
    <row r="1444" spans="1:26" ht="12.75" customHeight="1">
      <c r="A1444" s="1001"/>
      <c r="B1444" s="1001"/>
      <c r="C1444" s="1001"/>
      <c r="D1444" s="1001"/>
      <c r="E1444" s="1001"/>
      <c r="F1444" s="1001"/>
      <c r="G1444" s="1001"/>
      <c r="H1444" s="15"/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15"/>
      <c r="U1444" s="15"/>
      <c r="V1444" s="15"/>
      <c r="W1444" s="15"/>
      <c r="X1444" s="15"/>
      <c r="Y1444" s="15"/>
      <c r="Z1444" s="15"/>
    </row>
    <row r="1445" spans="1:26" ht="12.75" customHeight="1">
      <c r="A1445" s="1002" t="s">
        <v>164</v>
      </c>
      <c r="B1445" s="1098"/>
      <c r="C1445" s="1098"/>
      <c r="D1445" s="1098"/>
      <c r="E1445" s="1098"/>
      <c r="F1445" s="1098"/>
      <c r="G1445" s="1099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5"/>
      <c r="Y1445" s="15"/>
      <c r="Z1445" s="15"/>
    </row>
    <row r="1446" spans="1:26" ht="12.75" customHeight="1">
      <c r="A1446" s="1003" t="s">
        <v>165</v>
      </c>
      <c r="B1446" s="1100"/>
      <c r="C1446" s="1109"/>
      <c r="D1446" s="66" t="s">
        <v>161</v>
      </c>
      <c r="E1446" s="66" t="s">
        <v>166</v>
      </c>
      <c r="F1446" s="359" t="s">
        <v>167</v>
      </c>
      <c r="G1446" s="66" t="s">
        <v>168</v>
      </c>
      <c r="H1446" s="15"/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  <c r="Z1446" s="15"/>
    </row>
    <row r="1447" spans="1:26" ht="12.75" customHeight="1">
      <c r="A1447" s="1110" t="s">
        <v>169</v>
      </c>
      <c r="B1447" s="1111"/>
      <c r="C1447" s="1112"/>
      <c r="D1447" s="67" t="s">
        <v>170</v>
      </c>
      <c r="E1447" s="74">
        <f>+G1456</f>
        <v>631253.32874999999</v>
      </c>
      <c r="F1447" s="360">
        <v>0.01</v>
      </c>
      <c r="G1447" s="358">
        <f>+IF(A1447="","",E1447*F1447)</f>
        <v>6312.5332875000004</v>
      </c>
      <c r="H1447" s="15"/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15"/>
      <c r="U1447" s="15"/>
      <c r="V1447" s="15"/>
      <c r="W1447" s="15"/>
      <c r="X1447" s="15"/>
      <c r="Y1447" s="15"/>
      <c r="Z1447" s="15"/>
    </row>
    <row r="1448" spans="1:26" ht="12.75" customHeight="1">
      <c r="A1448" s="1007"/>
      <c r="B1448" s="1125"/>
      <c r="C1448" s="1126"/>
      <c r="D1448" s="361" t="s">
        <v>171</v>
      </c>
      <c r="E1448" s="74" t="s">
        <v>171</v>
      </c>
      <c r="F1448" s="362"/>
      <c r="G1448" s="246" t="str">
        <f>+IF(A1448="","",E1448*F1448)</f>
        <v/>
      </c>
      <c r="H1448" s="15"/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15"/>
      <c r="U1448" s="15"/>
      <c r="V1448" s="15"/>
      <c r="W1448" s="15"/>
      <c r="X1448" s="15"/>
      <c r="Y1448" s="15"/>
      <c r="Z1448" s="15"/>
    </row>
    <row r="1449" spans="1:26" ht="12.75" customHeight="1">
      <c r="A1449" s="80"/>
      <c r="B1449" s="80"/>
      <c r="C1449" s="80"/>
      <c r="D1449" s="1120" t="s">
        <v>172</v>
      </c>
      <c r="E1449" s="1121"/>
      <c r="F1449" s="1122"/>
      <c r="G1449" s="81">
        <f>SUM(G1447:G1448)</f>
        <v>6312.5332875000004</v>
      </c>
      <c r="H1449" s="15"/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5"/>
      <c r="Y1449" s="15"/>
      <c r="Z1449" s="15"/>
    </row>
    <row r="1450" spans="1:26" ht="12.75" customHeight="1">
      <c r="A1450" s="1001"/>
      <c r="B1450" s="1001"/>
      <c r="C1450" s="1001"/>
      <c r="D1450" s="1001"/>
      <c r="E1450" s="1001"/>
      <c r="F1450" s="1001"/>
      <c r="G1450" s="1001"/>
      <c r="H1450" s="15"/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15"/>
      <c r="U1450" s="15"/>
      <c r="V1450" s="15"/>
      <c r="W1450" s="15"/>
      <c r="X1450" s="15"/>
      <c r="Y1450" s="15"/>
      <c r="Z1450" s="15"/>
    </row>
    <row r="1451" spans="1:26" ht="12.75" customHeight="1">
      <c r="A1451" s="1002" t="s">
        <v>173</v>
      </c>
      <c r="B1451" s="1098"/>
      <c r="C1451" s="1098"/>
      <c r="D1451" s="1098"/>
      <c r="E1451" s="1098"/>
      <c r="F1451" s="1098"/>
      <c r="G1451" s="1099"/>
      <c r="H1451" s="15"/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15"/>
      <c r="U1451" s="15"/>
      <c r="V1451" s="15"/>
      <c r="W1451" s="15"/>
      <c r="X1451" s="15"/>
      <c r="Y1451" s="15"/>
      <c r="Z1451" s="15"/>
    </row>
    <row r="1452" spans="1:26" ht="12.75" customHeight="1">
      <c r="A1452" s="1010" t="s">
        <v>165</v>
      </c>
      <c r="B1452" s="1113"/>
      <c r="C1452" s="1114"/>
      <c r="D1452" s="82" t="s">
        <v>161</v>
      </c>
      <c r="E1452" s="83" t="s">
        <v>166</v>
      </c>
      <c r="F1452" s="82" t="s">
        <v>167</v>
      </c>
      <c r="G1452" s="84" t="s">
        <v>168</v>
      </c>
      <c r="H1452" s="15"/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  <c r="Z1452" s="15"/>
    </row>
    <row r="1453" spans="1:26" ht="12.75" customHeight="1">
      <c r="A1453" s="1127" t="s">
        <v>190</v>
      </c>
      <c r="B1453" s="1128"/>
      <c r="C1453" s="1129"/>
      <c r="D1453" s="85" t="s">
        <v>175</v>
      </c>
      <c r="E1453" s="86">
        <v>35069.629374999997</v>
      </c>
      <c r="F1453" s="87">
        <v>18</v>
      </c>
      <c r="G1453" s="88">
        <f>(+IF(A1453="","",(E1453*F1453)))</f>
        <v>631253.32874999999</v>
      </c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5"/>
      <c r="Y1453" s="15"/>
      <c r="Z1453" s="15"/>
    </row>
    <row r="1454" spans="1:26" ht="12.75" customHeight="1">
      <c r="A1454" s="1117"/>
      <c r="B1454" s="1118"/>
      <c r="C1454" s="1119"/>
      <c r="D1454" s="85"/>
      <c r="E1454" s="86"/>
      <c r="F1454" s="87"/>
      <c r="G1454" s="88" t="str">
        <f>(+IF(A1454="","",(E1454*F1454)))</f>
        <v/>
      </c>
      <c r="H1454" s="15"/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15"/>
      <c r="U1454" s="15"/>
      <c r="V1454" s="15"/>
      <c r="W1454" s="15"/>
      <c r="X1454" s="15"/>
      <c r="Y1454" s="15"/>
      <c r="Z1454" s="15"/>
    </row>
    <row r="1455" spans="1:26" ht="12.75" customHeight="1">
      <c r="A1455" s="1012"/>
      <c r="B1455" s="1132"/>
      <c r="C1455" s="1133"/>
      <c r="D1455" s="89"/>
      <c r="E1455" s="90"/>
      <c r="F1455" s="91"/>
      <c r="G1455" s="92"/>
      <c r="H1455" s="15"/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15"/>
      <c r="U1455" s="15"/>
      <c r="V1455" s="15"/>
      <c r="W1455" s="15"/>
      <c r="X1455" s="15"/>
      <c r="Y1455" s="15"/>
      <c r="Z1455" s="15"/>
    </row>
    <row r="1456" spans="1:26" ht="12.75" customHeight="1">
      <c r="A1456" s="80"/>
      <c r="B1456" s="80"/>
      <c r="C1456" s="80"/>
      <c r="D1456" s="1120" t="s">
        <v>176</v>
      </c>
      <c r="E1456" s="1121"/>
      <c r="F1456" s="1122"/>
      <c r="G1456" s="62">
        <f>SUM(G1453:G1455)</f>
        <v>631253.32874999999</v>
      </c>
      <c r="H1456" s="15"/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15"/>
      <c r="U1456" s="15"/>
      <c r="V1456" s="15"/>
      <c r="W1456" s="15"/>
      <c r="X1456" s="15"/>
      <c r="Y1456" s="15"/>
      <c r="Z1456" s="15"/>
    </row>
    <row r="1457" spans="1:26" ht="12.75" customHeight="1">
      <c r="A1457" s="80"/>
      <c r="B1457" s="80"/>
      <c r="C1457" s="80"/>
      <c r="D1457" s="80"/>
      <c r="E1457" s="93"/>
      <c r="F1457" s="80"/>
      <c r="G1457" s="80"/>
      <c r="H1457" s="15"/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5"/>
      <c r="Y1457" s="15"/>
      <c r="Z1457" s="15"/>
    </row>
    <row r="1458" spans="1:26" ht="12.75" customHeight="1">
      <c r="A1458" s="994" t="s">
        <v>177</v>
      </c>
      <c r="B1458" s="1091"/>
      <c r="C1458" s="1091"/>
      <c r="D1458" s="1091"/>
      <c r="E1458" s="1091"/>
      <c r="F1458" s="1092"/>
      <c r="G1458" s="94">
        <f>+G1443+G1449+G1456</f>
        <v>3715565.8620374999</v>
      </c>
      <c r="H1458" s="15"/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15"/>
      <c r="U1458" s="15"/>
      <c r="V1458" s="15"/>
      <c r="W1458" s="15"/>
      <c r="X1458" s="15"/>
      <c r="Y1458" s="15"/>
      <c r="Z1458" s="15"/>
    </row>
    <row r="1459" spans="1:26" ht="12.75" customHeight="1">
      <c r="A1459" s="80"/>
      <c r="B1459" s="80"/>
      <c r="C1459" s="80"/>
      <c r="D1459" s="80"/>
      <c r="E1459" s="93"/>
      <c r="F1459" s="80"/>
      <c r="G1459" s="80"/>
      <c r="H1459" s="15"/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15"/>
      <c r="U1459" s="15"/>
      <c r="V1459" s="15"/>
      <c r="W1459" s="15"/>
      <c r="X1459" s="15"/>
      <c r="Y1459" s="15"/>
      <c r="Z1459" s="15"/>
    </row>
    <row r="1460" spans="1:26" ht="12.75" customHeight="1">
      <c r="A1460" s="993" t="s">
        <v>178</v>
      </c>
      <c r="B1460" s="1123"/>
      <c r="C1460" s="1124"/>
      <c r="D1460" s="80"/>
      <c r="E1460" s="95"/>
      <c r="F1460" s="96">
        <v>0.04</v>
      </c>
      <c r="G1460" s="97">
        <f>+G1458*F1460</f>
        <v>148622.63448149999</v>
      </c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5"/>
      <c r="Y1460" s="15"/>
      <c r="Z1460" s="15"/>
    </row>
    <row r="1461" spans="1:26" ht="12.75" customHeight="1">
      <c r="A1461" s="994" t="s">
        <v>179</v>
      </c>
      <c r="B1461" s="1091"/>
      <c r="C1461" s="1091"/>
      <c r="D1461" s="1091"/>
      <c r="E1461" s="1091"/>
      <c r="F1461" s="1092"/>
      <c r="G1461" s="94">
        <f>+Presupuesto!G55</f>
        <v>54437.5</v>
      </c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5"/>
      <c r="Y1461" s="15"/>
      <c r="Z1461" s="15"/>
    </row>
    <row r="1462" spans="1:26" ht="12.75" customHeight="1">
      <c r="A1462" s="15"/>
      <c r="B1462" s="15"/>
      <c r="C1462" s="15"/>
      <c r="D1462" s="15"/>
      <c r="E1462" s="15"/>
      <c r="F1462" s="15"/>
      <c r="G1462" s="15"/>
      <c r="H1462" s="15"/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15"/>
      <c r="U1462" s="15"/>
      <c r="V1462" s="15"/>
      <c r="W1462" s="15"/>
      <c r="X1462" s="15"/>
      <c r="Y1462" s="15"/>
      <c r="Z1462" s="15"/>
    </row>
    <row r="1463" spans="1:26" ht="12.75" customHeight="1">
      <c r="A1463" s="63" t="s">
        <v>194</v>
      </c>
      <c r="B1463" s="1013" t="s">
        <v>160</v>
      </c>
      <c r="C1463" s="773"/>
      <c r="D1463" s="773"/>
      <c r="E1463" s="773"/>
      <c r="F1463" s="1093"/>
      <c r="G1463" s="1094" t="s">
        <v>161</v>
      </c>
      <c r="H1463" s="15"/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5"/>
      <c r="Y1463" s="15"/>
      <c r="Z1463" s="15"/>
    </row>
    <row r="1464" spans="1:26" ht="12.75" customHeight="1">
      <c r="A1464" s="64"/>
      <c r="B1464" s="1014"/>
      <c r="C1464" s="776"/>
      <c r="D1464" s="776"/>
      <c r="E1464" s="776"/>
      <c r="F1464" s="898"/>
      <c r="G1464" s="1095"/>
      <c r="H1464" s="15"/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5"/>
      <c r="Y1464" s="15"/>
      <c r="Z1464" s="15"/>
    </row>
    <row r="1465" spans="1:26" ht="12.75" customHeight="1">
      <c r="A1465" s="63" t="s">
        <v>162</v>
      </c>
      <c r="B1465" s="1017" t="s">
        <v>77</v>
      </c>
      <c r="C1465" s="773"/>
      <c r="D1465" s="773"/>
      <c r="E1465" s="773"/>
      <c r="F1465" s="1093"/>
      <c r="G1465" s="1096" t="s">
        <v>19</v>
      </c>
      <c r="H1465" s="15"/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  <c r="Z1465" s="15"/>
    </row>
    <row r="1466" spans="1:26" ht="12.75" customHeight="1">
      <c r="A1466" s="65">
        <f>+Presupuesto!A56</f>
        <v>3.0499999999999989</v>
      </c>
      <c r="B1466" s="1014"/>
      <c r="C1466" s="776"/>
      <c r="D1466" s="776"/>
      <c r="E1466" s="776"/>
      <c r="F1466" s="898"/>
      <c r="G1466" s="1095"/>
      <c r="H1466" s="15"/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15"/>
      <c r="U1466" s="15"/>
      <c r="V1466" s="15"/>
      <c r="W1466" s="15"/>
      <c r="X1466" s="15"/>
      <c r="Y1466" s="15"/>
      <c r="Z1466" s="15"/>
    </row>
    <row r="1467" spans="1:26" ht="25.5" customHeight="1">
      <c r="A1467" s="1097"/>
      <c r="B1467" s="1097"/>
      <c r="C1467" s="1097"/>
      <c r="D1467" s="1097"/>
      <c r="E1467" s="1097"/>
      <c r="F1467" s="1097"/>
      <c r="G1467" s="1097"/>
      <c r="H1467" s="15"/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15"/>
      <c r="U1467" s="15"/>
      <c r="V1467" s="15"/>
      <c r="W1467" s="15"/>
      <c r="X1467" s="15"/>
      <c r="Y1467" s="15"/>
      <c r="Z1467" s="15"/>
    </row>
    <row r="1468" spans="1:26" ht="12.75" customHeight="1">
      <c r="A1468" s="1002" t="s">
        <v>183</v>
      </c>
      <c r="B1468" s="1098"/>
      <c r="C1468" s="1098"/>
      <c r="D1468" s="1098"/>
      <c r="E1468" s="1098"/>
      <c r="F1468" s="1098"/>
      <c r="G1468" s="1099"/>
      <c r="H1468" s="15"/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5"/>
      <c r="Y1468" s="15"/>
      <c r="Z1468" s="15"/>
    </row>
    <row r="1469" spans="1:26" ht="12.75" customHeight="1">
      <c r="A1469" s="1003" t="s">
        <v>165</v>
      </c>
      <c r="B1469" s="1100"/>
      <c r="C1469" s="1101"/>
      <c r="D1469" s="241" t="s">
        <v>161</v>
      </c>
      <c r="E1469" s="241" t="s">
        <v>184</v>
      </c>
      <c r="F1469" s="242" t="s">
        <v>167</v>
      </c>
      <c r="G1469" s="243" t="s">
        <v>168</v>
      </c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5"/>
      <c r="Y1469" s="15"/>
      <c r="Z1469" s="15"/>
    </row>
    <row r="1470" spans="1:26" ht="12.75" customHeight="1">
      <c r="A1470" s="1019" t="s">
        <v>55</v>
      </c>
      <c r="B1470" s="1102"/>
      <c r="C1470" s="1103"/>
      <c r="D1470" s="297" t="s">
        <v>104</v>
      </c>
      <c r="E1470" s="298">
        <v>2100000</v>
      </c>
      <c r="F1470" s="299">
        <v>1</v>
      </c>
      <c r="G1470" s="70">
        <f>ROUND((+IF(A1470="","",E1470*F1470)),2)</f>
        <v>2100000</v>
      </c>
      <c r="H1470" s="15"/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15"/>
      <c r="U1470" s="15"/>
      <c r="V1470" s="15"/>
      <c r="W1470" s="15"/>
      <c r="X1470" s="15"/>
      <c r="Y1470" s="15"/>
      <c r="Z1470" s="15"/>
    </row>
    <row r="1471" spans="1:26" ht="12.75" customHeight="1">
      <c r="A1471" s="997"/>
      <c r="B1471" s="1104"/>
      <c r="C1471" s="1105"/>
      <c r="D1471" s="244" t="s">
        <v>171</v>
      </c>
      <c r="E1471" s="245" t="s">
        <v>171</v>
      </c>
      <c r="F1471" s="78"/>
      <c r="G1471" s="246" t="str">
        <f>+IF(A1471="","",E1471*F1471)</f>
        <v/>
      </c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5"/>
      <c r="Y1471" s="15"/>
      <c r="Z1471" s="15"/>
    </row>
    <row r="1472" spans="1:26" ht="12.75" customHeight="1">
      <c r="A1472" s="80"/>
      <c r="B1472" s="80"/>
      <c r="C1472" s="80"/>
      <c r="D1472" s="1106" t="s">
        <v>188</v>
      </c>
      <c r="E1472" s="1107"/>
      <c r="F1472" s="1108"/>
      <c r="G1472" s="62">
        <f>SUM(G1470:G1471)</f>
        <v>2100000</v>
      </c>
      <c r="H1472" s="15"/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15"/>
      <c r="U1472" s="15"/>
      <c r="V1472" s="15"/>
      <c r="W1472" s="15"/>
      <c r="X1472" s="15"/>
      <c r="Y1472" s="15"/>
      <c r="Z1472" s="15"/>
    </row>
    <row r="1473" spans="1:26" ht="12.75" customHeight="1">
      <c r="A1473" s="1001"/>
      <c r="B1473" s="1001"/>
      <c r="C1473" s="1001"/>
      <c r="D1473" s="1001"/>
      <c r="E1473" s="1001"/>
      <c r="F1473" s="1001"/>
      <c r="G1473" s="1001"/>
      <c r="H1473" s="15"/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5"/>
      <c r="Y1473" s="15"/>
      <c r="Z1473" s="15"/>
    </row>
    <row r="1474" spans="1:26" ht="12.75" customHeight="1">
      <c r="A1474" s="1002" t="s">
        <v>164</v>
      </c>
      <c r="B1474" s="1098"/>
      <c r="C1474" s="1098"/>
      <c r="D1474" s="1098"/>
      <c r="E1474" s="1098"/>
      <c r="F1474" s="1098"/>
      <c r="G1474" s="1099"/>
      <c r="H1474" s="15"/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</row>
    <row r="1475" spans="1:26" ht="12.75" customHeight="1">
      <c r="A1475" s="1003" t="s">
        <v>165</v>
      </c>
      <c r="B1475" s="1100"/>
      <c r="C1475" s="1109"/>
      <c r="D1475" s="66" t="s">
        <v>161</v>
      </c>
      <c r="E1475" s="66" t="s">
        <v>166</v>
      </c>
      <c r="F1475" s="359" t="s">
        <v>167</v>
      </c>
      <c r="G1475" s="66" t="s">
        <v>168</v>
      </c>
      <c r="H1475" s="15"/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15"/>
      <c r="U1475" s="15"/>
      <c r="V1475" s="15"/>
      <c r="W1475" s="15"/>
      <c r="X1475" s="15"/>
      <c r="Y1475" s="15"/>
      <c r="Z1475" s="15"/>
    </row>
    <row r="1476" spans="1:26" ht="12.75" customHeight="1">
      <c r="A1476" s="1110" t="s">
        <v>169</v>
      </c>
      <c r="B1476" s="1111"/>
      <c r="C1476" s="1112"/>
      <c r="D1476" s="67" t="s">
        <v>170</v>
      </c>
      <c r="E1476" s="74">
        <f>+G1485</f>
        <v>420835.55249999999</v>
      </c>
      <c r="F1476" s="360">
        <v>0.01</v>
      </c>
      <c r="G1476" s="358">
        <f>+IF(A1476="","",E1476*F1476)</f>
        <v>4208.3555249999999</v>
      </c>
      <c r="H1476" s="15"/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5"/>
      <c r="Y1476" s="15"/>
      <c r="Z1476" s="15"/>
    </row>
    <row r="1477" spans="1:26" ht="12.75" customHeight="1">
      <c r="A1477" s="1007"/>
      <c r="B1477" s="1125"/>
      <c r="C1477" s="1126"/>
      <c r="D1477" s="361" t="s">
        <v>171</v>
      </c>
      <c r="E1477" s="74" t="s">
        <v>171</v>
      </c>
      <c r="F1477" s="362"/>
      <c r="G1477" s="246" t="str">
        <f>+IF(A1477="","",E1477*F1477)</f>
        <v/>
      </c>
      <c r="H1477" s="15"/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15"/>
      <c r="U1477" s="15"/>
      <c r="V1477" s="15"/>
      <c r="W1477" s="15"/>
      <c r="X1477" s="15"/>
      <c r="Y1477" s="15"/>
      <c r="Z1477" s="15"/>
    </row>
    <row r="1478" spans="1:26" ht="12.75" customHeight="1">
      <c r="A1478" s="80"/>
      <c r="B1478" s="80"/>
      <c r="C1478" s="80"/>
      <c r="D1478" s="1120" t="s">
        <v>172</v>
      </c>
      <c r="E1478" s="1121"/>
      <c r="F1478" s="1122"/>
      <c r="G1478" s="81">
        <f>SUM(G1476:G1477)</f>
        <v>4208.3555249999999</v>
      </c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  <c r="Z1478" s="15"/>
    </row>
    <row r="1479" spans="1:26" ht="12.75" customHeight="1">
      <c r="A1479" s="1001"/>
      <c r="B1479" s="1001"/>
      <c r="C1479" s="1001"/>
      <c r="D1479" s="1001"/>
      <c r="E1479" s="1001"/>
      <c r="F1479" s="1001"/>
      <c r="G1479" s="1001"/>
      <c r="H1479" s="15"/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5"/>
      <c r="U1479" s="15"/>
      <c r="V1479" s="15"/>
      <c r="W1479" s="15"/>
      <c r="X1479" s="15"/>
      <c r="Y1479" s="15"/>
      <c r="Z1479" s="15"/>
    </row>
    <row r="1480" spans="1:26" ht="12.75" customHeight="1">
      <c r="A1480" s="1002" t="s">
        <v>173</v>
      </c>
      <c r="B1480" s="1098"/>
      <c r="C1480" s="1098"/>
      <c r="D1480" s="1098"/>
      <c r="E1480" s="1098"/>
      <c r="F1480" s="1098"/>
      <c r="G1480" s="1099"/>
      <c r="H1480" s="15"/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5"/>
      <c r="Y1480" s="15"/>
      <c r="Z1480" s="15"/>
    </row>
    <row r="1481" spans="1:26" ht="12.75" customHeight="1">
      <c r="A1481" s="1010" t="s">
        <v>165</v>
      </c>
      <c r="B1481" s="1113"/>
      <c r="C1481" s="1114"/>
      <c r="D1481" s="82" t="s">
        <v>161</v>
      </c>
      <c r="E1481" s="83" t="s">
        <v>166</v>
      </c>
      <c r="F1481" s="82" t="s">
        <v>167</v>
      </c>
      <c r="G1481" s="84" t="s">
        <v>168</v>
      </c>
      <c r="H1481" s="15"/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  <c r="Z1481" s="15"/>
    </row>
    <row r="1482" spans="1:26" ht="12.75" customHeight="1">
      <c r="A1482" s="1127" t="s">
        <v>190</v>
      </c>
      <c r="B1482" s="1128"/>
      <c r="C1482" s="1129"/>
      <c r="D1482" s="85" t="s">
        <v>175</v>
      </c>
      <c r="E1482" s="86">
        <v>35069.629374999997</v>
      </c>
      <c r="F1482" s="87">
        <v>12</v>
      </c>
      <c r="G1482" s="88">
        <f>(+IF(A1482="","",(E1482*F1482)))</f>
        <v>420835.55249999999</v>
      </c>
      <c r="H1482" s="15"/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5"/>
      <c r="Y1482" s="15"/>
      <c r="Z1482" s="15"/>
    </row>
    <row r="1483" spans="1:26" ht="12.75" customHeight="1">
      <c r="A1483" s="1117"/>
      <c r="B1483" s="1118"/>
      <c r="C1483" s="1119"/>
      <c r="D1483" s="85"/>
      <c r="E1483" s="86"/>
      <c r="F1483" s="87"/>
      <c r="G1483" s="88" t="str">
        <f>(+IF(A1483="","",(E1483*F1483)))</f>
        <v/>
      </c>
      <c r="H1483" s="15"/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15"/>
      <c r="U1483" s="15"/>
      <c r="V1483" s="15"/>
      <c r="W1483" s="15"/>
      <c r="X1483" s="15"/>
      <c r="Y1483" s="15"/>
      <c r="Z1483" s="15"/>
    </row>
    <row r="1484" spans="1:26" ht="12.75" customHeight="1">
      <c r="A1484" s="1012"/>
      <c r="B1484" s="1132"/>
      <c r="C1484" s="1133"/>
      <c r="D1484" s="89"/>
      <c r="E1484" s="90"/>
      <c r="F1484" s="91"/>
      <c r="G1484" s="92"/>
      <c r="H1484" s="15"/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5"/>
      <c r="Y1484" s="15"/>
      <c r="Z1484" s="15"/>
    </row>
    <row r="1485" spans="1:26" ht="12.75" customHeight="1">
      <c r="A1485" s="80"/>
      <c r="B1485" s="80"/>
      <c r="C1485" s="80"/>
      <c r="D1485" s="1120" t="s">
        <v>176</v>
      </c>
      <c r="E1485" s="1121"/>
      <c r="F1485" s="1122"/>
      <c r="G1485" s="62">
        <f>SUM(G1482:G1484)</f>
        <v>420835.55249999999</v>
      </c>
      <c r="H1485" s="15"/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15"/>
      <c r="U1485" s="15"/>
      <c r="V1485" s="15"/>
      <c r="W1485" s="15"/>
      <c r="X1485" s="15"/>
      <c r="Y1485" s="15"/>
      <c r="Z1485" s="15"/>
    </row>
    <row r="1486" spans="1:26" ht="12.75" customHeight="1">
      <c r="A1486" s="80"/>
      <c r="B1486" s="80"/>
      <c r="C1486" s="80"/>
      <c r="D1486" s="80"/>
      <c r="E1486" s="93"/>
      <c r="F1486" s="80"/>
      <c r="G1486" s="80"/>
      <c r="H1486" s="15"/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15"/>
      <c r="U1486" s="15"/>
      <c r="V1486" s="15"/>
      <c r="W1486" s="15"/>
      <c r="X1486" s="15"/>
      <c r="Y1486" s="15"/>
      <c r="Z1486" s="15"/>
    </row>
    <row r="1487" spans="1:26" ht="12.75" customHeight="1">
      <c r="A1487" s="994" t="s">
        <v>177</v>
      </c>
      <c r="B1487" s="1091"/>
      <c r="C1487" s="1091"/>
      <c r="D1487" s="1091"/>
      <c r="E1487" s="1091"/>
      <c r="F1487" s="1092"/>
      <c r="G1487" s="94">
        <f>+G1472+G1478+G1485</f>
        <v>2525043.9080250002</v>
      </c>
      <c r="H1487" s="15"/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5"/>
      <c r="Y1487" s="15"/>
      <c r="Z1487" s="15"/>
    </row>
    <row r="1488" spans="1:26" ht="12.75" customHeight="1">
      <c r="A1488" s="80"/>
      <c r="B1488" s="80"/>
      <c r="C1488" s="80"/>
      <c r="D1488" s="80"/>
      <c r="E1488" s="93"/>
      <c r="F1488" s="80"/>
      <c r="G1488" s="80"/>
      <c r="H1488" s="15"/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5"/>
      <c r="Y1488" s="15"/>
      <c r="Z1488" s="15"/>
    </row>
    <row r="1489" spans="1:26" ht="12.75" customHeight="1">
      <c r="A1489" s="993" t="s">
        <v>178</v>
      </c>
      <c r="B1489" s="1123"/>
      <c r="C1489" s="1124"/>
      <c r="D1489" s="80"/>
      <c r="E1489" s="95"/>
      <c r="F1489" s="96">
        <v>0.04</v>
      </c>
      <c r="G1489" s="97">
        <f>+G1487*F1489</f>
        <v>101001.75632100001</v>
      </c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5"/>
      <c r="Y1489" s="15"/>
      <c r="Z1489" s="15"/>
    </row>
    <row r="1490" spans="1:26" ht="12.75" customHeight="1">
      <c r="A1490" s="994" t="s">
        <v>179</v>
      </c>
      <c r="B1490" s="1091"/>
      <c r="C1490" s="1091"/>
      <c r="D1490" s="1091"/>
      <c r="E1490" s="1091"/>
      <c r="F1490" s="1092"/>
      <c r="G1490" s="94">
        <f>+Presupuesto!G56</f>
        <v>372125</v>
      </c>
      <c r="H1490" s="15"/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  <c r="Z1490" s="15"/>
    </row>
    <row r="1491" spans="1:26" ht="12.75" customHeight="1">
      <c r="A1491" s="15"/>
      <c r="B1491" s="15"/>
      <c r="C1491" s="15"/>
      <c r="D1491" s="15"/>
      <c r="E1491" s="15"/>
      <c r="F1491" s="15"/>
      <c r="G1491" s="15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5"/>
      <c r="Y1491" s="15"/>
      <c r="Z1491" s="15"/>
    </row>
    <row r="1492" spans="1:26" ht="12.75" customHeight="1">
      <c r="A1492" s="63" t="s">
        <v>194</v>
      </c>
      <c r="B1492" s="1013" t="s">
        <v>160</v>
      </c>
      <c r="C1492" s="773"/>
      <c r="D1492" s="773"/>
      <c r="E1492" s="773"/>
      <c r="F1492" s="1093"/>
      <c r="G1492" s="1094" t="s">
        <v>161</v>
      </c>
      <c r="H1492" s="15"/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  <c r="Z1492" s="15"/>
    </row>
    <row r="1493" spans="1:26" ht="12.75" customHeight="1">
      <c r="A1493" s="64"/>
      <c r="B1493" s="1014"/>
      <c r="C1493" s="776"/>
      <c r="D1493" s="776"/>
      <c r="E1493" s="776"/>
      <c r="F1493" s="898"/>
      <c r="G1493" s="1095"/>
      <c r="H1493" s="15"/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15"/>
      <c r="U1493" s="15"/>
      <c r="V1493" s="15"/>
      <c r="W1493" s="15"/>
      <c r="X1493" s="15"/>
      <c r="Y1493" s="15"/>
      <c r="Z1493" s="15"/>
    </row>
    <row r="1494" spans="1:26" ht="12.75" customHeight="1">
      <c r="A1494" s="63" t="s">
        <v>162</v>
      </c>
      <c r="B1494" s="1017" t="s">
        <v>78</v>
      </c>
      <c r="C1494" s="773"/>
      <c r="D1494" s="773"/>
      <c r="E1494" s="773"/>
      <c r="F1494" s="1093"/>
      <c r="G1494" s="1096" t="s">
        <v>19</v>
      </c>
      <c r="H1494" s="15"/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15"/>
      <c r="U1494" s="15"/>
      <c r="V1494" s="15"/>
      <c r="W1494" s="15"/>
      <c r="X1494" s="15"/>
      <c r="Y1494" s="15"/>
      <c r="Z1494" s="15"/>
    </row>
    <row r="1495" spans="1:26" ht="12.75" customHeight="1">
      <c r="A1495" s="65">
        <f>+Presupuesto!A57</f>
        <v>3.0599999999999987</v>
      </c>
      <c r="B1495" s="1014"/>
      <c r="C1495" s="776"/>
      <c r="D1495" s="776"/>
      <c r="E1495" s="776"/>
      <c r="F1495" s="898"/>
      <c r="G1495" s="1095"/>
      <c r="H1495" s="15"/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15"/>
      <c r="U1495" s="15"/>
      <c r="V1495" s="15"/>
      <c r="W1495" s="15"/>
      <c r="X1495" s="15"/>
      <c r="Y1495" s="15"/>
      <c r="Z1495" s="15"/>
    </row>
    <row r="1496" spans="1:26" ht="12.75" customHeight="1">
      <c r="A1496" s="1097"/>
      <c r="B1496" s="1097"/>
      <c r="C1496" s="1097"/>
      <c r="D1496" s="1097"/>
      <c r="E1496" s="1097"/>
      <c r="F1496" s="1097"/>
      <c r="G1496" s="1097"/>
      <c r="H1496" s="15"/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15"/>
      <c r="U1496" s="15"/>
      <c r="V1496" s="15"/>
      <c r="W1496" s="15"/>
      <c r="X1496" s="15"/>
      <c r="Y1496" s="15"/>
      <c r="Z1496" s="15"/>
    </row>
    <row r="1497" spans="1:26" ht="12.75" customHeight="1">
      <c r="A1497" s="1002" t="s">
        <v>183</v>
      </c>
      <c r="B1497" s="1098"/>
      <c r="C1497" s="1098"/>
      <c r="D1497" s="1098"/>
      <c r="E1497" s="1098"/>
      <c r="F1497" s="1098"/>
      <c r="G1497" s="1099"/>
      <c r="H1497" s="15"/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15"/>
      <c r="U1497" s="15"/>
      <c r="V1497" s="15"/>
      <c r="W1497" s="15"/>
      <c r="X1497" s="15"/>
      <c r="Y1497" s="15"/>
      <c r="Z1497" s="15"/>
    </row>
    <row r="1498" spans="1:26" ht="12.75" customHeight="1">
      <c r="A1498" s="1003" t="s">
        <v>165</v>
      </c>
      <c r="B1498" s="1100"/>
      <c r="C1498" s="1101"/>
      <c r="D1498" s="241" t="s">
        <v>161</v>
      </c>
      <c r="E1498" s="241" t="s">
        <v>184</v>
      </c>
      <c r="F1498" s="242" t="s">
        <v>167</v>
      </c>
      <c r="G1498" s="243" t="s">
        <v>168</v>
      </c>
      <c r="H1498" s="15"/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15"/>
      <c r="U1498" s="15"/>
      <c r="V1498" s="15"/>
      <c r="W1498" s="15"/>
      <c r="X1498" s="15"/>
      <c r="Y1498" s="15"/>
      <c r="Z1498" s="15"/>
    </row>
    <row r="1499" spans="1:26" ht="12.75" customHeight="1">
      <c r="A1499" s="1019" t="s">
        <v>56</v>
      </c>
      <c r="B1499" s="1102"/>
      <c r="C1499" s="1103"/>
      <c r="D1499" s="297" t="s">
        <v>104</v>
      </c>
      <c r="E1499" s="298">
        <v>4500000</v>
      </c>
      <c r="F1499" s="299">
        <v>1</v>
      </c>
      <c r="G1499" s="70">
        <f>ROUND((+IF(A1499="","",E1499*F1499)),2)</f>
        <v>4500000</v>
      </c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5"/>
      <c r="Y1499" s="15"/>
      <c r="Z1499" s="15"/>
    </row>
    <row r="1500" spans="1:26" ht="12.75" customHeight="1">
      <c r="A1500" s="997"/>
      <c r="B1500" s="1104"/>
      <c r="C1500" s="1105"/>
      <c r="D1500" s="244" t="s">
        <v>171</v>
      </c>
      <c r="E1500" s="245" t="s">
        <v>171</v>
      </c>
      <c r="F1500" s="78"/>
      <c r="G1500" s="246" t="str">
        <f>+IF(A1500="","",E1500*F1500)</f>
        <v/>
      </c>
      <c r="H1500" s="15"/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  <c r="Z1500" s="15"/>
    </row>
    <row r="1501" spans="1:26" ht="12.75" customHeight="1">
      <c r="A1501" s="80"/>
      <c r="B1501" s="80"/>
      <c r="C1501" s="80"/>
      <c r="D1501" s="1106" t="s">
        <v>188</v>
      </c>
      <c r="E1501" s="1107"/>
      <c r="F1501" s="1108"/>
      <c r="G1501" s="62">
        <f>SUM(G1499:G1500)</f>
        <v>4500000</v>
      </c>
      <c r="H1501" s="15"/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15"/>
      <c r="U1501" s="15"/>
      <c r="V1501" s="15"/>
      <c r="W1501" s="15"/>
      <c r="X1501" s="15"/>
      <c r="Y1501" s="15"/>
      <c r="Z1501" s="15"/>
    </row>
    <row r="1502" spans="1:26" ht="12.75" customHeight="1">
      <c r="A1502" s="1001"/>
      <c r="B1502" s="1001"/>
      <c r="C1502" s="1001"/>
      <c r="D1502" s="1001"/>
      <c r="E1502" s="1001"/>
      <c r="F1502" s="1001"/>
      <c r="G1502" s="1001"/>
      <c r="H1502" s="15"/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15"/>
      <c r="U1502" s="15"/>
      <c r="V1502" s="15"/>
      <c r="W1502" s="15"/>
      <c r="X1502" s="15"/>
      <c r="Y1502" s="15"/>
      <c r="Z1502" s="15"/>
    </row>
    <row r="1503" spans="1:26" ht="12.75" customHeight="1">
      <c r="A1503" s="1002" t="s">
        <v>164</v>
      </c>
      <c r="B1503" s="1098"/>
      <c r="C1503" s="1098"/>
      <c r="D1503" s="1098"/>
      <c r="E1503" s="1098"/>
      <c r="F1503" s="1098"/>
      <c r="G1503" s="1099"/>
      <c r="H1503" s="15"/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15"/>
      <c r="U1503" s="15"/>
      <c r="V1503" s="15"/>
      <c r="W1503" s="15"/>
      <c r="X1503" s="15"/>
      <c r="Y1503" s="15"/>
      <c r="Z1503" s="15"/>
    </row>
    <row r="1504" spans="1:26" ht="12.75" customHeight="1">
      <c r="A1504" s="1003" t="s">
        <v>165</v>
      </c>
      <c r="B1504" s="1100"/>
      <c r="C1504" s="1109"/>
      <c r="D1504" s="66" t="s">
        <v>161</v>
      </c>
      <c r="E1504" s="66" t="s">
        <v>166</v>
      </c>
      <c r="F1504" s="359" t="s">
        <v>167</v>
      </c>
      <c r="G1504" s="66" t="s">
        <v>168</v>
      </c>
      <c r="H1504" s="15"/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5"/>
      <c r="Y1504" s="15"/>
      <c r="Z1504" s="15"/>
    </row>
    <row r="1505" spans="1:26" ht="12.75" customHeight="1">
      <c r="A1505" s="1110" t="s">
        <v>169</v>
      </c>
      <c r="B1505" s="1111"/>
      <c r="C1505" s="1112"/>
      <c r="D1505" s="67" t="s">
        <v>170</v>
      </c>
      <c r="E1505" s="74">
        <f>+G1513</f>
        <v>631253.32874999999</v>
      </c>
      <c r="F1505" s="360">
        <v>0.01</v>
      </c>
      <c r="G1505" s="358">
        <f>+IF(A1505="","",E1505*F1505)</f>
        <v>6312.5332875000004</v>
      </c>
      <c r="H1505" s="15"/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15"/>
      <c r="U1505" s="15"/>
      <c r="V1505" s="15"/>
      <c r="W1505" s="15"/>
      <c r="X1505" s="15"/>
      <c r="Y1505" s="15"/>
      <c r="Z1505" s="15"/>
    </row>
    <row r="1506" spans="1:26" ht="12.75" customHeight="1">
      <c r="A1506" s="1007"/>
      <c r="B1506" s="1125"/>
      <c r="C1506" s="1126"/>
      <c r="D1506" s="361" t="s">
        <v>171</v>
      </c>
      <c r="E1506" s="74" t="s">
        <v>171</v>
      </c>
      <c r="F1506" s="362"/>
      <c r="G1506" s="246" t="str">
        <f>+IF(A1506="","",E1506*F1506)</f>
        <v/>
      </c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5"/>
      <c r="Y1506" s="15"/>
      <c r="Z1506" s="15"/>
    </row>
    <row r="1507" spans="1:26" ht="12.75" customHeight="1">
      <c r="A1507" s="80"/>
      <c r="B1507" s="80"/>
      <c r="C1507" s="80"/>
      <c r="D1507" s="1120" t="s">
        <v>172</v>
      </c>
      <c r="E1507" s="1121"/>
      <c r="F1507" s="1122"/>
      <c r="G1507" s="81">
        <f>SUM(G1505:G1506)</f>
        <v>6312.5332875000004</v>
      </c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5"/>
      <c r="Y1507" s="15"/>
      <c r="Z1507" s="15"/>
    </row>
    <row r="1508" spans="1:26" ht="12.75" customHeight="1">
      <c r="A1508" s="1001"/>
      <c r="B1508" s="1001"/>
      <c r="C1508" s="1001"/>
      <c r="D1508" s="1001"/>
      <c r="E1508" s="1001"/>
      <c r="F1508" s="1001"/>
      <c r="G1508" s="1001"/>
      <c r="H1508" s="15"/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15"/>
      <c r="U1508" s="15"/>
      <c r="V1508" s="15"/>
      <c r="W1508" s="15"/>
      <c r="X1508" s="15"/>
      <c r="Y1508" s="15"/>
      <c r="Z1508" s="15"/>
    </row>
    <row r="1509" spans="1:26" ht="12.75" customHeight="1">
      <c r="A1509" s="1002" t="s">
        <v>173</v>
      </c>
      <c r="B1509" s="1098"/>
      <c r="C1509" s="1098"/>
      <c r="D1509" s="1098"/>
      <c r="E1509" s="1098"/>
      <c r="F1509" s="1098"/>
      <c r="G1509" s="1099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5"/>
      <c r="Y1509" s="15"/>
      <c r="Z1509" s="15"/>
    </row>
    <row r="1510" spans="1:26" ht="12.75" customHeight="1">
      <c r="A1510" s="1010" t="s">
        <v>165</v>
      </c>
      <c r="B1510" s="1113"/>
      <c r="C1510" s="1114"/>
      <c r="D1510" s="82" t="s">
        <v>161</v>
      </c>
      <c r="E1510" s="83" t="s">
        <v>166</v>
      </c>
      <c r="F1510" s="82" t="s">
        <v>167</v>
      </c>
      <c r="G1510" s="84" t="s">
        <v>168</v>
      </c>
      <c r="H1510" s="15"/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  <c r="Z1510" s="15"/>
    </row>
    <row r="1511" spans="1:26" ht="12.75" customHeight="1">
      <c r="A1511" s="1127" t="s">
        <v>190</v>
      </c>
      <c r="B1511" s="1128"/>
      <c r="C1511" s="1129"/>
      <c r="D1511" s="85" t="s">
        <v>175</v>
      </c>
      <c r="E1511" s="86">
        <v>35069.629374999997</v>
      </c>
      <c r="F1511" s="87">
        <v>18</v>
      </c>
      <c r="G1511" s="88">
        <f>(+IF(A1511="","",(E1511*F1511)))</f>
        <v>631253.32874999999</v>
      </c>
      <c r="H1511" s="15"/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15"/>
      <c r="U1511" s="15"/>
      <c r="V1511" s="15"/>
      <c r="W1511" s="15"/>
      <c r="X1511" s="15"/>
      <c r="Y1511" s="15"/>
      <c r="Z1511" s="15"/>
    </row>
    <row r="1512" spans="1:26" ht="12.75" customHeight="1">
      <c r="A1512" s="1012"/>
      <c r="B1512" s="1132"/>
      <c r="C1512" s="1133"/>
      <c r="D1512" s="89"/>
      <c r="E1512" s="90"/>
      <c r="F1512" s="91"/>
      <c r="G1512" s="92"/>
      <c r="H1512" s="15"/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5"/>
      <c r="Y1512" s="15"/>
      <c r="Z1512" s="15"/>
    </row>
    <row r="1513" spans="1:26" ht="12.75" customHeight="1">
      <c r="A1513" s="80"/>
      <c r="B1513" s="80"/>
      <c r="C1513" s="80"/>
      <c r="D1513" s="1120" t="s">
        <v>176</v>
      </c>
      <c r="E1513" s="1121"/>
      <c r="F1513" s="1122"/>
      <c r="G1513" s="62">
        <f>SUM(G1511:G1512)</f>
        <v>631253.32874999999</v>
      </c>
      <c r="H1513" s="15"/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15"/>
      <c r="U1513" s="15"/>
      <c r="V1513" s="15"/>
      <c r="W1513" s="15"/>
      <c r="X1513" s="15"/>
      <c r="Y1513" s="15"/>
      <c r="Z1513" s="15"/>
    </row>
    <row r="1514" spans="1:26" ht="12.75" customHeight="1">
      <c r="A1514" s="80"/>
      <c r="B1514" s="80"/>
      <c r="C1514" s="80"/>
      <c r="D1514" s="80"/>
      <c r="E1514" s="93"/>
      <c r="F1514" s="80"/>
      <c r="G1514" s="80"/>
      <c r="H1514" s="15"/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15"/>
      <c r="U1514" s="15"/>
      <c r="V1514" s="15"/>
      <c r="W1514" s="15"/>
      <c r="X1514" s="15"/>
      <c r="Y1514" s="15"/>
      <c r="Z1514" s="15"/>
    </row>
    <row r="1515" spans="1:26" ht="12.75" customHeight="1">
      <c r="A1515" s="994" t="s">
        <v>177</v>
      </c>
      <c r="B1515" s="1091"/>
      <c r="C1515" s="1091"/>
      <c r="D1515" s="1091"/>
      <c r="E1515" s="1091"/>
      <c r="F1515" s="1092"/>
      <c r="G1515" s="94">
        <f>+G1501+G1507+G1513</f>
        <v>5137565.8620375004</v>
      </c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  <c r="Z1515" s="15"/>
    </row>
    <row r="1516" spans="1:26" ht="12.75" customHeight="1">
      <c r="A1516" s="80"/>
      <c r="B1516" s="80"/>
      <c r="C1516" s="80"/>
      <c r="D1516" s="80"/>
      <c r="E1516" s="93"/>
      <c r="F1516" s="80"/>
      <c r="G1516" s="80"/>
      <c r="H1516" s="15"/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15"/>
      <c r="U1516" s="15"/>
      <c r="V1516" s="15"/>
      <c r="W1516" s="15"/>
      <c r="X1516" s="15"/>
      <c r="Y1516" s="15"/>
      <c r="Z1516" s="15"/>
    </row>
    <row r="1517" spans="1:26" ht="12.75" customHeight="1">
      <c r="A1517" s="993" t="s">
        <v>178</v>
      </c>
      <c r="B1517" s="1123"/>
      <c r="C1517" s="1124"/>
      <c r="D1517" s="80"/>
      <c r="E1517" s="95"/>
      <c r="F1517" s="96">
        <v>0.04</v>
      </c>
      <c r="G1517" s="97">
        <f>+G1515*F1517</f>
        <v>205502.63448150002</v>
      </c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  <c r="Z1517" s="15"/>
    </row>
    <row r="1518" spans="1:26" ht="12.75" customHeight="1">
      <c r="A1518" s="994" t="s">
        <v>179</v>
      </c>
      <c r="B1518" s="1091"/>
      <c r="C1518" s="1091"/>
      <c r="D1518" s="1091"/>
      <c r="E1518" s="1091"/>
      <c r="F1518" s="1092"/>
      <c r="G1518" s="94">
        <f>+Presupuesto!G57</f>
        <v>34125</v>
      </c>
      <c r="H1518" s="15"/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15"/>
      <c r="U1518" s="15"/>
      <c r="V1518" s="15"/>
      <c r="W1518" s="15"/>
      <c r="X1518" s="15"/>
      <c r="Y1518" s="15"/>
      <c r="Z1518" s="15"/>
    </row>
    <row r="1519" spans="1:26" ht="12.75" customHeight="1">
      <c r="A1519" s="15"/>
      <c r="B1519" s="15"/>
      <c r="C1519" s="15"/>
      <c r="D1519" s="15"/>
      <c r="E1519" s="15"/>
      <c r="F1519" s="15"/>
      <c r="G1519" s="15"/>
      <c r="H1519" s="15"/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5"/>
      <c r="Y1519" s="15"/>
      <c r="Z1519" s="15"/>
    </row>
    <row r="1520" spans="1:26" ht="12.75" customHeight="1">
      <c r="A1520" s="63" t="s">
        <v>194</v>
      </c>
      <c r="B1520" s="1013" t="s">
        <v>160</v>
      </c>
      <c r="C1520" s="773"/>
      <c r="D1520" s="773"/>
      <c r="E1520" s="773"/>
      <c r="F1520" s="1093"/>
      <c r="G1520" s="1094" t="s">
        <v>161</v>
      </c>
      <c r="H1520" s="15"/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</row>
    <row r="1521" spans="1:26" ht="12.75" customHeight="1">
      <c r="A1521" s="64"/>
      <c r="B1521" s="1014"/>
      <c r="C1521" s="776"/>
      <c r="D1521" s="776"/>
      <c r="E1521" s="776"/>
      <c r="F1521" s="898"/>
      <c r="G1521" s="1095"/>
      <c r="H1521" s="15"/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  <c r="Z1521" s="15"/>
    </row>
    <row r="1522" spans="1:26" ht="12.75" customHeight="1">
      <c r="A1522" s="63" t="s">
        <v>162</v>
      </c>
      <c r="B1522" s="1017" t="s">
        <v>79</v>
      </c>
      <c r="C1522" s="773"/>
      <c r="D1522" s="773"/>
      <c r="E1522" s="773"/>
      <c r="F1522" s="1093"/>
      <c r="G1522" s="1096" t="s">
        <v>17</v>
      </c>
      <c r="H1522" s="15"/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5"/>
      <c r="Y1522" s="15"/>
      <c r="Z1522" s="15"/>
    </row>
    <row r="1523" spans="1:26" ht="12.75" customHeight="1">
      <c r="A1523" s="65">
        <f>+Presupuesto!A58</f>
        <v>3.0699999999999985</v>
      </c>
      <c r="B1523" s="1014"/>
      <c r="C1523" s="776"/>
      <c r="D1523" s="776"/>
      <c r="E1523" s="776"/>
      <c r="F1523" s="898"/>
      <c r="G1523" s="1095"/>
      <c r="H1523" s="15"/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5"/>
      <c r="Y1523" s="15"/>
      <c r="Z1523" s="15"/>
    </row>
    <row r="1524" spans="1:26" ht="12.75" customHeight="1">
      <c r="A1524" s="1097"/>
      <c r="B1524" s="1097"/>
      <c r="C1524" s="1097"/>
      <c r="D1524" s="1097"/>
      <c r="E1524" s="1097"/>
      <c r="F1524" s="1097"/>
      <c r="G1524" s="1097"/>
      <c r="H1524" s="15"/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5"/>
      <c r="Y1524" s="15"/>
      <c r="Z1524" s="15"/>
    </row>
    <row r="1525" spans="1:26" ht="12.75" customHeight="1">
      <c r="A1525" s="1002" t="s">
        <v>183</v>
      </c>
      <c r="B1525" s="1098"/>
      <c r="C1525" s="1098"/>
      <c r="D1525" s="1098"/>
      <c r="E1525" s="1098"/>
      <c r="F1525" s="1098"/>
      <c r="G1525" s="1099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5"/>
      <c r="Y1525" s="15"/>
      <c r="Z1525" s="15"/>
    </row>
    <row r="1526" spans="1:26" ht="12.75" customHeight="1">
      <c r="A1526" s="1003" t="s">
        <v>165</v>
      </c>
      <c r="B1526" s="1100"/>
      <c r="C1526" s="1101"/>
      <c r="D1526" s="241" t="s">
        <v>161</v>
      </c>
      <c r="E1526" s="241" t="s">
        <v>184</v>
      </c>
      <c r="F1526" s="242" t="s">
        <v>167</v>
      </c>
      <c r="G1526" s="243" t="s">
        <v>168</v>
      </c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  <c r="Z1526" s="15"/>
    </row>
    <row r="1527" spans="1:26" ht="12.75" customHeight="1">
      <c r="A1527" s="1019" t="s">
        <v>57</v>
      </c>
      <c r="B1527" s="1102"/>
      <c r="C1527" s="1103"/>
      <c r="D1527" s="297" t="s">
        <v>17</v>
      </c>
      <c r="E1527" s="298">
        <v>8500</v>
      </c>
      <c r="F1527" s="299">
        <v>1</v>
      </c>
      <c r="G1527" s="70">
        <f>ROUND((+IF(A1527="","",E1527*F1527)),2)</f>
        <v>8500</v>
      </c>
      <c r="H1527" s="15"/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15"/>
      <c r="U1527" s="15"/>
      <c r="V1527" s="15"/>
      <c r="W1527" s="15"/>
      <c r="X1527" s="15"/>
      <c r="Y1527" s="15"/>
      <c r="Z1527" s="15"/>
    </row>
    <row r="1528" spans="1:26" ht="12.75" customHeight="1">
      <c r="A1528" s="997"/>
      <c r="B1528" s="1104"/>
      <c r="C1528" s="1105"/>
      <c r="D1528" s="244" t="s">
        <v>171</v>
      </c>
      <c r="E1528" s="245" t="s">
        <v>171</v>
      </c>
      <c r="F1528" s="78"/>
      <c r="G1528" s="246" t="str">
        <f>+IF(A1528="","",E1528*F1528)</f>
        <v/>
      </c>
      <c r="H1528" s="15"/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5"/>
      <c r="Y1528" s="15"/>
      <c r="Z1528" s="15"/>
    </row>
    <row r="1529" spans="1:26" ht="12.75" customHeight="1">
      <c r="A1529" s="80"/>
      <c r="B1529" s="80"/>
      <c r="C1529" s="80"/>
      <c r="D1529" s="1106" t="s">
        <v>188</v>
      </c>
      <c r="E1529" s="1107"/>
      <c r="F1529" s="1108"/>
      <c r="G1529" s="62">
        <f>SUM(G1527:G1528)</f>
        <v>8500</v>
      </c>
      <c r="H1529" s="15"/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15"/>
      <c r="U1529" s="15"/>
      <c r="V1529" s="15"/>
      <c r="W1529" s="15"/>
      <c r="X1529" s="15"/>
      <c r="Y1529" s="15"/>
      <c r="Z1529" s="15"/>
    </row>
    <row r="1530" spans="1:26" ht="12.75" customHeight="1">
      <c r="A1530" s="1001"/>
      <c r="B1530" s="1001"/>
      <c r="C1530" s="1001"/>
      <c r="D1530" s="1001"/>
      <c r="E1530" s="1001"/>
      <c r="F1530" s="1001"/>
      <c r="G1530" s="1001"/>
      <c r="H1530" s="15"/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  <c r="Z1530" s="15"/>
    </row>
    <row r="1531" spans="1:26" ht="12.75" customHeight="1">
      <c r="A1531" s="1002" t="s">
        <v>164</v>
      </c>
      <c r="B1531" s="1098"/>
      <c r="C1531" s="1098"/>
      <c r="D1531" s="1098"/>
      <c r="E1531" s="1098"/>
      <c r="F1531" s="1098"/>
      <c r="G1531" s="1099"/>
      <c r="H1531" s="15"/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15"/>
      <c r="U1531" s="15"/>
      <c r="V1531" s="15"/>
      <c r="W1531" s="15"/>
      <c r="X1531" s="15"/>
      <c r="Y1531" s="15"/>
      <c r="Z1531" s="15"/>
    </row>
    <row r="1532" spans="1:26" ht="12.75" customHeight="1">
      <c r="A1532" s="1003" t="s">
        <v>165</v>
      </c>
      <c r="B1532" s="1100"/>
      <c r="C1532" s="1109"/>
      <c r="D1532" s="66" t="s">
        <v>161</v>
      </c>
      <c r="E1532" s="66" t="s">
        <v>166</v>
      </c>
      <c r="F1532" s="359" t="s">
        <v>167</v>
      </c>
      <c r="G1532" s="66" t="s">
        <v>168</v>
      </c>
      <c r="H1532" s="15"/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15"/>
      <c r="U1532" s="15"/>
      <c r="V1532" s="15"/>
      <c r="W1532" s="15"/>
      <c r="X1532" s="15"/>
      <c r="Y1532" s="15"/>
      <c r="Z1532" s="15"/>
    </row>
    <row r="1533" spans="1:26" ht="12.75" customHeight="1">
      <c r="A1533" s="1110" t="s">
        <v>169</v>
      </c>
      <c r="B1533" s="1111"/>
      <c r="C1533" s="1112"/>
      <c r="D1533" s="67" t="s">
        <v>170</v>
      </c>
      <c r="E1533" s="74">
        <f>+G1541</f>
        <v>7013.9258749999999</v>
      </c>
      <c r="F1533" s="360">
        <v>0.01</v>
      </c>
      <c r="G1533" s="358">
        <f>+IF(A1533="","",E1533*F1533)</f>
        <v>70.139258749999996</v>
      </c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5"/>
      <c r="Y1533" s="15"/>
      <c r="Z1533" s="15"/>
    </row>
    <row r="1534" spans="1:26" ht="12.75" customHeight="1">
      <c r="A1534" s="1007"/>
      <c r="B1534" s="1125"/>
      <c r="C1534" s="1126"/>
      <c r="D1534" s="361" t="s">
        <v>171</v>
      </c>
      <c r="E1534" s="74" t="s">
        <v>171</v>
      </c>
      <c r="F1534" s="362"/>
      <c r="G1534" s="246" t="str">
        <f>+IF(A1534="","",E1534*F1534)</f>
        <v/>
      </c>
      <c r="H1534" s="15"/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  <c r="Z1534" s="15"/>
    </row>
    <row r="1535" spans="1:26" ht="12.75" customHeight="1">
      <c r="A1535" s="80"/>
      <c r="B1535" s="80"/>
      <c r="C1535" s="80"/>
      <c r="D1535" s="1120" t="s">
        <v>172</v>
      </c>
      <c r="E1535" s="1121"/>
      <c r="F1535" s="1122"/>
      <c r="G1535" s="81">
        <f>SUM(G1533:G1534)</f>
        <v>70.139258749999996</v>
      </c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5"/>
      <c r="Y1535" s="15"/>
      <c r="Z1535" s="15"/>
    </row>
    <row r="1536" spans="1:26" ht="12.75" customHeight="1">
      <c r="A1536" s="1001"/>
      <c r="B1536" s="1001"/>
      <c r="C1536" s="1001"/>
      <c r="D1536" s="1001"/>
      <c r="E1536" s="1001"/>
      <c r="F1536" s="1001"/>
      <c r="G1536" s="1001"/>
      <c r="H1536" s="15"/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15"/>
      <c r="U1536" s="15"/>
      <c r="V1536" s="15"/>
      <c r="W1536" s="15"/>
      <c r="X1536" s="15"/>
      <c r="Y1536" s="15"/>
      <c r="Z1536" s="15"/>
    </row>
    <row r="1537" spans="1:26" ht="12.75" customHeight="1">
      <c r="A1537" s="1002" t="s">
        <v>173</v>
      </c>
      <c r="B1537" s="1098"/>
      <c r="C1537" s="1098"/>
      <c r="D1537" s="1098"/>
      <c r="E1537" s="1098"/>
      <c r="F1537" s="1098"/>
      <c r="G1537" s="1099"/>
      <c r="H1537" s="15"/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  <c r="Z1537" s="15"/>
    </row>
    <row r="1538" spans="1:26" ht="12.75" customHeight="1">
      <c r="A1538" s="1010" t="s">
        <v>165</v>
      </c>
      <c r="B1538" s="1113"/>
      <c r="C1538" s="1114"/>
      <c r="D1538" s="82" t="s">
        <v>161</v>
      </c>
      <c r="E1538" s="83" t="s">
        <v>166</v>
      </c>
      <c r="F1538" s="82" t="s">
        <v>167</v>
      </c>
      <c r="G1538" s="84" t="s">
        <v>168</v>
      </c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5"/>
      <c r="Y1538" s="15"/>
      <c r="Z1538" s="15"/>
    </row>
    <row r="1539" spans="1:26" ht="12.75" customHeight="1">
      <c r="A1539" s="1127" t="s">
        <v>190</v>
      </c>
      <c r="B1539" s="1128"/>
      <c r="C1539" s="1129"/>
      <c r="D1539" s="85" t="s">
        <v>175</v>
      </c>
      <c r="E1539" s="86">
        <v>35069.629374999997</v>
      </c>
      <c r="F1539" s="87">
        <v>0.2</v>
      </c>
      <c r="G1539" s="88">
        <f>(+IF(A1539="","",(E1539*F1539)))</f>
        <v>7013.9258749999999</v>
      </c>
      <c r="H1539" s="15"/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15"/>
      <c r="U1539" s="15"/>
      <c r="V1539" s="15"/>
      <c r="W1539" s="15"/>
      <c r="X1539" s="15"/>
      <c r="Y1539" s="15"/>
      <c r="Z1539" s="15"/>
    </row>
    <row r="1540" spans="1:26" ht="12.75" customHeight="1">
      <c r="A1540" s="1012"/>
      <c r="B1540" s="1132"/>
      <c r="C1540" s="1133"/>
      <c r="D1540" s="89"/>
      <c r="E1540" s="90"/>
      <c r="F1540" s="91"/>
      <c r="G1540" s="92"/>
      <c r="H1540" s="15"/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15"/>
      <c r="U1540" s="15"/>
      <c r="V1540" s="15"/>
      <c r="W1540" s="15"/>
      <c r="X1540" s="15"/>
      <c r="Y1540" s="15"/>
      <c r="Z1540" s="15"/>
    </row>
    <row r="1541" spans="1:26" ht="12.75" customHeight="1">
      <c r="A1541" s="80"/>
      <c r="B1541" s="80"/>
      <c r="C1541" s="80"/>
      <c r="D1541" s="1120" t="s">
        <v>176</v>
      </c>
      <c r="E1541" s="1121"/>
      <c r="F1541" s="1122"/>
      <c r="G1541" s="62">
        <f>SUM(G1539:G1540)</f>
        <v>7013.9258749999999</v>
      </c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5"/>
      <c r="Y1541" s="15"/>
      <c r="Z1541" s="15"/>
    </row>
    <row r="1542" spans="1:26" ht="12.75" customHeight="1">
      <c r="A1542" s="80"/>
      <c r="B1542" s="80"/>
      <c r="C1542" s="80"/>
      <c r="D1542" s="80"/>
      <c r="E1542" s="93"/>
      <c r="F1542" s="80"/>
      <c r="G1542" s="80"/>
      <c r="H1542" s="15"/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15"/>
      <c r="U1542" s="15"/>
      <c r="V1542" s="15"/>
      <c r="W1542" s="15"/>
      <c r="X1542" s="15"/>
      <c r="Y1542" s="15"/>
      <c r="Z1542" s="15"/>
    </row>
    <row r="1543" spans="1:26" ht="12.75" customHeight="1">
      <c r="A1543" s="994" t="s">
        <v>177</v>
      </c>
      <c r="B1543" s="1091"/>
      <c r="C1543" s="1091"/>
      <c r="D1543" s="1091"/>
      <c r="E1543" s="1091"/>
      <c r="F1543" s="1092"/>
      <c r="G1543" s="94">
        <f>+G1529+G1535+G1541</f>
        <v>15584.065133749998</v>
      </c>
      <c r="H1543" s="15"/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15"/>
      <c r="U1543" s="15"/>
      <c r="V1543" s="15"/>
      <c r="W1543" s="15"/>
      <c r="X1543" s="15"/>
      <c r="Y1543" s="15"/>
      <c r="Z1543" s="15"/>
    </row>
    <row r="1544" spans="1:26" ht="12.75" customHeight="1">
      <c r="A1544" s="80"/>
      <c r="B1544" s="80"/>
      <c r="C1544" s="80"/>
      <c r="D1544" s="80"/>
      <c r="E1544" s="93"/>
      <c r="F1544" s="80"/>
      <c r="G1544" s="80"/>
      <c r="H1544" s="15"/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15"/>
      <c r="U1544" s="15"/>
      <c r="V1544" s="15"/>
      <c r="W1544" s="15"/>
      <c r="X1544" s="15"/>
      <c r="Y1544" s="15"/>
      <c r="Z1544" s="15"/>
    </row>
    <row r="1545" spans="1:26" ht="12.75" customHeight="1">
      <c r="A1545" s="993" t="s">
        <v>178</v>
      </c>
      <c r="B1545" s="1123"/>
      <c r="C1545" s="1124"/>
      <c r="D1545" s="80"/>
      <c r="E1545" s="95"/>
      <c r="F1545" s="96">
        <v>0.04</v>
      </c>
      <c r="G1545" s="97">
        <f>+G1543*F1545</f>
        <v>623.36260534999997</v>
      </c>
      <c r="H1545" s="15"/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5"/>
      <c r="Y1545" s="15"/>
      <c r="Z1545" s="15"/>
    </row>
    <row r="1546" spans="1:26" ht="12.75" customHeight="1">
      <c r="A1546" s="994" t="s">
        <v>179</v>
      </c>
      <c r="B1546" s="1091"/>
      <c r="C1546" s="1091"/>
      <c r="D1546" s="1091"/>
      <c r="E1546" s="1091"/>
      <c r="F1546" s="1092"/>
      <c r="G1546" s="94">
        <f>+Presupuesto!G58</f>
        <v>89375</v>
      </c>
      <c r="H1546" s="15"/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5"/>
      <c r="Y1546" s="15"/>
      <c r="Z1546" s="15"/>
    </row>
    <row r="1547" spans="1:26" ht="12.75" customHeight="1">
      <c r="A1547" s="15"/>
      <c r="B1547" s="15"/>
      <c r="C1547" s="15"/>
      <c r="D1547" s="15"/>
      <c r="E1547" s="15"/>
      <c r="F1547" s="15"/>
      <c r="G1547" s="15"/>
      <c r="H1547" s="15"/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15"/>
      <c r="U1547" s="15"/>
      <c r="V1547" s="15"/>
      <c r="W1547" s="15"/>
      <c r="X1547" s="15"/>
      <c r="Y1547" s="15"/>
      <c r="Z1547" s="15"/>
    </row>
    <row r="1548" spans="1:26" ht="12.75" customHeight="1">
      <c r="A1548" s="63" t="s">
        <v>194</v>
      </c>
      <c r="B1548" s="1013" t="s">
        <v>160</v>
      </c>
      <c r="C1548" s="773"/>
      <c r="D1548" s="773"/>
      <c r="E1548" s="773"/>
      <c r="F1548" s="1093"/>
      <c r="G1548" s="1094" t="s">
        <v>161</v>
      </c>
      <c r="H1548" s="15"/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  <c r="Z1548" s="15"/>
    </row>
    <row r="1549" spans="1:26" ht="12.75" customHeight="1">
      <c r="A1549" s="64"/>
      <c r="B1549" s="1014"/>
      <c r="C1549" s="776"/>
      <c r="D1549" s="776"/>
      <c r="E1549" s="776"/>
      <c r="F1549" s="898"/>
      <c r="G1549" s="1095"/>
      <c r="H1549" s="15"/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15"/>
      <c r="U1549" s="15"/>
      <c r="V1549" s="15"/>
      <c r="W1549" s="15"/>
      <c r="X1549" s="15"/>
      <c r="Y1549" s="15"/>
      <c r="Z1549" s="15"/>
    </row>
    <row r="1550" spans="1:26" ht="12.75" customHeight="1">
      <c r="A1550" s="63" t="s">
        <v>162</v>
      </c>
      <c r="B1550" s="1017" t="s">
        <v>80</v>
      </c>
      <c r="C1550" s="773"/>
      <c r="D1550" s="773"/>
      <c r="E1550" s="773"/>
      <c r="F1550" s="1093"/>
      <c r="G1550" s="1096" t="s">
        <v>19</v>
      </c>
      <c r="H1550" s="15"/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  <c r="X1550" s="15"/>
      <c r="Y1550" s="15"/>
      <c r="Z1550" s="15"/>
    </row>
    <row r="1551" spans="1:26" ht="12.75" customHeight="1">
      <c r="A1551" s="65">
        <f>+Presupuesto!A59</f>
        <v>3.0799999999999983</v>
      </c>
      <c r="B1551" s="1014"/>
      <c r="C1551" s="776"/>
      <c r="D1551" s="776"/>
      <c r="E1551" s="776"/>
      <c r="F1551" s="898"/>
      <c r="G1551" s="1095"/>
      <c r="H1551" s="15"/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5"/>
      <c r="U1551" s="15"/>
      <c r="V1551" s="15"/>
      <c r="W1551" s="15"/>
      <c r="X1551" s="15"/>
      <c r="Y1551" s="15"/>
      <c r="Z1551" s="15"/>
    </row>
    <row r="1552" spans="1:26" ht="12.75" customHeight="1">
      <c r="A1552" s="1097"/>
      <c r="B1552" s="1097"/>
      <c r="C1552" s="1097"/>
      <c r="D1552" s="1097"/>
      <c r="E1552" s="1097"/>
      <c r="F1552" s="1097"/>
      <c r="G1552" s="1097"/>
      <c r="H1552" s="15"/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  <c r="Z1552" s="15"/>
    </row>
    <row r="1553" spans="1:26" ht="12.75" customHeight="1">
      <c r="A1553" s="1002" t="s">
        <v>183</v>
      </c>
      <c r="B1553" s="1098"/>
      <c r="C1553" s="1098"/>
      <c r="D1553" s="1098"/>
      <c r="E1553" s="1098"/>
      <c r="F1553" s="1098"/>
      <c r="G1553" s="1099"/>
      <c r="H1553" s="15"/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/>
      <c r="Z1553" s="15"/>
    </row>
    <row r="1554" spans="1:26" ht="12.75" customHeight="1">
      <c r="A1554" s="1003" t="s">
        <v>165</v>
      </c>
      <c r="B1554" s="1100"/>
      <c r="C1554" s="1101"/>
      <c r="D1554" s="241" t="s">
        <v>161</v>
      </c>
      <c r="E1554" s="241" t="s">
        <v>184</v>
      </c>
      <c r="F1554" s="242" t="s">
        <v>167</v>
      </c>
      <c r="G1554" s="243" t="s">
        <v>168</v>
      </c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  <c r="Z1554" s="15"/>
    </row>
    <row r="1555" spans="1:26" ht="12.75" customHeight="1">
      <c r="A1555" s="1145" t="s">
        <v>425</v>
      </c>
      <c r="B1555" s="1146"/>
      <c r="C1555" s="1147"/>
      <c r="D1555" s="297" t="s">
        <v>26</v>
      </c>
      <c r="E1555" s="298">
        <v>100840.33</v>
      </c>
      <c r="F1555" s="299">
        <v>1.5</v>
      </c>
      <c r="G1555" s="70">
        <f>ROUND((+IF(A1555="","",E1555*F1555)),2)</f>
        <v>151260.5</v>
      </c>
      <c r="H1555" s="15"/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  <c r="Z1555" s="15"/>
    </row>
    <row r="1556" spans="1:26" ht="12.75" customHeight="1">
      <c r="A1556" s="1148" t="s">
        <v>426</v>
      </c>
      <c r="B1556" s="1149"/>
      <c r="C1556" s="1150"/>
      <c r="D1556" s="354" t="s">
        <v>121</v>
      </c>
      <c r="E1556" s="355">
        <v>32154.3</v>
      </c>
      <c r="F1556" s="75">
        <v>1</v>
      </c>
      <c r="G1556" s="73">
        <f t="shared" ref="G1556:G1562" si="15">+IF(A1556="","",E1556*F1556)</f>
        <v>32154.3</v>
      </c>
      <c r="H1556" s="15"/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  <c r="Z1556" s="15"/>
    </row>
    <row r="1557" spans="1:26" ht="12.75" customHeight="1">
      <c r="A1557" s="1148" t="s">
        <v>427</v>
      </c>
      <c r="B1557" s="1149"/>
      <c r="C1557" s="1150"/>
      <c r="D1557" s="354" t="s">
        <v>362</v>
      </c>
      <c r="E1557" s="355">
        <v>51386.67</v>
      </c>
      <c r="F1557" s="75">
        <v>0.31</v>
      </c>
      <c r="G1557" s="73">
        <f t="shared" si="15"/>
        <v>15929.867699999999</v>
      </c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/>
      <c r="Z1557" s="15"/>
    </row>
    <row r="1558" spans="1:26" ht="12.75" customHeight="1">
      <c r="A1558" s="1148" t="s">
        <v>428</v>
      </c>
      <c r="B1558" s="1149"/>
      <c r="C1558" s="1150"/>
      <c r="D1558" s="354" t="s">
        <v>362</v>
      </c>
      <c r="E1558" s="355">
        <v>92883.33</v>
      </c>
      <c r="F1558" s="75">
        <v>0.30999999999999994</v>
      </c>
      <c r="G1558" s="73">
        <f t="shared" si="15"/>
        <v>28793.832299999995</v>
      </c>
      <c r="H1558" s="15"/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15"/>
      <c r="U1558" s="15"/>
      <c r="V1558" s="15"/>
      <c r="W1558" s="15"/>
      <c r="X1558" s="15"/>
      <c r="Y1558" s="15"/>
      <c r="Z1558" s="15"/>
    </row>
    <row r="1559" spans="1:26" ht="12.75" customHeight="1">
      <c r="A1559" s="1148" t="s">
        <v>429</v>
      </c>
      <c r="B1559" s="1149"/>
      <c r="C1559" s="1150"/>
      <c r="D1559" s="354" t="s">
        <v>26</v>
      </c>
      <c r="E1559" s="355">
        <v>1099.58</v>
      </c>
      <c r="F1559" s="75">
        <v>2</v>
      </c>
      <c r="G1559" s="73">
        <f t="shared" si="15"/>
        <v>2199.16</v>
      </c>
      <c r="H1559" s="15"/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  <c r="Z1559" s="15"/>
    </row>
    <row r="1560" spans="1:26" ht="12.75" customHeight="1">
      <c r="A1560" s="1148" t="s">
        <v>430</v>
      </c>
      <c r="B1560" s="1149"/>
      <c r="C1560" s="1150"/>
      <c r="D1560" s="354" t="s">
        <v>26</v>
      </c>
      <c r="E1560" s="355">
        <v>10483.33</v>
      </c>
      <c r="F1560" s="75">
        <v>1.25</v>
      </c>
      <c r="G1560" s="73">
        <f t="shared" si="15"/>
        <v>13104.1625</v>
      </c>
      <c r="H1560" s="15"/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5"/>
      <c r="Y1560" s="15"/>
      <c r="Z1560" s="15"/>
    </row>
    <row r="1561" spans="1:26" ht="12.75" customHeight="1">
      <c r="A1561" s="1148" t="s">
        <v>431</v>
      </c>
      <c r="B1561" s="1149"/>
      <c r="C1561" s="1150"/>
      <c r="D1561" s="354" t="s">
        <v>279</v>
      </c>
      <c r="E1561" s="355">
        <v>15543.5</v>
      </c>
      <c r="F1561" s="75">
        <v>0.35</v>
      </c>
      <c r="G1561" s="73">
        <f t="shared" si="15"/>
        <v>5440.2249999999995</v>
      </c>
      <c r="H1561" s="15"/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5"/>
      <c r="Y1561" s="15"/>
      <c r="Z1561" s="15"/>
    </row>
    <row r="1562" spans="1:26" ht="12.75" customHeight="1">
      <c r="A1562" s="997"/>
      <c r="B1562" s="1104"/>
      <c r="C1562" s="1105"/>
      <c r="D1562" s="244" t="s">
        <v>171</v>
      </c>
      <c r="E1562" s="245" t="s">
        <v>171</v>
      </c>
      <c r="F1562" s="78"/>
      <c r="G1562" s="246" t="str">
        <f t="shared" si="15"/>
        <v/>
      </c>
      <c r="H1562" s="15"/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  <c r="Z1562" s="15"/>
    </row>
    <row r="1563" spans="1:26" ht="12.75" customHeight="1">
      <c r="A1563" s="80"/>
      <c r="B1563" s="80"/>
      <c r="C1563" s="80"/>
      <c r="D1563" s="1141" t="s">
        <v>188</v>
      </c>
      <c r="E1563" s="1107"/>
      <c r="F1563" s="1108"/>
      <c r="G1563" s="62">
        <f>+ROUND(SUM(G1555:G1562),2)</f>
        <v>248882.05</v>
      </c>
      <c r="H1563" s="15"/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5"/>
      <c r="Y1563" s="15"/>
      <c r="Z1563" s="15"/>
    </row>
    <row r="1564" spans="1:26" ht="12.75" customHeight="1">
      <c r="A1564" s="80"/>
      <c r="B1564" s="80"/>
      <c r="C1564" s="80"/>
      <c r="D1564" s="368"/>
      <c r="E1564" s="368"/>
      <c r="F1564" s="368"/>
      <c r="G1564" s="357"/>
      <c r="H1564" s="15"/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15"/>
      <c r="U1564" s="15"/>
      <c r="V1564" s="15"/>
      <c r="W1564" s="15"/>
      <c r="X1564" s="15"/>
      <c r="Y1564" s="15"/>
      <c r="Z1564" s="15"/>
    </row>
    <row r="1565" spans="1:26" ht="12.75" customHeight="1">
      <c r="A1565" s="1002" t="s">
        <v>164</v>
      </c>
      <c r="B1565" s="1098"/>
      <c r="C1565" s="1098"/>
      <c r="D1565" s="1098"/>
      <c r="E1565" s="1098"/>
      <c r="F1565" s="1098"/>
      <c r="G1565" s="1099"/>
      <c r="H1565" s="15"/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5"/>
      <c r="Y1565" s="15"/>
      <c r="Z1565" s="15"/>
    </row>
    <row r="1566" spans="1:26" ht="12.75" customHeight="1">
      <c r="A1566" s="1003" t="s">
        <v>165</v>
      </c>
      <c r="B1566" s="1100"/>
      <c r="C1566" s="1109"/>
      <c r="D1566" s="66" t="s">
        <v>161</v>
      </c>
      <c r="E1566" s="66" t="s">
        <v>166</v>
      </c>
      <c r="F1566" s="66" t="s">
        <v>167</v>
      </c>
      <c r="G1566" s="66" t="s">
        <v>168</v>
      </c>
      <c r="H1566" s="15"/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</row>
    <row r="1567" spans="1:26" ht="12.75" customHeight="1">
      <c r="A1567" s="1110" t="s">
        <v>169</v>
      </c>
      <c r="B1567" s="1111"/>
      <c r="C1567" s="1112"/>
      <c r="D1567" s="67" t="s">
        <v>170</v>
      </c>
      <c r="E1567" s="68">
        <v>102870.91</v>
      </c>
      <c r="F1567" s="69">
        <v>0.05</v>
      </c>
      <c r="G1567" s="70">
        <f>+IF(A1567="","",E1567*F1567)</f>
        <v>5143.5455000000002</v>
      </c>
      <c r="H1567" s="15"/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  <c r="Z1567" s="15"/>
    </row>
    <row r="1568" spans="1:26" ht="12.75" customHeight="1">
      <c r="A1568" s="1004" t="s">
        <v>382</v>
      </c>
      <c r="B1568" s="1142"/>
      <c r="C1568" s="1143"/>
      <c r="D1568" s="67" t="s">
        <v>259</v>
      </c>
      <c r="E1568" s="71">
        <v>53840</v>
      </c>
      <c r="F1568" s="72">
        <v>0.01</v>
      </c>
      <c r="G1568" s="73">
        <f>+IF(A1568="","",E1568*F1568)</f>
        <v>538.4</v>
      </c>
      <c r="H1568" s="15"/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15"/>
      <c r="U1568" s="15"/>
      <c r="V1568" s="15"/>
      <c r="W1568" s="15"/>
      <c r="X1568" s="15"/>
      <c r="Y1568" s="15"/>
      <c r="Z1568" s="15"/>
    </row>
    <row r="1569" spans="1:26" ht="12.75" customHeight="1">
      <c r="A1569" s="1004" t="s">
        <v>378</v>
      </c>
      <c r="B1569" s="1142"/>
      <c r="C1569" s="1143"/>
      <c r="D1569" s="67" t="s">
        <v>298</v>
      </c>
      <c r="E1569" s="74">
        <v>43083</v>
      </c>
      <c r="F1569" s="75">
        <v>0.03</v>
      </c>
      <c r="G1569" s="73">
        <f>+IF(A1569="","",E1569*F1569)</f>
        <v>1292.49</v>
      </c>
      <c r="H1569" s="15"/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5"/>
      <c r="Y1569" s="15"/>
      <c r="Z1569" s="15"/>
    </row>
    <row r="1570" spans="1:26" ht="12.75" customHeight="1">
      <c r="A1570" s="1007" t="s">
        <v>380</v>
      </c>
      <c r="B1570" s="1125"/>
      <c r="C1570" s="1126"/>
      <c r="D1570" s="76" t="s">
        <v>259</v>
      </c>
      <c r="E1570" s="77">
        <v>4621</v>
      </c>
      <c r="F1570" s="78">
        <v>0.03</v>
      </c>
      <c r="G1570" s="79">
        <f>+IF(A1570="","",E1570*F1570)</f>
        <v>138.63</v>
      </c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5"/>
      <c r="Y1570" s="15"/>
      <c r="Z1570" s="15"/>
    </row>
    <row r="1571" spans="1:26" ht="12.75" customHeight="1">
      <c r="A1571" s="80"/>
      <c r="B1571" s="80"/>
      <c r="C1571" s="80"/>
      <c r="D1571" s="1134" t="s">
        <v>172</v>
      </c>
      <c r="E1571" s="1121"/>
      <c r="F1571" s="1122"/>
      <c r="G1571" s="81">
        <f>ROUND(+SUM(G1567:G1570),2)</f>
        <v>7113.07</v>
      </c>
      <c r="H1571" s="15"/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  <c r="Z1571" s="15"/>
    </row>
    <row r="1572" spans="1:26" ht="12.75" customHeight="1">
      <c r="A1572" s="1001"/>
      <c r="B1572" s="1001"/>
      <c r="C1572" s="1001"/>
      <c r="D1572" s="1001"/>
      <c r="E1572" s="1001"/>
      <c r="F1572" s="1001"/>
      <c r="G1572" s="1001"/>
      <c r="H1572" s="15"/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  <c r="Z1572" s="15"/>
    </row>
    <row r="1573" spans="1:26" ht="12.75" customHeight="1">
      <c r="A1573" s="1002" t="s">
        <v>173</v>
      </c>
      <c r="B1573" s="1098"/>
      <c r="C1573" s="1098"/>
      <c r="D1573" s="1098"/>
      <c r="E1573" s="1098"/>
      <c r="F1573" s="1098"/>
      <c r="G1573" s="1099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  <c r="Z1573" s="15"/>
    </row>
    <row r="1574" spans="1:26" ht="12.75" customHeight="1">
      <c r="A1574" s="1010" t="s">
        <v>165</v>
      </c>
      <c r="B1574" s="1113"/>
      <c r="C1574" s="1114"/>
      <c r="D1574" s="82" t="s">
        <v>161</v>
      </c>
      <c r="E1574" s="83" t="s">
        <v>166</v>
      </c>
      <c r="F1574" s="82" t="s">
        <v>167</v>
      </c>
      <c r="G1574" s="84" t="s">
        <v>168</v>
      </c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  <c r="Z1574" s="15"/>
    </row>
    <row r="1575" spans="1:26" ht="12.75" customHeight="1">
      <c r="A1575" s="1127" t="s">
        <v>384</v>
      </c>
      <c r="B1575" s="1128"/>
      <c r="C1575" s="1129"/>
      <c r="D1575" s="85" t="s">
        <v>175</v>
      </c>
      <c r="E1575" s="86">
        <v>64294.321240874997</v>
      </c>
      <c r="F1575" s="87">
        <v>1.6</v>
      </c>
      <c r="G1575" s="88">
        <f>(+IF(A1575="","",(E1575*F1575)))</f>
        <v>102870.91398539999</v>
      </c>
      <c r="H1575" s="15"/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  <c r="Z1575" s="15"/>
    </row>
    <row r="1576" spans="1:26" ht="12.75" customHeight="1">
      <c r="A1576" s="1012"/>
      <c r="B1576" s="1132"/>
      <c r="C1576" s="1133"/>
      <c r="D1576" s="89"/>
      <c r="E1576" s="90"/>
      <c r="F1576" s="91"/>
      <c r="G1576" s="92"/>
      <c r="H1576" s="15"/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5"/>
      <c r="Y1576" s="15"/>
      <c r="Z1576" s="15"/>
    </row>
    <row r="1577" spans="1:26" ht="12.75" customHeight="1">
      <c r="A1577" s="80"/>
      <c r="B1577" s="80"/>
      <c r="C1577" s="80"/>
      <c r="D1577" s="1134" t="s">
        <v>176</v>
      </c>
      <c r="E1577" s="1121"/>
      <c r="F1577" s="1122"/>
      <c r="G1577" s="62">
        <f>+ROUND(SUM(G1575:G1576),2)</f>
        <v>102870.91</v>
      </c>
      <c r="H1577" s="15"/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15"/>
      <c r="U1577" s="15"/>
      <c r="V1577" s="15"/>
      <c r="W1577" s="15"/>
      <c r="X1577" s="15"/>
      <c r="Y1577" s="15"/>
      <c r="Z1577" s="15"/>
    </row>
    <row r="1578" spans="1:26" ht="12.75" customHeight="1">
      <c r="A1578" s="80"/>
      <c r="B1578" s="80"/>
      <c r="C1578" s="80"/>
      <c r="D1578" s="80"/>
      <c r="E1578" s="93"/>
      <c r="F1578" s="80"/>
      <c r="G1578" s="80"/>
      <c r="H1578" s="15"/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  <c r="Z1578" s="15"/>
    </row>
    <row r="1579" spans="1:26" ht="12.75" customHeight="1">
      <c r="A1579" s="1135" t="s">
        <v>177</v>
      </c>
      <c r="B1579" s="1136"/>
      <c r="C1579" s="1136"/>
      <c r="D1579" s="1136"/>
      <c r="E1579" s="1136"/>
      <c r="F1579" s="1137"/>
      <c r="G1579" s="94">
        <f>ROUND((SUM(+G1563+G1577+G1571)),2)</f>
        <v>358866.03</v>
      </c>
      <c r="H1579" s="15"/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  <c r="Z1579" s="15"/>
    </row>
    <row r="1580" spans="1:26" ht="12.75" customHeight="1">
      <c r="A1580" s="80"/>
      <c r="B1580" s="80"/>
      <c r="C1580" s="80"/>
      <c r="D1580" s="80"/>
      <c r="E1580" s="93"/>
      <c r="F1580" s="80"/>
      <c r="G1580" s="80"/>
      <c r="H1580" s="15"/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15"/>
      <c r="U1580" s="15"/>
      <c r="V1580" s="15"/>
      <c r="W1580" s="15"/>
      <c r="X1580" s="15"/>
      <c r="Y1580" s="15"/>
      <c r="Z1580" s="15"/>
    </row>
    <row r="1581" spans="1:26" ht="12.75" customHeight="1">
      <c r="A1581" s="1138" t="s">
        <v>178</v>
      </c>
      <c r="B1581" s="1139"/>
      <c r="C1581" s="1140"/>
      <c r="D1581" s="364"/>
      <c r="E1581" s="365"/>
      <c r="F1581" s="366">
        <v>0.04</v>
      </c>
      <c r="G1581" s="367">
        <f>+G1579*F1581</f>
        <v>14354.641200000002</v>
      </c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  <c r="Z1581" s="15"/>
    </row>
    <row r="1582" spans="1:26" ht="12.75" customHeight="1">
      <c r="A1582" s="1135" t="s">
        <v>179</v>
      </c>
      <c r="B1582" s="1136"/>
      <c r="C1582" s="1136"/>
      <c r="D1582" s="1136"/>
      <c r="E1582" s="1136"/>
      <c r="F1582" s="1137"/>
      <c r="G1582" s="94">
        <f>+Presupuesto!G59</f>
        <v>2275</v>
      </c>
      <c r="H1582" s="15"/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  <c r="Z1582" s="15"/>
    </row>
    <row r="1583" spans="1:26" ht="12.75" customHeight="1">
      <c r="A1583" s="15"/>
      <c r="B1583" s="15"/>
      <c r="C1583" s="15"/>
      <c r="D1583" s="15"/>
      <c r="E1583" s="15"/>
      <c r="F1583" s="15"/>
      <c r="G1583" s="15"/>
      <c r="H1583" s="15"/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15"/>
      <c r="U1583" s="15"/>
      <c r="V1583" s="15"/>
      <c r="W1583" s="15"/>
      <c r="X1583" s="15"/>
      <c r="Y1583" s="15"/>
      <c r="Z1583" s="15"/>
    </row>
    <row r="1584" spans="1:26" ht="12.75" customHeight="1">
      <c r="A1584" s="63" t="s">
        <v>194</v>
      </c>
      <c r="B1584" s="1013" t="s">
        <v>160</v>
      </c>
      <c r="C1584" s="773"/>
      <c r="D1584" s="773"/>
      <c r="E1584" s="773"/>
      <c r="F1584" s="1093"/>
      <c r="G1584" s="1094" t="s">
        <v>161</v>
      </c>
      <c r="H1584" s="15"/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  <c r="Z1584" s="15"/>
    </row>
    <row r="1585" spans="1:26" ht="12.75" customHeight="1">
      <c r="A1585" s="64"/>
      <c r="B1585" s="1014"/>
      <c r="C1585" s="776"/>
      <c r="D1585" s="776"/>
      <c r="E1585" s="776"/>
      <c r="F1585" s="898"/>
      <c r="G1585" s="1095"/>
      <c r="H1585" s="15"/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  <c r="Z1585" s="15"/>
    </row>
    <row r="1586" spans="1:26" ht="12.75" customHeight="1">
      <c r="A1586" s="63" t="s">
        <v>162</v>
      </c>
      <c r="B1586" s="1017" t="s">
        <v>81</v>
      </c>
      <c r="C1586" s="773"/>
      <c r="D1586" s="773"/>
      <c r="E1586" s="773"/>
      <c r="F1586" s="1093"/>
      <c r="G1586" s="1096" t="s">
        <v>19</v>
      </c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  <c r="Z1586" s="15"/>
    </row>
    <row r="1587" spans="1:26" ht="12.75" customHeight="1">
      <c r="A1587" s="65">
        <f>+Presupuesto!A60</f>
        <v>3.0899999999999981</v>
      </c>
      <c r="B1587" s="1014"/>
      <c r="C1587" s="776"/>
      <c r="D1587" s="776"/>
      <c r="E1587" s="776"/>
      <c r="F1587" s="898"/>
      <c r="G1587" s="1095"/>
      <c r="H1587" s="15"/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15"/>
      <c r="U1587" s="15"/>
      <c r="V1587" s="15"/>
      <c r="W1587" s="15"/>
      <c r="X1587" s="15"/>
      <c r="Y1587" s="15"/>
      <c r="Z1587" s="15"/>
    </row>
    <row r="1588" spans="1:26" ht="12.75" customHeight="1">
      <c r="A1588" s="1097"/>
      <c r="B1588" s="1097"/>
      <c r="C1588" s="1097"/>
      <c r="D1588" s="1097"/>
      <c r="E1588" s="1097"/>
      <c r="F1588" s="1097"/>
      <c r="G1588" s="1097"/>
      <c r="H1588" s="15"/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15"/>
      <c r="U1588" s="15"/>
      <c r="V1588" s="15"/>
      <c r="W1588" s="15"/>
      <c r="X1588" s="15"/>
      <c r="Y1588" s="15"/>
      <c r="Z1588" s="15"/>
    </row>
    <row r="1589" spans="1:26" ht="12.75" customHeight="1">
      <c r="A1589" s="1002" t="s">
        <v>183</v>
      </c>
      <c r="B1589" s="1098"/>
      <c r="C1589" s="1098"/>
      <c r="D1589" s="1098"/>
      <c r="E1589" s="1098"/>
      <c r="F1589" s="1098"/>
      <c r="G1589" s="1099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/>
      <c r="Z1589" s="15"/>
    </row>
    <row r="1590" spans="1:26" ht="12.75" customHeight="1">
      <c r="A1590" s="1003" t="s">
        <v>165</v>
      </c>
      <c r="B1590" s="1100"/>
      <c r="C1590" s="1109"/>
      <c r="D1590" s="66" t="s">
        <v>161</v>
      </c>
      <c r="E1590" s="66" t="s">
        <v>166</v>
      </c>
      <c r="F1590" s="242" t="s">
        <v>167</v>
      </c>
      <c r="G1590" s="243" t="s">
        <v>168</v>
      </c>
      <c r="H1590" s="15"/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  <c r="Z1590" s="15"/>
    </row>
    <row r="1591" spans="1:26" ht="12.75" customHeight="1">
      <c r="A1591" s="1019" t="s">
        <v>433</v>
      </c>
      <c r="B1591" s="1102"/>
      <c r="C1591" s="1103"/>
      <c r="D1591" s="297" t="s">
        <v>104</v>
      </c>
      <c r="E1591" s="298">
        <v>6000</v>
      </c>
      <c r="F1591" s="299">
        <v>0.1</v>
      </c>
      <c r="G1591" s="70">
        <f>ROUND((+IF(A1591="","",E1591*F1591)),2)</f>
        <v>600</v>
      </c>
      <c r="H1591" s="15"/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5"/>
      <c r="Y1591" s="15"/>
      <c r="Z1591" s="15"/>
    </row>
    <row r="1592" spans="1:26" ht="12.75" customHeight="1">
      <c r="A1592" s="1020" t="s">
        <v>269</v>
      </c>
      <c r="B1592" s="1130"/>
      <c r="C1592" s="1131"/>
      <c r="D1592" s="354" t="s">
        <v>28</v>
      </c>
      <c r="E1592" s="355">
        <v>503770.05</v>
      </c>
      <c r="F1592" s="75">
        <v>0.11</v>
      </c>
      <c r="G1592" s="73">
        <f>+IF(A1592="","",E1592*F1592)</f>
        <v>55414.705499999996</v>
      </c>
      <c r="H1592" s="15"/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  <c r="Z1592" s="15"/>
    </row>
    <row r="1593" spans="1:26" ht="12.75" customHeight="1">
      <c r="A1593" s="1020" t="s">
        <v>434</v>
      </c>
      <c r="B1593" s="1130"/>
      <c r="C1593" s="1131"/>
      <c r="D1593" s="354" t="s">
        <v>26</v>
      </c>
      <c r="E1593" s="355">
        <v>12500</v>
      </c>
      <c r="F1593" s="75">
        <v>1</v>
      </c>
      <c r="G1593" s="73">
        <f>+IF(A1593="","",E1593*F1593)</f>
        <v>12500</v>
      </c>
      <c r="H1593" s="15"/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  <c r="Z1593" s="15"/>
    </row>
    <row r="1594" spans="1:26" ht="12.75" customHeight="1">
      <c r="A1594" s="1020" t="s">
        <v>273</v>
      </c>
      <c r="B1594" s="1130"/>
      <c r="C1594" s="1131"/>
      <c r="D1594" s="354" t="s">
        <v>274</v>
      </c>
      <c r="E1594" s="355">
        <v>5094.67</v>
      </c>
      <c r="F1594" s="75">
        <v>0.1</v>
      </c>
      <c r="G1594" s="73">
        <f>+IF(A1594="","",E1594*F1594)</f>
        <v>509.46700000000004</v>
      </c>
      <c r="H1594" s="15"/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/>
      <c r="Z1594" s="15"/>
    </row>
    <row r="1595" spans="1:26" ht="12.75" customHeight="1">
      <c r="A1595" s="997"/>
      <c r="B1595" s="1104"/>
      <c r="C1595" s="1105"/>
      <c r="D1595" s="244" t="s">
        <v>171</v>
      </c>
      <c r="E1595" s="245" t="s">
        <v>171</v>
      </c>
      <c r="F1595" s="78"/>
      <c r="G1595" s="246" t="str">
        <f>+IF(A1595="","",E1595*F1595)</f>
        <v/>
      </c>
      <c r="H1595" s="15"/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15"/>
      <c r="U1595" s="15"/>
      <c r="V1595" s="15"/>
      <c r="W1595" s="15"/>
      <c r="X1595" s="15"/>
      <c r="Y1595" s="15"/>
      <c r="Z1595" s="15"/>
    </row>
    <row r="1596" spans="1:26" ht="12.75" customHeight="1">
      <c r="A1596" s="80"/>
      <c r="B1596" s="80"/>
      <c r="C1596" s="80"/>
      <c r="D1596" s="1141" t="s">
        <v>188</v>
      </c>
      <c r="E1596" s="1107"/>
      <c r="F1596" s="1108"/>
      <c r="G1596" s="62">
        <f>+ROUND(SUM(G1591:G1595),2)</f>
        <v>69024.17</v>
      </c>
      <c r="H1596" s="15"/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5"/>
      <c r="Y1596" s="15"/>
      <c r="Z1596" s="15"/>
    </row>
    <row r="1597" spans="1:26" ht="12.75" customHeight="1">
      <c r="A1597" s="80"/>
      <c r="B1597" s="80"/>
      <c r="C1597" s="80"/>
      <c r="D1597" s="368"/>
      <c r="E1597" s="368"/>
      <c r="F1597" s="368"/>
      <c r="G1597" s="357"/>
      <c r="H1597" s="15"/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15"/>
      <c r="U1597" s="15"/>
      <c r="V1597" s="15"/>
      <c r="W1597" s="15"/>
      <c r="X1597" s="15"/>
      <c r="Y1597" s="15"/>
      <c r="Z1597" s="15"/>
    </row>
    <row r="1598" spans="1:26" ht="12.75" customHeight="1">
      <c r="A1598" s="1002" t="s">
        <v>164</v>
      </c>
      <c r="B1598" s="1098"/>
      <c r="C1598" s="1098"/>
      <c r="D1598" s="1098"/>
      <c r="E1598" s="1098"/>
      <c r="F1598" s="1098"/>
      <c r="G1598" s="1099"/>
      <c r="H1598" s="15"/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  <c r="Z1598" s="15"/>
    </row>
    <row r="1599" spans="1:26" ht="12.75" customHeight="1">
      <c r="A1599" s="1003" t="s">
        <v>165</v>
      </c>
      <c r="B1599" s="1100"/>
      <c r="C1599" s="1109"/>
      <c r="D1599" s="66" t="s">
        <v>161</v>
      </c>
      <c r="E1599" s="66" t="s">
        <v>166</v>
      </c>
      <c r="F1599" s="66" t="s">
        <v>167</v>
      </c>
      <c r="G1599" s="66" t="s">
        <v>168</v>
      </c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5"/>
      <c r="Y1599" s="15"/>
      <c r="Z1599" s="15"/>
    </row>
    <row r="1600" spans="1:26" ht="12.75" customHeight="1">
      <c r="A1600" s="1110" t="s">
        <v>169</v>
      </c>
      <c r="B1600" s="1111"/>
      <c r="C1600" s="1112"/>
      <c r="D1600" s="67" t="s">
        <v>170</v>
      </c>
      <c r="E1600" s="68">
        <v>18411.560000000001</v>
      </c>
      <c r="F1600" s="69">
        <v>0.05</v>
      </c>
      <c r="G1600" s="70">
        <f>+IF(A1600="","",E1600*F1600)</f>
        <v>920.57800000000009</v>
      </c>
      <c r="H1600" s="15"/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15"/>
      <c r="U1600" s="15"/>
      <c r="V1600" s="15"/>
      <c r="W1600" s="15"/>
      <c r="X1600" s="15"/>
      <c r="Y1600" s="15"/>
      <c r="Z1600" s="15"/>
    </row>
    <row r="1601" spans="1:26" ht="12.75" customHeight="1">
      <c r="A1601" s="1004"/>
      <c r="B1601" s="1142"/>
      <c r="C1601" s="1143"/>
      <c r="D1601" s="67" t="s">
        <v>171</v>
      </c>
      <c r="E1601" s="74" t="s">
        <v>171</v>
      </c>
      <c r="F1601" s="72"/>
      <c r="G1601" s="73" t="str">
        <f>+IF(A1601="","",E1601*F1601)</f>
        <v/>
      </c>
      <c r="H1601" s="15"/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  <c r="Z1601" s="15"/>
    </row>
    <row r="1602" spans="1:26" ht="12.75" customHeight="1">
      <c r="A1602" s="1007"/>
      <c r="B1602" s="1125"/>
      <c r="C1602" s="1126"/>
      <c r="D1602" s="76" t="s">
        <v>171</v>
      </c>
      <c r="E1602" s="77" t="s">
        <v>171</v>
      </c>
      <c r="F1602" s="78"/>
      <c r="G1602" s="79" t="str">
        <f>+IF(A1602="","",E1602*F1602)</f>
        <v/>
      </c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5"/>
      <c r="Y1602" s="15"/>
      <c r="Z1602" s="15"/>
    </row>
    <row r="1603" spans="1:26" ht="12.75" customHeight="1">
      <c r="A1603" s="80"/>
      <c r="B1603" s="80"/>
      <c r="C1603" s="80"/>
      <c r="D1603" s="1141" t="s">
        <v>172</v>
      </c>
      <c r="E1603" s="1107"/>
      <c r="F1603" s="1108"/>
      <c r="G1603" s="81">
        <f>ROUND(+SUM(G1600:G1602),2)</f>
        <v>920.58</v>
      </c>
      <c r="H1603" s="15"/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15"/>
      <c r="U1603" s="15"/>
      <c r="V1603" s="15"/>
      <c r="W1603" s="15"/>
      <c r="X1603" s="15"/>
      <c r="Y1603" s="15"/>
      <c r="Z1603" s="15"/>
    </row>
    <row r="1604" spans="1:26" ht="12.75" customHeight="1">
      <c r="A1604" s="1001"/>
      <c r="B1604" s="1001"/>
      <c r="C1604" s="1001"/>
      <c r="D1604" s="1001"/>
      <c r="E1604" s="1001"/>
      <c r="F1604" s="1001"/>
      <c r="G1604" s="1001"/>
      <c r="H1604" s="15"/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15"/>
      <c r="U1604" s="15"/>
      <c r="V1604" s="15"/>
      <c r="W1604" s="15"/>
      <c r="X1604" s="15"/>
      <c r="Y1604" s="15"/>
      <c r="Z1604" s="15"/>
    </row>
    <row r="1605" spans="1:26" ht="12.75" customHeight="1">
      <c r="A1605" s="1002" t="s">
        <v>173</v>
      </c>
      <c r="B1605" s="1098"/>
      <c r="C1605" s="1098"/>
      <c r="D1605" s="1098"/>
      <c r="E1605" s="1098"/>
      <c r="F1605" s="1098"/>
      <c r="G1605" s="1099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5"/>
      <c r="Y1605" s="15"/>
      <c r="Z1605" s="15"/>
    </row>
    <row r="1606" spans="1:26" ht="12.75" customHeight="1">
      <c r="A1606" s="1010" t="s">
        <v>165</v>
      </c>
      <c r="B1606" s="1113"/>
      <c r="C1606" s="1144"/>
      <c r="D1606" s="66" t="s">
        <v>161</v>
      </c>
      <c r="E1606" s="66" t="s">
        <v>166</v>
      </c>
      <c r="F1606" s="82" t="s">
        <v>167</v>
      </c>
      <c r="G1606" s="84" t="s">
        <v>168</v>
      </c>
      <c r="H1606" s="15"/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15"/>
      <c r="U1606" s="15"/>
      <c r="V1606" s="15"/>
      <c r="W1606" s="15"/>
      <c r="X1606" s="15"/>
      <c r="Y1606" s="15"/>
      <c r="Z1606" s="15"/>
    </row>
    <row r="1607" spans="1:26" ht="12.75" customHeight="1">
      <c r="A1607" s="1127" t="s">
        <v>217</v>
      </c>
      <c r="B1607" s="1128"/>
      <c r="C1607" s="1129"/>
      <c r="D1607" s="85" t="s">
        <v>175</v>
      </c>
      <c r="E1607" s="86">
        <v>40914.569044249998</v>
      </c>
      <c r="F1607" s="87">
        <v>0.45</v>
      </c>
      <c r="G1607" s="88">
        <f>(+IF(A1607="","",(E1607*F1607)))</f>
        <v>18411.556069912498</v>
      </c>
      <c r="H1607" s="15"/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  <c r="Z1607" s="15"/>
    </row>
    <row r="1608" spans="1:26" ht="12.75" customHeight="1">
      <c r="A1608" s="1012"/>
      <c r="B1608" s="1132"/>
      <c r="C1608" s="1133"/>
      <c r="D1608" s="89"/>
      <c r="E1608" s="90"/>
      <c r="F1608" s="91"/>
      <c r="G1608" s="92"/>
      <c r="H1608" s="15"/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15"/>
      <c r="U1608" s="15"/>
      <c r="V1608" s="15"/>
      <c r="W1608" s="15"/>
      <c r="X1608" s="15"/>
      <c r="Y1608" s="15"/>
      <c r="Z1608" s="15"/>
    </row>
    <row r="1609" spans="1:26" ht="12.75" customHeight="1">
      <c r="A1609" s="80"/>
      <c r="B1609" s="80"/>
      <c r="C1609" s="80"/>
      <c r="D1609" s="1134" t="s">
        <v>176</v>
      </c>
      <c r="E1609" s="1121"/>
      <c r="F1609" s="1122"/>
      <c r="G1609" s="62">
        <f>+ROUND(SUM(G1607:G1608),2)</f>
        <v>18411.560000000001</v>
      </c>
      <c r="H1609" s="15"/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5"/>
      <c r="Y1609" s="15"/>
      <c r="Z1609" s="15"/>
    </row>
    <row r="1610" spans="1:26" ht="12.75" customHeight="1">
      <c r="A1610" s="80"/>
      <c r="B1610" s="80"/>
      <c r="C1610" s="80"/>
      <c r="D1610" s="80"/>
      <c r="E1610" s="93"/>
      <c r="F1610" s="80"/>
      <c r="G1610" s="80"/>
      <c r="H1610" s="15"/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15"/>
      <c r="U1610" s="15"/>
      <c r="V1610" s="15"/>
      <c r="W1610" s="15"/>
      <c r="X1610" s="15"/>
      <c r="Y1610" s="15"/>
      <c r="Z1610" s="15"/>
    </row>
    <row r="1611" spans="1:26" ht="12.75" customHeight="1">
      <c r="A1611" s="1135" t="s">
        <v>177</v>
      </c>
      <c r="B1611" s="1136"/>
      <c r="C1611" s="1136"/>
      <c r="D1611" s="1136"/>
      <c r="E1611" s="1136"/>
      <c r="F1611" s="1137"/>
      <c r="G1611" s="94">
        <f>ROUND((SUM(+G1596+G1603+G1609)),2)</f>
        <v>88356.31</v>
      </c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  <c r="Z1611" s="15"/>
    </row>
    <row r="1612" spans="1:26" ht="12.75" customHeight="1">
      <c r="A1612" s="80"/>
      <c r="B1612" s="80"/>
      <c r="C1612" s="80"/>
      <c r="D1612" s="80"/>
      <c r="E1612" s="93"/>
      <c r="F1612" s="80"/>
      <c r="G1612" s="80"/>
      <c r="H1612" s="15"/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</row>
    <row r="1613" spans="1:26" ht="12.75" customHeight="1">
      <c r="A1613" s="1138" t="s">
        <v>178</v>
      </c>
      <c r="B1613" s="1139"/>
      <c r="C1613" s="1140"/>
      <c r="D1613" s="364"/>
      <c r="E1613" s="365"/>
      <c r="F1613" s="366">
        <v>0.04</v>
      </c>
      <c r="G1613" s="367">
        <f>+G1611*F1613</f>
        <v>3534.2523999999999</v>
      </c>
      <c r="H1613" s="15"/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15"/>
      <c r="U1613" s="15"/>
      <c r="V1613" s="15"/>
      <c r="W1613" s="15"/>
      <c r="X1613" s="15"/>
      <c r="Y1613" s="15"/>
      <c r="Z1613" s="15"/>
    </row>
    <row r="1614" spans="1:26" ht="12.75" customHeight="1">
      <c r="A1614" s="1135" t="s">
        <v>179</v>
      </c>
      <c r="B1614" s="1136"/>
      <c r="C1614" s="1136"/>
      <c r="D1614" s="1136"/>
      <c r="E1614" s="1136"/>
      <c r="F1614" s="1137"/>
      <c r="G1614" s="94">
        <f>+Presupuesto!G60</f>
        <v>169812.5</v>
      </c>
      <c r="H1614" s="15"/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15"/>
      <c r="U1614" s="15"/>
      <c r="V1614" s="15"/>
      <c r="W1614" s="15"/>
      <c r="X1614" s="15"/>
      <c r="Y1614" s="15"/>
      <c r="Z1614" s="15"/>
    </row>
    <row r="1615" spans="1:26" ht="12.75" customHeight="1">
      <c r="A1615" s="15"/>
      <c r="B1615" s="15"/>
      <c r="C1615" s="15"/>
      <c r="D1615" s="15"/>
      <c r="E1615" s="15"/>
      <c r="F1615" s="15"/>
      <c r="G1615" s="15"/>
      <c r="H1615" s="15"/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  <c r="Z1615" s="15"/>
    </row>
    <row r="1616" spans="1:26" ht="12.75" customHeight="1">
      <c r="A1616" s="63" t="s">
        <v>498</v>
      </c>
      <c r="B1616" s="1013" t="s">
        <v>160</v>
      </c>
      <c r="C1616" s="773"/>
      <c r="D1616" s="773"/>
      <c r="E1616" s="773"/>
      <c r="F1616" s="1093"/>
      <c r="G1616" s="1094" t="s">
        <v>161</v>
      </c>
      <c r="H1616" s="15"/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5"/>
      <c r="Y1616" s="15"/>
      <c r="Z1616" s="15"/>
    </row>
    <row r="1617" spans="1:26" ht="12.75" customHeight="1">
      <c r="A1617" s="64"/>
      <c r="B1617" s="1014"/>
      <c r="C1617" s="776"/>
      <c r="D1617" s="776"/>
      <c r="E1617" s="776"/>
      <c r="F1617" s="898"/>
      <c r="G1617" s="1095"/>
      <c r="H1617" s="384"/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  <c r="Z1617" s="15"/>
    </row>
    <row r="1618" spans="1:26" ht="12.75" customHeight="1">
      <c r="A1618" s="63" t="s">
        <v>162</v>
      </c>
      <c r="B1618" s="1017" t="s">
        <v>82</v>
      </c>
      <c r="C1618" s="773"/>
      <c r="D1618" s="773"/>
      <c r="E1618" s="773"/>
      <c r="F1618" s="1093"/>
      <c r="G1618" s="1096" t="s">
        <v>19</v>
      </c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5"/>
      <c r="Y1618" s="15"/>
      <c r="Z1618" s="15"/>
    </row>
    <row r="1619" spans="1:26" ht="12.75" customHeight="1">
      <c r="A1619" s="65">
        <f>+Presupuesto!A61</f>
        <v>3.0999999999999979</v>
      </c>
      <c r="B1619" s="1014"/>
      <c r="C1619" s="776"/>
      <c r="D1619" s="776"/>
      <c r="E1619" s="776"/>
      <c r="F1619" s="898"/>
      <c r="G1619" s="1095"/>
      <c r="H1619" s="15"/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15"/>
      <c r="U1619" s="15"/>
      <c r="V1619" s="15"/>
      <c r="W1619" s="15"/>
      <c r="X1619" s="15"/>
      <c r="Y1619" s="15"/>
      <c r="Z1619" s="15"/>
    </row>
    <row r="1620" spans="1:26" ht="12.75" customHeight="1">
      <c r="A1620" s="1097"/>
      <c r="B1620" s="1097"/>
      <c r="C1620" s="1097"/>
      <c r="D1620" s="1097"/>
      <c r="E1620" s="1097"/>
      <c r="F1620" s="1097"/>
      <c r="G1620" s="1097"/>
      <c r="H1620" s="15"/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5"/>
      <c r="Y1620" s="15"/>
      <c r="Z1620" s="15"/>
    </row>
    <row r="1621" spans="1:26" ht="12.75" customHeight="1">
      <c r="A1621" s="1002" t="s">
        <v>183</v>
      </c>
      <c r="B1621" s="1098"/>
      <c r="C1621" s="1098"/>
      <c r="D1621" s="1098"/>
      <c r="E1621" s="1098"/>
      <c r="F1621" s="1098"/>
      <c r="G1621" s="1099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5"/>
      <c r="Y1621" s="15"/>
      <c r="Z1621" s="15"/>
    </row>
    <row r="1622" spans="1:26" ht="46.5" customHeight="1">
      <c r="A1622" s="1003" t="s">
        <v>165</v>
      </c>
      <c r="B1622" s="1100"/>
      <c r="C1622" s="1101"/>
      <c r="D1622" s="241" t="s">
        <v>161</v>
      </c>
      <c r="E1622" s="241" t="s">
        <v>184</v>
      </c>
      <c r="F1622" s="242" t="s">
        <v>167</v>
      </c>
      <c r="G1622" s="243" t="s">
        <v>168</v>
      </c>
      <c r="H1622" s="15"/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5"/>
      <c r="Y1622" s="15"/>
      <c r="Z1622" s="15"/>
    </row>
    <row r="1623" spans="1:26" ht="12.75" customHeight="1">
      <c r="A1623" s="1019" t="s">
        <v>269</v>
      </c>
      <c r="B1623" s="1102"/>
      <c r="C1623" s="1103"/>
      <c r="D1623" s="297" t="s">
        <v>28</v>
      </c>
      <c r="E1623" s="298">
        <v>503770.05</v>
      </c>
      <c r="F1623" s="299">
        <v>1.05</v>
      </c>
      <c r="G1623" s="70">
        <f>ROUND((+IF(A1623="","",E1623*F1623)),2)</f>
        <v>528958.55000000005</v>
      </c>
      <c r="H1623" s="15"/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15"/>
      <c r="U1623" s="15"/>
      <c r="V1623" s="15"/>
      <c r="W1623" s="15"/>
      <c r="X1623" s="15"/>
      <c r="Y1623" s="15"/>
      <c r="Z1623" s="15"/>
    </row>
    <row r="1624" spans="1:26" ht="12.75" customHeight="1">
      <c r="A1624" s="1020"/>
      <c r="B1624" s="1130"/>
      <c r="C1624" s="1131"/>
      <c r="D1624" s="354" t="s">
        <v>171</v>
      </c>
      <c r="E1624" s="355" t="s">
        <v>171</v>
      </c>
      <c r="F1624" s="75"/>
      <c r="G1624" s="73" t="str">
        <f>+IF(A1624="","",E1624*F1624)</f>
        <v/>
      </c>
      <c r="H1624" s="15"/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15"/>
      <c r="U1624" s="15"/>
      <c r="V1624" s="15"/>
      <c r="W1624" s="15"/>
      <c r="X1624" s="15"/>
      <c r="Y1624" s="15"/>
      <c r="Z1624" s="15"/>
    </row>
    <row r="1625" spans="1:26" ht="12.75" customHeight="1">
      <c r="A1625" s="1020"/>
      <c r="B1625" s="1130"/>
      <c r="C1625" s="1131"/>
      <c r="D1625" s="354" t="s">
        <v>171</v>
      </c>
      <c r="E1625" s="355" t="s">
        <v>171</v>
      </c>
      <c r="F1625" s="75"/>
      <c r="G1625" s="73" t="str">
        <f>+IF(A1625="","",E1625*F1625)</f>
        <v/>
      </c>
      <c r="H1625" s="15"/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/>
      <c r="Y1625" s="15"/>
      <c r="Z1625" s="15"/>
    </row>
    <row r="1626" spans="1:26" ht="12.75" customHeight="1">
      <c r="A1626" s="1020"/>
      <c r="B1626" s="1130"/>
      <c r="C1626" s="1131"/>
      <c r="D1626" s="354" t="s">
        <v>171</v>
      </c>
      <c r="E1626" s="355" t="s">
        <v>171</v>
      </c>
      <c r="F1626" s="75"/>
      <c r="G1626" s="73" t="str">
        <f>+IF(A1626="","",E1626*F1626)</f>
        <v/>
      </c>
      <c r="H1626" s="15"/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15"/>
      <c r="U1626" s="15"/>
      <c r="V1626" s="15"/>
      <c r="W1626" s="15"/>
      <c r="X1626" s="15"/>
      <c r="Y1626" s="15"/>
      <c r="Z1626" s="15"/>
    </row>
    <row r="1627" spans="1:26" ht="12.75" customHeight="1">
      <c r="A1627" s="1020"/>
      <c r="B1627" s="1130"/>
      <c r="C1627" s="1131"/>
      <c r="D1627" s="354" t="s">
        <v>171</v>
      </c>
      <c r="E1627" s="355" t="s">
        <v>171</v>
      </c>
      <c r="F1627" s="75"/>
      <c r="G1627" s="73" t="str">
        <f>+IF(A1627="","",E1627*F1627)</f>
        <v/>
      </c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/>
      <c r="Y1627" s="15"/>
      <c r="Z1627" s="15"/>
    </row>
    <row r="1628" spans="1:26" ht="12.75" customHeight="1">
      <c r="A1628" s="997"/>
      <c r="B1628" s="1104"/>
      <c r="C1628" s="1105"/>
      <c r="D1628" s="244" t="s">
        <v>171</v>
      </c>
      <c r="E1628" s="245" t="s">
        <v>171</v>
      </c>
      <c r="F1628" s="78"/>
      <c r="G1628" s="246" t="str">
        <f>+IF(A1628="","",E1628*F1628)</f>
        <v/>
      </c>
      <c r="H1628" s="15"/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15"/>
      <c r="U1628" s="15"/>
      <c r="V1628" s="15"/>
      <c r="W1628" s="15"/>
      <c r="X1628" s="15"/>
      <c r="Y1628" s="15"/>
      <c r="Z1628" s="15"/>
    </row>
    <row r="1629" spans="1:26" ht="12.75" customHeight="1">
      <c r="A1629" s="80"/>
      <c r="B1629" s="80"/>
      <c r="C1629" s="80"/>
      <c r="D1629" s="1141" t="s">
        <v>188</v>
      </c>
      <c r="E1629" s="1107"/>
      <c r="F1629" s="1108"/>
      <c r="G1629" s="62">
        <f>+ROUND(SUM(G1623:G1628),2)</f>
        <v>528958.55000000005</v>
      </c>
      <c r="H1629" s="15"/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/>
      <c r="Y1629" s="15"/>
      <c r="Z1629" s="15"/>
    </row>
    <row r="1630" spans="1:26" ht="12.75" customHeight="1">
      <c r="A1630" s="80"/>
      <c r="B1630" s="80"/>
      <c r="C1630" s="80"/>
      <c r="D1630" s="368"/>
      <c r="E1630" s="368"/>
      <c r="F1630" s="368"/>
      <c r="G1630" s="357"/>
      <c r="H1630" s="15"/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15"/>
      <c r="U1630" s="15"/>
      <c r="V1630" s="15"/>
      <c r="W1630" s="15"/>
      <c r="X1630" s="15"/>
      <c r="Y1630" s="15"/>
      <c r="Z1630" s="15"/>
    </row>
    <row r="1631" spans="1:26" ht="12.75" customHeight="1">
      <c r="A1631" s="1002" t="s">
        <v>164</v>
      </c>
      <c r="B1631" s="1098"/>
      <c r="C1631" s="1098"/>
      <c r="D1631" s="1098"/>
      <c r="E1631" s="1098"/>
      <c r="F1631" s="1098"/>
      <c r="G1631" s="1099"/>
      <c r="H1631" s="15"/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15"/>
      <c r="U1631" s="15"/>
      <c r="V1631" s="15"/>
      <c r="W1631" s="15"/>
      <c r="X1631" s="15"/>
      <c r="Y1631" s="15"/>
      <c r="Z1631" s="15"/>
    </row>
    <row r="1632" spans="1:26" ht="12.75" customHeight="1">
      <c r="A1632" s="1003" t="s">
        <v>165</v>
      </c>
      <c r="B1632" s="1100"/>
      <c r="C1632" s="1109"/>
      <c r="D1632" s="66" t="s">
        <v>161</v>
      </c>
      <c r="E1632" s="66" t="s">
        <v>166</v>
      </c>
      <c r="F1632" s="66" t="s">
        <v>167</v>
      </c>
      <c r="G1632" s="66" t="s">
        <v>168</v>
      </c>
      <c r="H1632" s="15"/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15"/>
      <c r="U1632" s="15"/>
      <c r="V1632" s="15"/>
      <c r="W1632" s="15"/>
      <c r="X1632" s="15"/>
      <c r="Y1632" s="15"/>
      <c r="Z1632" s="15"/>
    </row>
    <row r="1633" spans="1:26" ht="12.75" customHeight="1">
      <c r="A1633" s="1110" t="s">
        <v>169</v>
      </c>
      <c r="B1633" s="1111"/>
      <c r="C1633" s="1112"/>
      <c r="D1633" s="67" t="s">
        <v>170</v>
      </c>
      <c r="E1633" s="68">
        <v>200481.39</v>
      </c>
      <c r="F1633" s="69">
        <v>0.05</v>
      </c>
      <c r="G1633" s="70">
        <f>+IF(A1633="","",E1633*F1633)</f>
        <v>10024.069500000001</v>
      </c>
      <c r="H1633" s="15"/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  <c r="Z1633" s="15"/>
    </row>
    <row r="1634" spans="1:26" ht="12.75" customHeight="1">
      <c r="A1634" s="1004" t="s">
        <v>437</v>
      </c>
      <c r="B1634" s="1142"/>
      <c r="C1634" s="1143"/>
      <c r="D1634" s="67" t="s">
        <v>26</v>
      </c>
      <c r="E1634" s="71">
        <v>8265</v>
      </c>
      <c r="F1634" s="72">
        <v>25</v>
      </c>
      <c r="G1634" s="73">
        <f>+IF(A1634="","",E1634*F1634)</f>
        <v>206625</v>
      </c>
      <c r="H1634" s="15"/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/>
      <c r="Y1634" s="15"/>
      <c r="Z1634" s="15"/>
    </row>
    <row r="1635" spans="1:26" ht="12.75" customHeight="1">
      <c r="A1635" s="369"/>
      <c r="B1635" s="370"/>
      <c r="C1635" s="371"/>
      <c r="D1635" s="67"/>
      <c r="E1635" s="71"/>
      <c r="F1635" s="72"/>
      <c r="G1635" s="73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  <c r="Z1635" s="15"/>
    </row>
    <row r="1636" spans="1:26" ht="12.75" customHeight="1">
      <c r="A1636" s="1004"/>
      <c r="B1636" s="1142"/>
      <c r="C1636" s="1143"/>
      <c r="D1636" s="67" t="s">
        <v>171</v>
      </c>
      <c r="E1636" s="74" t="s">
        <v>171</v>
      </c>
      <c r="F1636" s="75"/>
      <c r="G1636" s="73" t="str">
        <f>+IF(A1636="","",E1636*F1636)</f>
        <v/>
      </c>
      <c r="H1636" s="15"/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15"/>
      <c r="U1636" s="15"/>
      <c r="V1636" s="15"/>
      <c r="W1636" s="15"/>
      <c r="X1636" s="15"/>
      <c r="Y1636" s="15"/>
      <c r="Z1636" s="15"/>
    </row>
    <row r="1637" spans="1:26" ht="12.75" customHeight="1">
      <c r="A1637" s="1007"/>
      <c r="B1637" s="1125"/>
      <c r="C1637" s="1126"/>
      <c r="D1637" s="76" t="s">
        <v>171</v>
      </c>
      <c r="E1637" s="77" t="s">
        <v>171</v>
      </c>
      <c r="F1637" s="78"/>
      <c r="G1637" s="79" t="str">
        <f>+IF(A1637="","",E1637*F1637)</f>
        <v/>
      </c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5"/>
      <c r="Y1637" s="15"/>
      <c r="Z1637" s="15"/>
    </row>
    <row r="1638" spans="1:26" ht="12.75" customHeight="1">
      <c r="A1638" s="80"/>
      <c r="B1638" s="80"/>
      <c r="C1638" s="80"/>
      <c r="D1638" s="1141" t="s">
        <v>172</v>
      </c>
      <c r="E1638" s="1107"/>
      <c r="F1638" s="1108"/>
      <c r="G1638" s="81">
        <f>ROUND(+SUM(G1633:G1637),2)</f>
        <v>216649.07</v>
      </c>
      <c r="H1638" s="15"/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5"/>
      <c r="Y1638" s="15"/>
      <c r="Z1638" s="15"/>
    </row>
    <row r="1639" spans="1:26" ht="12.75" customHeight="1">
      <c r="A1639" s="1001"/>
      <c r="B1639" s="1001"/>
      <c r="C1639" s="1001"/>
      <c r="D1639" s="1001"/>
      <c r="E1639" s="1001"/>
      <c r="F1639" s="1001"/>
      <c r="G1639" s="1001"/>
      <c r="H1639" s="15"/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15"/>
      <c r="U1639" s="15"/>
      <c r="V1639" s="15"/>
      <c r="W1639" s="15"/>
      <c r="X1639" s="15"/>
      <c r="Y1639" s="15"/>
      <c r="Z1639" s="15"/>
    </row>
    <row r="1640" spans="1:26" ht="12.75" customHeight="1">
      <c r="A1640" s="1002" t="s">
        <v>173</v>
      </c>
      <c r="B1640" s="1098"/>
      <c r="C1640" s="1098"/>
      <c r="D1640" s="1098"/>
      <c r="E1640" s="1098"/>
      <c r="F1640" s="1098"/>
      <c r="G1640" s="1099"/>
      <c r="H1640" s="15"/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15"/>
      <c r="U1640" s="15"/>
      <c r="V1640" s="15"/>
      <c r="W1640" s="15"/>
      <c r="X1640" s="15"/>
      <c r="Y1640" s="15"/>
      <c r="Z1640" s="15"/>
    </row>
    <row r="1641" spans="1:26" ht="12.75" customHeight="1">
      <c r="A1641" s="1010" t="s">
        <v>165</v>
      </c>
      <c r="B1641" s="1113"/>
      <c r="C1641" s="1114"/>
      <c r="D1641" s="82" t="s">
        <v>161</v>
      </c>
      <c r="E1641" s="83" t="s">
        <v>166</v>
      </c>
      <c r="F1641" s="82" t="s">
        <v>167</v>
      </c>
      <c r="G1641" s="84" t="s">
        <v>168</v>
      </c>
      <c r="H1641" s="15"/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  <c r="Z1641" s="15"/>
    </row>
    <row r="1642" spans="1:26" ht="12.75" customHeight="1">
      <c r="A1642" s="1127" t="s">
        <v>217</v>
      </c>
      <c r="B1642" s="1128"/>
      <c r="C1642" s="1129"/>
      <c r="D1642" s="85" t="s">
        <v>175</v>
      </c>
      <c r="E1642" s="86">
        <v>40914.569044249998</v>
      </c>
      <c r="F1642" s="87">
        <v>4.9000000000000004</v>
      </c>
      <c r="G1642" s="88">
        <f>(+IF(A1642="","",(E1642*F1642)))</f>
        <v>200481.388316825</v>
      </c>
      <c r="H1642" s="15"/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5"/>
      <c r="U1642" s="15"/>
      <c r="V1642" s="15"/>
      <c r="W1642" s="15"/>
      <c r="X1642" s="15"/>
      <c r="Y1642" s="15"/>
      <c r="Z1642" s="15"/>
    </row>
    <row r="1643" spans="1:26" ht="12.75" customHeight="1">
      <c r="A1643" s="1117"/>
      <c r="B1643" s="1118"/>
      <c r="C1643" s="1119"/>
      <c r="D1643" s="85"/>
      <c r="E1643" s="86"/>
      <c r="F1643" s="87"/>
      <c r="G1643" s="88" t="str">
        <f>(+IF(A1643="","",(E1643*F1643)))</f>
        <v/>
      </c>
      <c r="H1643" s="15"/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15"/>
      <c r="U1643" s="15"/>
      <c r="V1643" s="15"/>
      <c r="W1643" s="15"/>
      <c r="X1643" s="15"/>
      <c r="Y1643" s="15"/>
      <c r="Z1643" s="15"/>
    </row>
    <row r="1644" spans="1:26" ht="12.75" customHeight="1">
      <c r="A1644" s="1117"/>
      <c r="B1644" s="1118"/>
      <c r="C1644" s="1119"/>
      <c r="D1644" s="85"/>
      <c r="E1644" s="86"/>
      <c r="F1644" s="87"/>
      <c r="G1644" s="88" t="str">
        <f>(+IF(A1644="","",(E1644*F1644)))</f>
        <v/>
      </c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5"/>
      <c r="Y1644" s="15"/>
      <c r="Z1644" s="15"/>
    </row>
    <row r="1645" spans="1:26" ht="12.75" customHeight="1">
      <c r="A1645" s="1012"/>
      <c r="B1645" s="1132"/>
      <c r="C1645" s="1133"/>
      <c r="D1645" s="89"/>
      <c r="E1645" s="90"/>
      <c r="F1645" s="91"/>
      <c r="G1645" s="92"/>
      <c r="H1645" s="15"/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5"/>
      <c r="Y1645" s="15"/>
      <c r="Z1645" s="15"/>
    </row>
    <row r="1646" spans="1:26" ht="12.75" customHeight="1">
      <c r="A1646" s="80"/>
      <c r="B1646" s="80"/>
      <c r="C1646" s="80"/>
      <c r="D1646" s="1134" t="s">
        <v>176</v>
      </c>
      <c r="E1646" s="1121"/>
      <c r="F1646" s="1122"/>
      <c r="G1646" s="62">
        <f>+ROUND(SUM(G1642:G1645),2)</f>
        <v>200481.39</v>
      </c>
      <c r="H1646" s="15"/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15"/>
      <c r="U1646" s="15"/>
      <c r="V1646" s="15"/>
      <c r="W1646" s="15"/>
      <c r="X1646" s="15"/>
      <c r="Y1646" s="15"/>
      <c r="Z1646" s="15"/>
    </row>
    <row r="1647" spans="1:26" ht="12.75" customHeight="1">
      <c r="A1647" s="80"/>
      <c r="B1647" s="80"/>
      <c r="C1647" s="80"/>
      <c r="D1647" s="80"/>
      <c r="E1647" s="93"/>
      <c r="F1647" s="80"/>
      <c r="G1647" s="80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/>
      <c r="Y1647" s="15"/>
      <c r="Z1647" s="15"/>
    </row>
    <row r="1648" spans="1:26" ht="12.75" customHeight="1">
      <c r="A1648" s="1135" t="s">
        <v>177</v>
      </c>
      <c r="B1648" s="1136"/>
      <c r="C1648" s="1136"/>
      <c r="D1648" s="1136"/>
      <c r="E1648" s="1136"/>
      <c r="F1648" s="1137"/>
      <c r="G1648" s="94">
        <f>ROUND((SUM(+G1629+G1638+G1646)),2)</f>
        <v>946089.01</v>
      </c>
      <c r="H1648" s="15"/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/>
      <c r="Y1648" s="15"/>
      <c r="Z1648" s="15"/>
    </row>
    <row r="1649" spans="1:26" ht="12.75" customHeight="1">
      <c r="A1649" s="80"/>
      <c r="B1649" s="80"/>
      <c r="C1649" s="80"/>
      <c r="D1649" s="80"/>
      <c r="E1649" s="93"/>
      <c r="F1649" s="80"/>
      <c r="G1649" s="80"/>
      <c r="H1649" s="15"/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15"/>
      <c r="U1649" s="15"/>
      <c r="V1649" s="15"/>
      <c r="W1649" s="15"/>
      <c r="X1649" s="15"/>
      <c r="Y1649" s="15"/>
      <c r="Z1649" s="15"/>
    </row>
    <row r="1650" spans="1:26" ht="12.75" customHeight="1">
      <c r="A1650" s="1138" t="s">
        <v>178</v>
      </c>
      <c r="B1650" s="1139"/>
      <c r="C1650" s="1140"/>
      <c r="D1650" s="364"/>
      <c r="E1650" s="365"/>
      <c r="F1650" s="366">
        <v>0.04</v>
      </c>
      <c r="G1650" s="367">
        <f>+G1648*F1650</f>
        <v>37843.560400000002</v>
      </c>
      <c r="H1650" s="15"/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15"/>
      <c r="U1650" s="15"/>
      <c r="V1650" s="15"/>
      <c r="W1650" s="15"/>
      <c r="X1650" s="15"/>
      <c r="Y1650" s="15"/>
      <c r="Z1650" s="15"/>
    </row>
    <row r="1651" spans="1:26" ht="12.75" customHeight="1">
      <c r="A1651" s="1135" t="s">
        <v>179</v>
      </c>
      <c r="B1651" s="1136"/>
      <c r="C1651" s="1136"/>
      <c r="D1651" s="1136"/>
      <c r="E1651" s="1136"/>
      <c r="F1651" s="1137"/>
      <c r="G1651" s="94">
        <f>+Presupuesto!G61</f>
        <v>81087.5</v>
      </c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5"/>
      <c r="Y1651" s="15"/>
      <c r="Z1651" s="15"/>
    </row>
    <row r="1652" spans="1:26" ht="12.75" customHeight="1">
      <c r="A1652" s="15"/>
      <c r="B1652" s="15"/>
      <c r="C1652" s="15"/>
      <c r="D1652" s="15"/>
      <c r="E1652" s="15"/>
      <c r="F1652" s="15"/>
      <c r="G1652" s="15"/>
      <c r="H1652" s="15"/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  <c r="Z1652" s="15"/>
    </row>
    <row r="1653" spans="1:26" ht="12.75" customHeight="1">
      <c r="A1653" s="63" t="s">
        <v>194</v>
      </c>
      <c r="B1653" s="1013" t="s">
        <v>160</v>
      </c>
      <c r="C1653" s="773"/>
      <c r="D1653" s="773"/>
      <c r="E1653" s="773"/>
      <c r="F1653" s="1093"/>
      <c r="G1653" s="1094" t="s">
        <v>161</v>
      </c>
      <c r="H1653" s="15"/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5"/>
      <c r="Y1653" s="15"/>
      <c r="Z1653" s="15"/>
    </row>
    <row r="1654" spans="1:26" ht="12.75" customHeight="1">
      <c r="A1654" s="64"/>
      <c r="B1654" s="1014"/>
      <c r="C1654" s="776"/>
      <c r="D1654" s="776"/>
      <c r="E1654" s="776"/>
      <c r="F1654" s="898"/>
      <c r="G1654" s="1095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  <c r="Z1654" s="15"/>
    </row>
    <row r="1655" spans="1:26" ht="12.75" customHeight="1">
      <c r="A1655" s="63" t="s">
        <v>162</v>
      </c>
      <c r="B1655" s="1017" t="s">
        <v>83</v>
      </c>
      <c r="C1655" s="773"/>
      <c r="D1655" s="773"/>
      <c r="E1655" s="773"/>
      <c r="F1655" s="1093"/>
      <c r="G1655" s="1096" t="s">
        <v>19</v>
      </c>
      <c r="H1655" s="15"/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5"/>
      <c r="Y1655" s="15"/>
      <c r="Z1655" s="15"/>
    </row>
    <row r="1656" spans="1:26" ht="12.75" customHeight="1">
      <c r="A1656" s="65">
        <f>+Presupuesto!A62</f>
        <v>3.1099999999999977</v>
      </c>
      <c r="B1656" s="1014"/>
      <c r="C1656" s="776"/>
      <c r="D1656" s="776"/>
      <c r="E1656" s="776"/>
      <c r="F1656" s="898"/>
      <c r="G1656" s="1095"/>
      <c r="H1656" s="15"/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15"/>
      <c r="U1656" s="15"/>
      <c r="V1656" s="15"/>
      <c r="W1656" s="15"/>
      <c r="X1656" s="15"/>
      <c r="Y1656" s="15"/>
      <c r="Z1656" s="15"/>
    </row>
    <row r="1657" spans="1:26" ht="12.75" customHeight="1">
      <c r="A1657" s="1097"/>
      <c r="B1657" s="1097"/>
      <c r="C1657" s="1097"/>
      <c r="D1657" s="1097"/>
      <c r="E1657" s="1097"/>
      <c r="F1657" s="1097"/>
      <c r="G1657" s="1097"/>
      <c r="H1657" s="15"/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5"/>
      <c r="Y1657" s="15"/>
      <c r="Z1657" s="15"/>
    </row>
    <row r="1658" spans="1:26" ht="12.75" customHeight="1">
      <c r="A1658" s="1002" t="s">
        <v>183</v>
      </c>
      <c r="B1658" s="1098"/>
      <c r="C1658" s="1098"/>
      <c r="D1658" s="1098"/>
      <c r="E1658" s="1098"/>
      <c r="F1658" s="1098"/>
      <c r="G1658" s="1099"/>
      <c r="H1658" s="15"/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</row>
    <row r="1659" spans="1:26" ht="12.75" customHeight="1">
      <c r="A1659" s="1003" t="s">
        <v>165</v>
      </c>
      <c r="B1659" s="1100"/>
      <c r="C1659" s="1101"/>
      <c r="D1659" s="241" t="s">
        <v>161</v>
      </c>
      <c r="E1659" s="241" t="s">
        <v>184</v>
      </c>
      <c r="F1659" s="242" t="s">
        <v>167</v>
      </c>
      <c r="G1659" s="243" t="s">
        <v>168</v>
      </c>
      <c r="H1659" s="15"/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15"/>
      <c r="U1659" s="15"/>
      <c r="V1659" s="15"/>
      <c r="W1659" s="15"/>
      <c r="X1659" s="15"/>
      <c r="Y1659" s="15"/>
      <c r="Z1659" s="15"/>
    </row>
    <row r="1660" spans="1:26" ht="12.75" customHeight="1">
      <c r="A1660" s="1019" t="s">
        <v>438</v>
      </c>
      <c r="B1660" s="1102"/>
      <c r="C1660" s="1103"/>
      <c r="D1660" s="297" t="s">
        <v>104</v>
      </c>
      <c r="E1660" s="298">
        <v>52000000</v>
      </c>
      <c r="F1660" s="299">
        <v>1</v>
      </c>
      <c r="G1660" s="70">
        <f>ROUND((+IF(A1660="","",E1660*F1660)),2)</f>
        <v>52000000</v>
      </c>
      <c r="H1660" s="15"/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5"/>
      <c r="Y1660" s="15"/>
      <c r="Z1660" s="15"/>
    </row>
    <row r="1661" spans="1:26" ht="12.75" customHeight="1">
      <c r="A1661" s="1020"/>
      <c r="B1661" s="1130"/>
      <c r="C1661" s="1131"/>
      <c r="D1661" s="354"/>
      <c r="E1661" s="355"/>
      <c r="F1661" s="75"/>
      <c r="G1661" s="73"/>
      <c r="H1661" s="15"/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/>
      <c r="Y1661" s="15"/>
      <c r="Z1661" s="15"/>
    </row>
    <row r="1662" spans="1:26" ht="12.75" customHeight="1">
      <c r="A1662" s="997"/>
      <c r="B1662" s="1104"/>
      <c r="C1662" s="1105"/>
      <c r="D1662" s="244" t="s">
        <v>171</v>
      </c>
      <c r="E1662" s="245" t="s">
        <v>171</v>
      </c>
      <c r="F1662" s="78"/>
      <c r="G1662" s="246" t="str">
        <f>+IF(A1662="","",E1662*F1662)</f>
        <v/>
      </c>
      <c r="H1662" s="15"/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/>
      <c r="Y1662" s="15"/>
      <c r="Z1662" s="15"/>
    </row>
    <row r="1663" spans="1:26" ht="12.75" customHeight="1">
      <c r="A1663" s="80"/>
      <c r="B1663" s="80"/>
      <c r="C1663" s="80"/>
      <c r="D1663" s="1106" t="s">
        <v>188</v>
      </c>
      <c r="E1663" s="1107"/>
      <c r="F1663" s="1108"/>
      <c r="G1663" s="62">
        <f>SUM(G1660:G1662)</f>
        <v>52000000</v>
      </c>
      <c r="H1663" s="15"/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/>
      <c r="Y1663" s="15"/>
      <c r="Z1663" s="15"/>
    </row>
    <row r="1664" spans="1:26" ht="12.75" customHeight="1">
      <c r="A1664" s="1001"/>
      <c r="B1664" s="1001"/>
      <c r="C1664" s="1001"/>
      <c r="D1664" s="1001"/>
      <c r="E1664" s="1001"/>
      <c r="F1664" s="1001"/>
      <c r="G1664" s="1001"/>
      <c r="H1664" s="15"/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  <c r="Z1664" s="15"/>
    </row>
    <row r="1665" spans="1:26" ht="12.75" customHeight="1">
      <c r="A1665" s="1002" t="s">
        <v>164</v>
      </c>
      <c r="B1665" s="1098"/>
      <c r="C1665" s="1098"/>
      <c r="D1665" s="1098"/>
      <c r="E1665" s="1098"/>
      <c r="F1665" s="1098"/>
      <c r="G1665" s="1099"/>
      <c r="H1665" s="15"/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15"/>
      <c r="U1665" s="15"/>
      <c r="V1665" s="15"/>
      <c r="W1665" s="15"/>
      <c r="X1665" s="15"/>
      <c r="Y1665" s="15"/>
      <c r="Z1665" s="15"/>
    </row>
    <row r="1666" spans="1:26" ht="12.75" customHeight="1">
      <c r="A1666" s="1003" t="s">
        <v>165</v>
      </c>
      <c r="B1666" s="1100"/>
      <c r="C1666" s="1109"/>
      <c r="D1666" s="66" t="s">
        <v>161</v>
      </c>
      <c r="E1666" s="66" t="s">
        <v>166</v>
      </c>
      <c r="F1666" s="359" t="s">
        <v>167</v>
      </c>
      <c r="G1666" s="66" t="s">
        <v>168</v>
      </c>
      <c r="H1666" s="15"/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  <c r="Z1666" s="15"/>
    </row>
    <row r="1667" spans="1:26" ht="12.75" customHeight="1">
      <c r="A1667" s="1110" t="s">
        <v>169</v>
      </c>
      <c r="B1667" s="1111"/>
      <c r="C1667" s="1112"/>
      <c r="D1667" s="67" t="s">
        <v>170</v>
      </c>
      <c r="E1667" s="74">
        <f>+G1676</f>
        <v>6312533.2874999996</v>
      </c>
      <c r="F1667" s="360">
        <v>0.01</v>
      </c>
      <c r="G1667" s="358">
        <f>+IF(A1667="","",E1667*F1667)</f>
        <v>63125.332875</v>
      </c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5"/>
      <c r="Y1667" s="15"/>
      <c r="Z1667" s="15"/>
    </row>
    <row r="1668" spans="1:26" ht="12.75" customHeight="1">
      <c r="A1668" s="1007"/>
      <c r="B1668" s="1125"/>
      <c r="C1668" s="1126"/>
      <c r="D1668" s="361" t="s">
        <v>171</v>
      </c>
      <c r="E1668" s="74" t="s">
        <v>171</v>
      </c>
      <c r="F1668" s="362"/>
      <c r="G1668" s="246" t="str">
        <f>+IF(A1668="","",E1668*F1668)</f>
        <v/>
      </c>
      <c r="H1668" s="15"/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5"/>
      <c r="Y1668" s="15"/>
      <c r="Z1668" s="15"/>
    </row>
    <row r="1669" spans="1:26" ht="12.75" customHeight="1">
      <c r="A1669" s="80"/>
      <c r="B1669" s="80"/>
      <c r="C1669" s="80"/>
      <c r="D1669" s="1120" t="s">
        <v>172</v>
      </c>
      <c r="E1669" s="1121"/>
      <c r="F1669" s="1122"/>
      <c r="G1669" s="81">
        <f>SUM(G1667:G1668)</f>
        <v>63125.332875</v>
      </c>
      <c r="H1669" s="15"/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15"/>
      <c r="U1669" s="15"/>
      <c r="V1669" s="15"/>
      <c r="W1669" s="15"/>
      <c r="X1669" s="15"/>
      <c r="Y1669" s="15"/>
      <c r="Z1669" s="15"/>
    </row>
    <row r="1670" spans="1:26" ht="12.75" customHeight="1">
      <c r="A1670" s="1001"/>
      <c r="B1670" s="1001"/>
      <c r="C1670" s="1001"/>
      <c r="D1670" s="1001"/>
      <c r="E1670" s="1001"/>
      <c r="F1670" s="1001"/>
      <c r="G1670" s="1001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5"/>
      <c r="Y1670" s="15"/>
      <c r="Z1670" s="15"/>
    </row>
    <row r="1671" spans="1:26" ht="12.75" customHeight="1">
      <c r="A1671" s="1002" t="s">
        <v>173</v>
      </c>
      <c r="B1671" s="1098"/>
      <c r="C1671" s="1098"/>
      <c r="D1671" s="1098"/>
      <c r="E1671" s="1098"/>
      <c r="F1671" s="1098"/>
      <c r="G1671" s="1099"/>
      <c r="H1671" s="15"/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5"/>
      <c r="Y1671" s="15"/>
      <c r="Z1671" s="15"/>
    </row>
    <row r="1672" spans="1:26" ht="12.75" customHeight="1">
      <c r="A1672" s="1010" t="s">
        <v>165</v>
      </c>
      <c r="B1672" s="1113"/>
      <c r="C1672" s="1114"/>
      <c r="D1672" s="82" t="s">
        <v>161</v>
      </c>
      <c r="E1672" s="83" t="s">
        <v>166</v>
      </c>
      <c r="F1672" s="82" t="s">
        <v>167</v>
      </c>
      <c r="G1672" s="84" t="s">
        <v>168</v>
      </c>
      <c r="H1672" s="15"/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15"/>
      <c r="U1672" s="15"/>
      <c r="V1672" s="15"/>
      <c r="W1672" s="15"/>
      <c r="X1672" s="15"/>
      <c r="Y1672" s="15"/>
      <c r="Z1672" s="15"/>
    </row>
    <row r="1673" spans="1:26" ht="12.75" customHeight="1">
      <c r="A1673" s="1127" t="s">
        <v>190</v>
      </c>
      <c r="B1673" s="1128"/>
      <c r="C1673" s="1129"/>
      <c r="D1673" s="85" t="s">
        <v>175</v>
      </c>
      <c r="E1673" s="86">
        <v>35069.629374999997</v>
      </c>
      <c r="F1673" s="87">
        <v>60</v>
      </c>
      <c r="G1673" s="88">
        <f>(+IF(A1673="","",(E1673*F1673)))</f>
        <v>2104177.7624999997</v>
      </c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  <c r="Z1673" s="15"/>
    </row>
    <row r="1674" spans="1:26" ht="12.75" customHeight="1">
      <c r="A1674" s="1117" t="s">
        <v>190</v>
      </c>
      <c r="B1674" s="1118"/>
      <c r="C1674" s="1119"/>
      <c r="D1674" s="85" t="s">
        <v>175</v>
      </c>
      <c r="E1674" s="86">
        <v>35069.629374999997</v>
      </c>
      <c r="F1674" s="87">
        <v>60</v>
      </c>
      <c r="G1674" s="88">
        <f>(+IF(A1674="","",(E1674*F1674)))</f>
        <v>2104177.7624999997</v>
      </c>
      <c r="H1674" s="15"/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15"/>
      <c r="U1674" s="15"/>
      <c r="V1674" s="15"/>
      <c r="W1674" s="15"/>
      <c r="X1674" s="15"/>
      <c r="Y1674" s="15"/>
      <c r="Z1674" s="15"/>
    </row>
    <row r="1675" spans="1:26" ht="12.75" customHeight="1">
      <c r="A1675" s="1117" t="s">
        <v>190</v>
      </c>
      <c r="B1675" s="1118"/>
      <c r="C1675" s="1119"/>
      <c r="D1675" s="85" t="s">
        <v>175</v>
      </c>
      <c r="E1675" s="86">
        <v>35069.629374999997</v>
      </c>
      <c r="F1675" s="87">
        <v>60</v>
      </c>
      <c r="G1675" s="88">
        <f>(+IF(A1675="","",(E1675*F1675)))</f>
        <v>2104177.7624999997</v>
      </c>
      <c r="H1675" s="15"/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15"/>
      <c r="U1675" s="15"/>
      <c r="V1675" s="15"/>
      <c r="W1675" s="15"/>
      <c r="X1675" s="15"/>
      <c r="Y1675" s="15"/>
      <c r="Z1675" s="15"/>
    </row>
    <row r="1676" spans="1:26" ht="12.75" customHeight="1">
      <c r="A1676" s="80"/>
      <c r="B1676" s="80"/>
      <c r="C1676" s="80"/>
      <c r="D1676" s="1120" t="s">
        <v>176</v>
      </c>
      <c r="E1676" s="1121"/>
      <c r="F1676" s="1122"/>
      <c r="G1676" s="62">
        <f>SUM(G1673:G1675)</f>
        <v>6312533.2874999996</v>
      </c>
      <c r="H1676" s="15"/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  <c r="Z1676" s="15"/>
    </row>
    <row r="1677" spans="1:26" ht="12.75" customHeight="1">
      <c r="A1677" s="80"/>
      <c r="B1677" s="80"/>
      <c r="C1677" s="80"/>
      <c r="D1677" s="80"/>
      <c r="E1677" s="93"/>
      <c r="F1677" s="80"/>
      <c r="G1677" s="80"/>
      <c r="H1677" s="15"/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15"/>
      <c r="U1677" s="15"/>
      <c r="V1677" s="15"/>
      <c r="W1677" s="15"/>
      <c r="X1677" s="15"/>
      <c r="Y1677" s="15"/>
      <c r="Z1677" s="15"/>
    </row>
    <row r="1678" spans="1:26" ht="12.75" customHeight="1">
      <c r="A1678" s="994" t="s">
        <v>177</v>
      </c>
      <c r="B1678" s="1091"/>
      <c r="C1678" s="1091"/>
      <c r="D1678" s="1091"/>
      <c r="E1678" s="1091"/>
      <c r="F1678" s="1092"/>
      <c r="G1678" s="94">
        <f>+G1663+G1669+G1676</f>
        <v>58375658.620375</v>
      </c>
      <c r="H1678" s="15"/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15"/>
      <c r="U1678" s="15"/>
      <c r="V1678" s="15"/>
      <c r="W1678" s="15"/>
      <c r="X1678" s="15"/>
      <c r="Y1678" s="15"/>
      <c r="Z1678" s="15"/>
    </row>
    <row r="1679" spans="1:26" ht="12.75" customHeight="1">
      <c r="A1679" s="80"/>
      <c r="B1679" s="80"/>
      <c r="C1679" s="80"/>
      <c r="D1679" s="80"/>
      <c r="E1679" s="93"/>
      <c r="F1679" s="80"/>
      <c r="G1679" s="80"/>
      <c r="H1679" s="15"/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5"/>
      <c r="Y1679" s="15"/>
      <c r="Z1679" s="15"/>
    </row>
    <row r="1680" spans="1:26" ht="12.75" customHeight="1">
      <c r="A1680" s="993" t="s">
        <v>178</v>
      </c>
      <c r="B1680" s="1123"/>
      <c r="C1680" s="1124"/>
      <c r="D1680" s="80"/>
      <c r="E1680" s="95"/>
      <c r="F1680" s="96">
        <v>0.04</v>
      </c>
      <c r="G1680" s="97">
        <f>+G1678*F1680</f>
        <v>2335026.344815</v>
      </c>
      <c r="H1680" s="15"/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15"/>
      <c r="U1680" s="15"/>
      <c r="V1680" s="15"/>
      <c r="W1680" s="15"/>
      <c r="X1680" s="15"/>
      <c r="Y1680" s="15"/>
      <c r="Z1680" s="15"/>
    </row>
    <row r="1681" spans="1:26" ht="12.75" customHeight="1">
      <c r="A1681" s="994" t="s">
        <v>179</v>
      </c>
      <c r="B1681" s="1091"/>
      <c r="C1681" s="1091"/>
      <c r="D1681" s="1091"/>
      <c r="E1681" s="1091"/>
      <c r="F1681" s="1092"/>
      <c r="G1681" s="94">
        <f>+Presupuesto!G61</f>
        <v>81087.5</v>
      </c>
      <c r="H1681" s="15"/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15"/>
      <c r="U1681" s="15"/>
      <c r="V1681" s="15"/>
      <c r="W1681" s="15"/>
      <c r="X1681" s="15"/>
      <c r="Y1681" s="15"/>
      <c r="Z1681" s="15"/>
    </row>
    <row r="1682" spans="1:26" ht="12.75" customHeight="1">
      <c r="A1682" s="15"/>
      <c r="B1682" s="15"/>
      <c r="C1682" s="15"/>
      <c r="D1682" s="15"/>
      <c r="E1682" s="15"/>
      <c r="F1682" s="15"/>
      <c r="G1682" s="15"/>
      <c r="H1682" s="15"/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15"/>
      <c r="U1682" s="15"/>
      <c r="V1682" s="15"/>
      <c r="W1682" s="15"/>
      <c r="X1682" s="15"/>
      <c r="Y1682" s="15"/>
      <c r="Z1682" s="15"/>
    </row>
    <row r="1683" spans="1:26" ht="12.75" customHeight="1">
      <c r="A1683" s="554"/>
      <c r="B1683" s="554"/>
      <c r="C1683" s="554"/>
      <c r="D1683" s="554"/>
      <c r="E1683" s="554"/>
      <c r="F1683" s="554"/>
      <c r="G1683" s="555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/>
      <c r="Y1683" s="15"/>
      <c r="Z1683" s="15"/>
    </row>
    <row r="1684" spans="1:26" ht="12.75" customHeight="1">
      <c r="A1684" s="516" t="s">
        <v>194</v>
      </c>
      <c r="B1684" s="830" t="s">
        <v>160</v>
      </c>
      <c r="C1684" s="831"/>
      <c r="D1684" s="831"/>
      <c r="E1684" s="831"/>
      <c r="F1684" s="832"/>
      <c r="G1684" s="836" t="s">
        <v>161</v>
      </c>
      <c r="H1684" s="15"/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/>
      <c r="Y1684" s="15"/>
      <c r="Z1684" s="15"/>
    </row>
    <row r="1685" spans="1:26" ht="12.75" customHeight="1">
      <c r="A1685" s="517"/>
      <c r="B1685" s="833"/>
      <c r="C1685" s="834"/>
      <c r="D1685" s="834"/>
      <c r="E1685" s="834"/>
      <c r="F1685" s="835"/>
      <c r="G1685" s="837"/>
      <c r="H1685" s="15"/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15"/>
      <c r="U1685" s="15"/>
      <c r="V1685" s="15"/>
      <c r="W1685" s="15"/>
      <c r="X1685" s="15"/>
      <c r="Y1685" s="15"/>
      <c r="Z1685" s="15"/>
    </row>
    <row r="1686" spans="1:26" ht="12.75" customHeight="1">
      <c r="A1686" s="516" t="s">
        <v>162</v>
      </c>
      <c r="B1686" s="838" t="s">
        <v>84</v>
      </c>
      <c r="C1686" s="839"/>
      <c r="D1686" s="839"/>
      <c r="E1686" s="839"/>
      <c r="F1686" s="840"/>
      <c r="G1686" s="844" t="s">
        <v>19</v>
      </c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/>
      <c r="Y1686" s="15"/>
      <c r="Z1686" s="15"/>
    </row>
    <row r="1687" spans="1:26" ht="12.75" customHeight="1">
      <c r="A1687" s="518">
        <f>+Presupuesto!A63</f>
        <v>3.1199999999999974</v>
      </c>
      <c r="B1687" s="841"/>
      <c r="C1687" s="842"/>
      <c r="D1687" s="842"/>
      <c r="E1687" s="842"/>
      <c r="F1687" s="843"/>
      <c r="G1687" s="845"/>
      <c r="H1687" s="15"/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15"/>
      <c r="U1687" s="15"/>
      <c r="V1687" s="15"/>
      <c r="W1687" s="15"/>
      <c r="X1687" s="15"/>
      <c r="Y1687" s="15"/>
      <c r="Z1687" s="15"/>
    </row>
    <row r="1688" spans="1:26" ht="12.75" customHeight="1">
      <c r="A1688" s="846"/>
      <c r="B1688" s="846"/>
      <c r="C1688" s="846"/>
      <c r="D1688" s="846"/>
      <c r="E1688" s="846"/>
      <c r="F1688" s="846"/>
      <c r="G1688" s="846"/>
      <c r="H1688" s="15"/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15"/>
      <c r="U1688" s="15"/>
      <c r="V1688" s="15"/>
      <c r="W1688" s="15"/>
      <c r="X1688" s="15"/>
      <c r="Y1688" s="15"/>
      <c r="Z1688" s="15"/>
    </row>
    <row r="1689" spans="1:26" ht="12.75" customHeight="1">
      <c r="A1689" s="804" t="s">
        <v>183</v>
      </c>
      <c r="B1689" s="805"/>
      <c r="C1689" s="805"/>
      <c r="D1689" s="805"/>
      <c r="E1689" s="805"/>
      <c r="F1689" s="805"/>
      <c r="G1689" s="806"/>
      <c r="H1689" s="15"/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15"/>
      <c r="U1689" s="15"/>
      <c r="V1689" s="15"/>
      <c r="W1689" s="15"/>
      <c r="X1689" s="15"/>
      <c r="Y1689" s="15"/>
      <c r="Z1689" s="15"/>
    </row>
    <row r="1690" spans="1:26" ht="12.75" customHeight="1">
      <c r="A1690" s="847" t="s">
        <v>165</v>
      </c>
      <c r="B1690" s="848"/>
      <c r="C1690" s="848"/>
      <c r="D1690" s="519" t="s">
        <v>161</v>
      </c>
      <c r="E1690" s="519" t="s">
        <v>184</v>
      </c>
      <c r="F1690" s="520" t="s">
        <v>167</v>
      </c>
      <c r="G1690" s="521" t="s">
        <v>168</v>
      </c>
      <c r="H1690" s="15"/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  <c r="Z1690" s="15"/>
    </row>
    <row r="1691" spans="1:26" ht="12.75" customHeight="1">
      <c r="A1691" s="884" t="s">
        <v>440</v>
      </c>
      <c r="B1691" s="885"/>
      <c r="C1691" s="885"/>
      <c r="D1691" s="522" t="s">
        <v>104</v>
      </c>
      <c r="E1691" s="523">
        <v>27000000</v>
      </c>
      <c r="F1691" s="524">
        <v>1</v>
      </c>
      <c r="G1691" s="525">
        <f>ROUND((+IF(A1691="","",E1691*F1691)),2)</f>
        <v>27000000</v>
      </c>
      <c r="H1691" s="15"/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5"/>
      <c r="Y1691" s="15"/>
      <c r="Z1691" s="15"/>
    </row>
    <row r="1692" spans="1:26" ht="15" customHeight="1">
      <c r="A1692" s="869"/>
      <c r="B1692" s="870"/>
      <c r="C1692" s="870"/>
      <c r="D1692" s="526"/>
      <c r="E1692" s="527"/>
      <c r="F1692" s="528"/>
      <c r="G1692" s="529"/>
    </row>
    <row r="1693" spans="1:26" ht="15" customHeight="1">
      <c r="A1693" s="530"/>
      <c r="B1693" s="530"/>
      <c r="C1693" s="530"/>
      <c r="D1693" s="886" t="s">
        <v>188</v>
      </c>
      <c r="E1693" s="886"/>
      <c r="F1693" s="887"/>
      <c r="G1693" s="531">
        <f>SUM(G1691:G1692)</f>
        <v>27000000</v>
      </c>
    </row>
    <row r="1694" spans="1:26" ht="15" customHeight="1">
      <c r="A1694" s="846"/>
      <c r="B1694" s="846"/>
      <c r="C1694" s="846"/>
      <c r="D1694" s="846"/>
      <c r="E1694" s="846"/>
      <c r="F1694" s="846"/>
      <c r="G1694" s="846"/>
    </row>
    <row r="1695" spans="1:26" ht="15" customHeight="1">
      <c r="A1695" s="804" t="s">
        <v>164</v>
      </c>
      <c r="B1695" s="805"/>
      <c r="C1695" s="805"/>
      <c r="D1695" s="805"/>
      <c r="E1695" s="805"/>
      <c r="F1695" s="805"/>
      <c r="G1695" s="806"/>
    </row>
    <row r="1696" spans="1:26" ht="15" customHeight="1">
      <c r="A1696" s="807" t="s">
        <v>165</v>
      </c>
      <c r="B1696" s="807"/>
      <c r="C1696" s="807"/>
      <c r="D1696" s="532" t="s">
        <v>161</v>
      </c>
      <c r="E1696" s="532" t="s">
        <v>166</v>
      </c>
      <c r="F1696" s="533" t="s">
        <v>167</v>
      </c>
      <c r="G1696" s="532" t="s">
        <v>168</v>
      </c>
    </row>
    <row r="1697" spans="1:7" ht="15" customHeight="1">
      <c r="A1697" s="808" t="s">
        <v>169</v>
      </c>
      <c r="B1697" s="809"/>
      <c r="C1697" s="809"/>
      <c r="D1697" s="534" t="s">
        <v>170</v>
      </c>
      <c r="E1697" s="535">
        <f>+G1705</f>
        <v>4208355.5249999994</v>
      </c>
      <c r="F1697" s="536">
        <v>0.01</v>
      </c>
      <c r="G1697" s="537">
        <f>+IF(A1697="","",E1697*F1697)</f>
        <v>42083.555249999998</v>
      </c>
    </row>
    <row r="1698" spans="1:7" ht="15" customHeight="1">
      <c r="A1698" s="810"/>
      <c r="B1698" s="811"/>
      <c r="C1698" s="811"/>
      <c r="D1698" s="538" t="s">
        <v>171</v>
      </c>
      <c r="E1698" s="535" t="s">
        <v>171</v>
      </c>
      <c r="F1698" s="539"/>
      <c r="G1698" s="540" t="str">
        <f>+IF(A1698="","",E1698*F1698)</f>
        <v/>
      </c>
    </row>
    <row r="1699" spans="1:7" ht="15" customHeight="1">
      <c r="A1699" s="530"/>
      <c r="B1699" s="530"/>
      <c r="C1699" s="530"/>
      <c r="D1699" s="876" t="s">
        <v>172</v>
      </c>
      <c r="E1699" s="876"/>
      <c r="F1699" s="877"/>
      <c r="G1699" s="541">
        <f>SUM(G1697:G1698)</f>
        <v>42083.555249999998</v>
      </c>
    </row>
    <row r="1700" spans="1:7" ht="15" customHeight="1">
      <c r="A1700" s="812"/>
      <c r="B1700" s="812"/>
      <c r="C1700" s="812"/>
      <c r="D1700" s="812"/>
      <c r="E1700" s="812"/>
      <c r="F1700" s="812"/>
      <c r="G1700" s="812"/>
    </row>
    <row r="1701" spans="1:7" ht="15" customHeight="1">
      <c r="A1701" s="813" t="s">
        <v>173</v>
      </c>
      <c r="B1701" s="814"/>
      <c r="C1701" s="814"/>
      <c r="D1701" s="814"/>
      <c r="E1701" s="814"/>
      <c r="F1701" s="814"/>
      <c r="G1701" s="815"/>
    </row>
    <row r="1702" spans="1:7" ht="15" customHeight="1">
      <c r="A1702" s="816" t="s">
        <v>165</v>
      </c>
      <c r="B1702" s="817"/>
      <c r="C1702" s="817"/>
      <c r="D1702" s="542" t="s">
        <v>161</v>
      </c>
      <c r="E1702" s="543" t="s">
        <v>166</v>
      </c>
      <c r="F1702" s="542" t="s">
        <v>167</v>
      </c>
      <c r="G1702" s="544" t="s">
        <v>168</v>
      </c>
    </row>
    <row r="1703" spans="1:7" ht="15" customHeight="1">
      <c r="A1703" s="818" t="s">
        <v>190</v>
      </c>
      <c r="B1703" s="819"/>
      <c r="C1703" s="819"/>
      <c r="D1703" s="545" t="s">
        <v>175</v>
      </c>
      <c r="E1703" s="546">
        <v>35069.629374999997</v>
      </c>
      <c r="F1703" s="547">
        <v>60</v>
      </c>
      <c r="G1703" s="548">
        <f>(+IF(A1703="","",(E1703*F1703)))</f>
        <v>2104177.7624999997</v>
      </c>
    </row>
    <row r="1704" spans="1:7" ht="15" customHeight="1">
      <c r="A1704" s="818" t="s">
        <v>190</v>
      </c>
      <c r="B1704" s="819"/>
      <c r="C1704" s="819"/>
      <c r="D1704" s="545" t="s">
        <v>175</v>
      </c>
      <c r="E1704" s="546">
        <v>35069.629374999997</v>
      </c>
      <c r="F1704" s="547">
        <v>60</v>
      </c>
      <c r="G1704" s="548">
        <f>(+IF(A1704="","",(E1704*F1704)))</f>
        <v>2104177.7624999997</v>
      </c>
    </row>
    <row r="1705" spans="1:7" ht="15" customHeight="1">
      <c r="A1705" s="530"/>
      <c r="B1705" s="530"/>
      <c r="C1705" s="530"/>
      <c r="D1705" s="876" t="s">
        <v>176</v>
      </c>
      <c r="E1705" s="876"/>
      <c r="F1705" s="877"/>
      <c r="G1705" s="531">
        <f>SUM(G1703:G1704)</f>
        <v>4208355.5249999994</v>
      </c>
    </row>
    <row r="1706" spans="1:7" ht="15" customHeight="1">
      <c r="A1706" s="530"/>
      <c r="B1706" s="530"/>
      <c r="C1706" s="530"/>
      <c r="D1706" s="530"/>
      <c r="E1706" s="549"/>
      <c r="F1706" s="530"/>
      <c r="G1706" s="530"/>
    </row>
    <row r="1707" spans="1:7" ht="15" customHeight="1">
      <c r="A1707" s="878" t="s">
        <v>177</v>
      </c>
      <c r="B1707" s="879"/>
      <c r="C1707" s="879"/>
      <c r="D1707" s="879"/>
      <c r="E1707" s="879"/>
      <c r="F1707" s="880"/>
      <c r="G1707" s="550">
        <f>+G1693+G1699+G1705</f>
        <v>31250439.080249999</v>
      </c>
    </row>
    <row r="1708" spans="1:7" ht="15" customHeight="1">
      <c r="A1708" s="530"/>
      <c r="B1708" s="530"/>
      <c r="C1708" s="530"/>
      <c r="D1708" s="530"/>
      <c r="E1708" s="549"/>
      <c r="F1708" s="530"/>
      <c r="G1708" s="530"/>
    </row>
    <row r="1709" spans="1:7" ht="15" customHeight="1">
      <c r="A1709" s="881" t="s">
        <v>178</v>
      </c>
      <c r="B1709" s="882"/>
      <c r="C1709" s="883"/>
      <c r="D1709" s="530"/>
      <c r="E1709" s="551"/>
      <c r="F1709" s="552">
        <v>0.04</v>
      </c>
      <c r="G1709" s="553">
        <f>+G1707*F1709</f>
        <v>1250017.5632100001</v>
      </c>
    </row>
    <row r="1710" spans="1:7" ht="15" customHeight="1">
      <c r="A1710" s="878" t="s">
        <v>179</v>
      </c>
      <c r="B1710" s="879"/>
      <c r="C1710" s="879"/>
      <c r="D1710" s="879"/>
      <c r="E1710" s="879"/>
      <c r="F1710" s="880"/>
      <c r="G1710" s="550">
        <f>+Presupuesto!G63</f>
        <v>92625</v>
      </c>
    </row>
    <row r="1711" spans="1:7" ht="15" customHeight="1">
      <c r="A1711" s="451"/>
      <c r="B1711" s="451"/>
      <c r="C1711" s="451"/>
      <c r="D1711" s="451"/>
      <c r="E1711" s="451"/>
      <c r="F1711" s="451"/>
      <c r="G1711" s="452"/>
    </row>
    <row r="1712" spans="1:7" ht="15" customHeight="1">
      <c r="A1712" s="1020"/>
      <c r="B1712" s="1130"/>
      <c r="C1712" s="1131"/>
      <c r="D1712" s="354"/>
      <c r="E1712" s="355"/>
      <c r="F1712" s="75"/>
      <c r="G1712" s="73"/>
    </row>
    <row r="1713" spans="1:7" ht="15" customHeight="1">
      <c r="A1713" s="15"/>
      <c r="B1713" s="15"/>
      <c r="C1713" s="15"/>
      <c r="D1713" s="15"/>
      <c r="E1713" s="15"/>
      <c r="F1713" s="15"/>
      <c r="G1713" s="15"/>
    </row>
    <row r="1714" spans="1:7" ht="15" customHeight="1">
      <c r="A1714" s="63" t="s">
        <v>194</v>
      </c>
      <c r="B1714" s="1013" t="s">
        <v>160</v>
      </c>
      <c r="C1714" s="773"/>
      <c r="D1714" s="773"/>
      <c r="E1714" s="773"/>
      <c r="F1714" s="1093"/>
      <c r="G1714" s="1094" t="s">
        <v>161</v>
      </c>
    </row>
    <row r="1715" spans="1:7" ht="15" customHeight="1">
      <c r="A1715" s="64"/>
      <c r="B1715" s="1014"/>
      <c r="C1715" s="776"/>
      <c r="D1715" s="776"/>
      <c r="E1715" s="776"/>
      <c r="F1715" s="898"/>
      <c r="G1715" s="1095"/>
    </row>
    <row r="1716" spans="1:7" ht="15" customHeight="1">
      <c r="A1716" s="63" t="s">
        <v>162</v>
      </c>
      <c r="B1716" s="1017" t="s">
        <v>86</v>
      </c>
      <c r="C1716" s="773"/>
      <c r="D1716" s="773"/>
      <c r="E1716" s="773"/>
      <c r="F1716" s="1093"/>
      <c r="G1716" s="1096" t="s">
        <v>19</v>
      </c>
    </row>
    <row r="1717" spans="1:7" ht="15" customHeight="1">
      <c r="A1717" s="65">
        <f>+Presupuesto!A64</f>
        <v>3.1299999999999972</v>
      </c>
      <c r="B1717" s="1014"/>
      <c r="C1717" s="776"/>
      <c r="D1717" s="776"/>
      <c r="E1717" s="776"/>
      <c r="F1717" s="898"/>
      <c r="G1717" s="1095"/>
    </row>
    <row r="1718" spans="1:7" ht="15" customHeight="1">
      <c r="A1718" s="1097"/>
      <c r="B1718" s="1097"/>
      <c r="C1718" s="1097"/>
      <c r="D1718" s="1097"/>
      <c r="E1718" s="1097"/>
      <c r="F1718" s="1097"/>
      <c r="G1718" s="1097"/>
    </row>
    <row r="1719" spans="1:7" ht="15" customHeight="1">
      <c r="A1719" s="1002" t="s">
        <v>183</v>
      </c>
      <c r="B1719" s="1098"/>
      <c r="C1719" s="1098"/>
      <c r="D1719" s="1098"/>
      <c r="E1719" s="1098"/>
      <c r="F1719" s="1098"/>
      <c r="G1719" s="1099"/>
    </row>
    <row r="1720" spans="1:7" ht="15" customHeight="1">
      <c r="A1720" s="1003" t="s">
        <v>165</v>
      </c>
      <c r="B1720" s="1100"/>
      <c r="C1720" s="1101"/>
      <c r="D1720" s="241" t="s">
        <v>161</v>
      </c>
      <c r="E1720" s="241" t="s">
        <v>184</v>
      </c>
      <c r="F1720" s="242" t="s">
        <v>167</v>
      </c>
      <c r="G1720" s="243" t="s">
        <v>168</v>
      </c>
    </row>
    <row r="1721" spans="1:7" ht="15" customHeight="1">
      <c r="A1721" s="1019"/>
      <c r="B1721" s="1102"/>
      <c r="C1721" s="1103"/>
      <c r="D1721" s="354"/>
      <c r="E1721" s="355"/>
      <c r="F1721" s="75"/>
      <c r="G1721" s="73"/>
    </row>
    <row r="1722" spans="1:7" ht="15" customHeight="1">
      <c r="A1722" s="997"/>
      <c r="B1722" s="1104"/>
      <c r="C1722" s="1105"/>
      <c r="D1722" s="244" t="s">
        <v>171</v>
      </c>
      <c r="E1722" s="245" t="s">
        <v>171</v>
      </c>
      <c r="F1722" s="78"/>
      <c r="G1722" s="246" t="str">
        <f>+IF(A1722="","",E1722*F1722)</f>
        <v/>
      </c>
    </row>
    <row r="1723" spans="1:7" ht="15" customHeight="1">
      <c r="A1723" s="80"/>
      <c r="B1723" s="80"/>
      <c r="C1723" s="80"/>
      <c r="D1723" s="1106" t="s">
        <v>188</v>
      </c>
      <c r="E1723" s="1107"/>
      <c r="F1723" s="1108"/>
      <c r="G1723" s="62">
        <f>SUM(G1721:G1722)</f>
        <v>0</v>
      </c>
    </row>
    <row r="1724" spans="1:7" ht="15" customHeight="1">
      <c r="A1724" s="1001"/>
      <c r="B1724" s="1001"/>
      <c r="C1724" s="1001"/>
      <c r="D1724" s="1001"/>
      <c r="E1724" s="1001"/>
      <c r="F1724" s="1001"/>
      <c r="G1724" s="1001"/>
    </row>
    <row r="1725" spans="1:7" ht="15" customHeight="1">
      <c r="A1725" s="1002" t="s">
        <v>164</v>
      </c>
      <c r="B1725" s="1098"/>
      <c r="C1725" s="1098"/>
      <c r="D1725" s="1098"/>
      <c r="E1725" s="1098"/>
      <c r="F1725" s="1098"/>
      <c r="G1725" s="1099"/>
    </row>
    <row r="1726" spans="1:7" ht="15" customHeight="1">
      <c r="A1726" s="1003" t="s">
        <v>165</v>
      </c>
      <c r="B1726" s="1100"/>
      <c r="C1726" s="1109"/>
      <c r="D1726" s="66" t="s">
        <v>161</v>
      </c>
      <c r="E1726" s="66" t="s">
        <v>166</v>
      </c>
      <c r="F1726" s="359" t="s">
        <v>167</v>
      </c>
      <c r="G1726" s="66" t="s">
        <v>168</v>
      </c>
    </row>
    <row r="1727" spans="1:7" ht="15" customHeight="1">
      <c r="A1727" s="1110" t="s">
        <v>169</v>
      </c>
      <c r="B1727" s="1111"/>
      <c r="C1727" s="1112"/>
      <c r="D1727" s="67" t="s">
        <v>170</v>
      </c>
      <c r="E1727" s="74">
        <f>+G1736</f>
        <v>5446889.4945</v>
      </c>
      <c r="F1727" s="360">
        <v>0.01</v>
      </c>
      <c r="G1727" s="358">
        <f>+IF(A1727="","",E1727*F1727)</f>
        <v>54468.894945</v>
      </c>
    </row>
    <row r="1728" spans="1:7" ht="15" customHeight="1">
      <c r="A1728" s="1007"/>
      <c r="B1728" s="1125"/>
      <c r="C1728" s="1126"/>
      <c r="D1728" s="361" t="s">
        <v>171</v>
      </c>
      <c r="E1728" s="74" t="s">
        <v>171</v>
      </c>
      <c r="F1728" s="362"/>
      <c r="G1728" s="246" t="str">
        <f>+IF(A1728="","",E1728*F1728)</f>
        <v/>
      </c>
    </row>
    <row r="1729" spans="1:7" ht="15" customHeight="1">
      <c r="A1729" s="80"/>
      <c r="B1729" s="80"/>
      <c r="C1729" s="80"/>
      <c r="D1729" s="1120" t="s">
        <v>172</v>
      </c>
      <c r="E1729" s="1121"/>
      <c r="F1729" s="1122"/>
      <c r="G1729" s="81">
        <f>SUM(G1727:G1728)</f>
        <v>54468.894945</v>
      </c>
    </row>
    <row r="1730" spans="1:7" ht="15" customHeight="1">
      <c r="A1730" s="1001"/>
      <c r="B1730" s="1001"/>
      <c r="C1730" s="1001"/>
      <c r="D1730" s="1001"/>
      <c r="E1730" s="1001"/>
      <c r="F1730" s="1001"/>
      <c r="G1730" s="1001"/>
    </row>
    <row r="1731" spans="1:7" ht="15" customHeight="1">
      <c r="A1731" s="1002" t="s">
        <v>173</v>
      </c>
      <c r="B1731" s="1098"/>
      <c r="C1731" s="1098"/>
      <c r="D1731" s="1098"/>
      <c r="E1731" s="1098"/>
      <c r="F1731" s="1098"/>
      <c r="G1731" s="1099"/>
    </row>
    <row r="1732" spans="1:7" ht="15" customHeight="1">
      <c r="A1732" s="1010" t="s">
        <v>165</v>
      </c>
      <c r="B1732" s="1113"/>
      <c r="C1732" s="1114"/>
      <c r="D1732" s="82" t="s">
        <v>161</v>
      </c>
      <c r="E1732" s="83" t="s">
        <v>166</v>
      </c>
      <c r="F1732" s="82" t="s">
        <v>167</v>
      </c>
      <c r="G1732" s="84" t="s">
        <v>168</v>
      </c>
    </row>
    <row r="1733" spans="1:7" ht="15" customHeight="1">
      <c r="A1733" s="1127" t="s">
        <v>441</v>
      </c>
      <c r="B1733" s="1128"/>
      <c r="C1733" s="1129"/>
      <c r="D1733" s="85" t="s">
        <v>442</v>
      </c>
      <c r="E1733" s="86">
        <v>2508174.15</v>
      </c>
      <c r="F1733" s="87">
        <v>1</v>
      </c>
      <c r="G1733" s="88">
        <f>(+IF(A1733="","",(E1733*F1733)))</f>
        <v>2508174.15</v>
      </c>
    </row>
    <row r="1734" spans="1:7" ht="15" customHeight="1">
      <c r="A1734" s="1117" t="s">
        <v>443</v>
      </c>
      <c r="B1734" s="1118"/>
      <c r="C1734" s="1119"/>
      <c r="D1734" s="85" t="s">
        <v>104</v>
      </c>
      <c r="E1734" s="86">
        <v>300000</v>
      </c>
      <c r="F1734" s="87">
        <v>2</v>
      </c>
      <c r="G1734" s="88">
        <f>(+IF(A1734="","",(E1734*F1734)))</f>
        <v>600000</v>
      </c>
    </row>
    <row r="1735" spans="1:7" ht="15" customHeight="1">
      <c r="A1735" s="1117" t="s">
        <v>444</v>
      </c>
      <c r="B1735" s="1118"/>
      <c r="C1735" s="1119"/>
      <c r="D1735" s="85" t="s">
        <v>442</v>
      </c>
      <c r="E1735" s="86">
        <v>7795717.8149999995</v>
      </c>
      <c r="F1735" s="87">
        <v>0.3</v>
      </c>
      <c r="G1735" s="88">
        <f>(+IF(A1735="","",(E1735*F1735)))</f>
        <v>2338715.3444999997</v>
      </c>
    </row>
    <row r="1736" spans="1:7" ht="15" customHeight="1">
      <c r="A1736" s="80"/>
      <c r="B1736" s="80"/>
      <c r="C1736" s="80"/>
      <c r="D1736" s="1120" t="s">
        <v>176</v>
      </c>
      <c r="E1736" s="1121"/>
      <c r="F1736" s="1122"/>
      <c r="G1736" s="62">
        <f>SUM(G1733:G1735)</f>
        <v>5446889.4945</v>
      </c>
    </row>
    <row r="1737" spans="1:7" ht="15" customHeight="1">
      <c r="A1737" s="80"/>
      <c r="B1737" s="80"/>
      <c r="C1737" s="80"/>
      <c r="D1737" s="80"/>
      <c r="E1737" s="93"/>
      <c r="F1737" s="80"/>
      <c r="G1737" s="80"/>
    </row>
    <row r="1738" spans="1:7" ht="15" customHeight="1">
      <c r="A1738" s="994" t="s">
        <v>177</v>
      </c>
      <c r="B1738" s="1091"/>
      <c r="C1738" s="1091"/>
      <c r="D1738" s="1091"/>
      <c r="E1738" s="1091"/>
      <c r="F1738" s="1092"/>
      <c r="G1738" s="94">
        <f>+G1723+G1729+G1736</f>
        <v>5501358.3894450003</v>
      </c>
    </row>
    <row r="1739" spans="1:7" ht="15" customHeight="1">
      <c r="A1739" s="80"/>
      <c r="B1739" s="80"/>
      <c r="C1739" s="80"/>
      <c r="D1739" s="80"/>
      <c r="E1739" s="93"/>
      <c r="F1739" s="80"/>
      <c r="G1739" s="80"/>
    </row>
    <row r="1740" spans="1:7" ht="15" customHeight="1">
      <c r="A1740" s="993" t="s">
        <v>178</v>
      </c>
      <c r="B1740" s="1123"/>
      <c r="C1740" s="1124"/>
      <c r="D1740" s="80"/>
      <c r="E1740" s="95"/>
      <c r="F1740" s="96"/>
      <c r="G1740" s="97">
        <f>+G1738*F1740</f>
        <v>0</v>
      </c>
    </row>
    <row r="1741" spans="1:7" ht="15" customHeight="1">
      <c r="A1741" s="994" t="s">
        <v>179</v>
      </c>
      <c r="B1741" s="1091"/>
      <c r="C1741" s="1091"/>
      <c r="D1741" s="1091"/>
      <c r="E1741" s="1091"/>
      <c r="F1741" s="1092"/>
      <c r="G1741" s="94">
        <f>+Presupuesto!G64</f>
        <v>186875</v>
      </c>
    </row>
    <row r="1742" spans="1:7" ht="15" customHeight="1">
      <c r="A1742" s="15"/>
      <c r="B1742" s="15"/>
      <c r="C1742" s="15"/>
      <c r="D1742" s="15"/>
      <c r="E1742" s="15"/>
      <c r="F1742" s="15"/>
      <c r="G1742" s="15"/>
    </row>
    <row r="1743" spans="1:7" ht="15" customHeight="1">
      <c r="A1743" s="63" t="s">
        <v>194</v>
      </c>
      <c r="B1743" s="1013" t="s">
        <v>160</v>
      </c>
      <c r="C1743" s="773"/>
      <c r="D1743" s="773"/>
      <c r="E1743" s="773"/>
      <c r="F1743" s="1093"/>
      <c r="G1743" s="1094" t="s">
        <v>161</v>
      </c>
    </row>
    <row r="1744" spans="1:7" ht="15" customHeight="1">
      <c r="A1744" s="64"/>
      <c r="B1744" s="1014"/>
      <c r="C1744" s="776"/>
      <c r="D1744" s="776"/>
      <c r="E1744" s="776"/>
      <c r="F1744" s="898"/>
      <c r="G1744" s="1095"/>
    </row>
    <row r="1745" spans="1:7" ht="15" customHeight="1">
      <c r="A1745" s="63" t="s">
        <v>162</v>
      </c>
      <c r="B1745" s="1017" t="s">
        <v>87</v>
      </c>
      <c r="C1745" s="773"/>
      <c r="D1745" s="773"/>
      <c r="E1745" s="773"/>
      <c r="F1745" s="1093"/>
      <c r="G1745" s="1096" t="s">
        <v>19</v>
      </c>
    </row>
    <row r="1746" spans="1:7" ht="15" customHeight="1">
      <c r="A1746" s="65">
        <f>+Presupuesto!A65</f>
        <v>3.139999999999997</v>
      </c>
      <c r="B1746" s="1014"/>
      <c r="C1746" s="776"/>
      <c r="D1746" s="776"/>
      <c r="E1746" s="776"/>
      <c r="F1746" s="898"/>
      <c r="G1746" s="1095"/>
    </row>
    <row r="1747" spans="1:7" ht="15" customHeight="1">
      <c r="A1747" s="1097"/>
      <c r="B1747" s="1097"/>
      <c r="C1747" s="1097"/>
      <c r="D1747" s="1097"/>
      <c r="E1747" s="1097"/>
      <c r="F1747" s="1097"/>
      <c r="G1747" s="1097"/>
    </row>
    <row r="1748" spans="1:7" ht="15" customHeight="1">
      <c r="A1748" s="1002" t="s">
        <v>183</v>
      </c>
      <c r="B1748" s="1098"/>
      <c r="C1748" s="1098"/>
      <c r="D1748" s="1098"/>
      <c r="E1748" s="1098"/>
      <c r="F1748" s="1098"/>
      <c r="G1748" s="1099"/>
    </row>
    <row r="1749" spans="1:7" ht="15" customHeight="1">
      <c r="A1749" s="1003" t="s">
        <v>165</v>
      </c>
      <c r="B1749" s="1100"/>
      <c r="C1749" s="1101"/>
      <c r="D1749" s="241" t="s">
        <v>161</v>
      </c>
      <c r="E1749" s="241" t="s">
        <v>184</v>
      </c>
      <c r="F1749" s="242" t="s">
        <v>167</v>
      </c>
      <c r="G1749" s="243" t="s">
        <v>168</v>
      </c>
    </row>
    <row r="1750" spans="1:7" ht="15" customHeight="1">
      <c r="A1750" s="1019" t="s">
        <v>65</v>
      </c>
      <c r="B1750" s="1102"/>
      <c r="C1750" s="1103"/>
      <c r="D1750" s="297" t="s">
        <v>104</v>
      </c>
      <c r="E1750" s="298">
        <v>5300000</v>
      </c>
      <c r="F1750" s="299">
        <v>1</v>
      </c>
      <c r="G1750" s="70">
        <f>ROUND((+IF(A1750="","",E1750*F1750)),2)</f>
        <v>5300000</v>
      </c>
    </row>
    <row r="1751" spans="1:7" ht="15" customHeight="1">
      <c r="A1751" s="997"/>
      <c r="B1751" s="1104"/>
      <c r="C1751" s="1105"/>
      <c r="D1751" s="244" t="s">
        <v>171</v>
      </c>
      <c r="E1751" s="245" t="s">
        <v>171</v>
      </c>
      <c r="F1751" s="78"/>
      <c r="G1751" s="246" t="str">
        <f>+IF(A1751="","",E1751*F1751)</f>
        <v/>
      </c>
    </row>
    <row r="1752" spans="1:7" ht="15" customHeight="1">
      <c r="A1752" s="80"/>
      <c r="B1752" s="80"/>
      <c r="C1752" s="80"/>
      <c r="D1752" s="1106" t="s">
        <v>188</v>
      </c>
      <c r="E1752" s="1107"/>
      <c r="F1752" s="1108"/>
      <c r="G1752" s="62">
        <f>SUM(G1750:G1751)</f>
        <v>5300000</v>
      </c>
    </row>
    <row r="1753" spans="1:7" ht="15" customHeight="1">
      <c r="A1753" s="1001"/>
      <c r="B1753" s="1001"/>
      <c r="C1753" s="1001"/>
      <c r="D1753" s="1001"/>
      <c r="E1753" s="1001"/>
      <c r="F1753" s="1001"/>
      <c r="G1753" s="1001"/>
    </row>
    <row r="1754" spans="1:7" ht="15" customHeight="1">
      <c r="A1754" s="1002" t="s">
        <v>164</v>
      </c>
      <c r="B1754" s="1098"/>
      <c r="C1754" s="1098"/>
      <c r="D1754" s="1098"/>
      <c r="E1754" s="1098"/>
      <c r="F1754" s="1098"/>
      <c r="G1754" s="1099"/>
    </row>
    <row r="1755" spans="1:7" ht="15" customHeight="1">
      <c r="A1755" s="1003" t="s">
        <v>165</v>
      </c>
      <c r="B1755" s="1100"/>
      <c r="C1755" s="1109"/>
      <c r="D1755" s="66" t="s">
        <v>161</v>
      </c>
      <c r="E1755" s="66" t="s">
        <v>166</v>
      </c>
      <c r="F1755" s="359" t="s">
        <v>167</v>
      </c>
      <c r="G1755" s="66" t="s">
        <v>168</v>
      </c>
    </row>
    <row r="1756" spans="1:7" ht="15" customHeight="1">
      <c r="A1756" s="1110" t="s">
        <v>169</v>
      </c>
      <c r="B1756" s="1111"/>
      <c r="C1756" s="1112"/>
      <c r="D1756" s="67" t="s">
        <v>170</v>
      </c>
      <c r="E1756" s="74"/>
      <c r="F1756" s="360"/>
      <c r="G1756" s="358">
        <f>+IF(A1756="","",E1756*F1756)</f>
        <v>0</v>
      </c>
    </row>
    <row r="1757" spans="1:7" ht="15" customHeight="1">
      <c r="A1757" s="1007"/>
      <c r="B1757" s="1125"/>
      <c r="C1757" s="1126"/>
      <c r="D1757" s="361" t="s">
        <v>171</v>
      </c>
      <c r="E1757" s="74" t="s">
        <v>171</v>
      </c>
      <c r="F1757" s="362"/>
      <c r="G1757" s="246" t="str">
        <f>+IF(A1757="","",E1757*F1757)</f>
        <v/>
      </c>
    </row>
    <row r="1758" spans="1:7" ht="15" customHeight="1">
      <c r="A1758" s="80"/>
      <c r="B1758" s="80"/>
      <c r="C1758" s="80"/>
      <c r="D1758" s="1120" t="s">
        <v>172</v>
      </c>
      <c r="E1758" s="1121"/>
      <c r="F1758" s="1122"/>
      <c r="G1758" s="81">
        <f>SUM(G1756:G1757)</f>
        <v>0</v>
      </c>
    </row>
    <row r="1759" spans="1:7" ht="15" customHeight="1">
      <c r="A1759" s="1001"/>
      <c r="B1759" s="1001"/>
      <c r="C1759" s="1001"/>
      <c r="D1759" s="1001"/>
      <c r="E1759" s="1001"/>
      <c r="F1759" s="1001"/>
      <c r="G1759" s="1001"/>
    </row>
    <row r="1760" spans="1:7" ht="15" customHeight="1">
      <c r="A1760" s="1002" t="s">
        <v>173</v>
      </c>
      <c r="B1760" s="1098"/>
      <c r="C1760" s="1098"/>
      <c r="D1760" s="1098"/>
      <c r="E1760" s="1098"/>
      <c r="F1760" s="1098"/>
      <c r="G1760" s="1099"/>
    </row>
    <row r="1761" spans="1:7" ht="15" customHeight="1">
      <c r="A1761" s="1010" t="s">
        <v>165</v>
      </c>
      <c r="B1761" s="1113"/>
      <c r="C1761" s="1114"/>
      <c r="D1761" s="82" t="s">
        <v>161</v>
      </c>
      <c r="E1761" s="83" t="s">
        <v>166</v>
      </c>
      <c r="F1761" s="82" t="s">
        <v>167</v>
      </c>
      <c r="G1761" s="84" t="s">
        <v>168</v>
      </c>
    </row>
    <row r="1762" spans="1:7" ht="15" customHeight="1">
      <c r="A1762" s="1127"/>
      <c r="B1762" s="1128"/>
      <c r="C1762" s="1129"/>
      <c r="D1762" s="85"/>
      <c r="E1762" s="86"/>
      <c r="F1762" s="87"/>
      <c r="G1762" s="88" t="str">
        <f>(+IF(A1762="","",(E1762*F1762)))</f>
        <v/>
      </c>
    </row>
    <row r="1763" spans="1:7" ht="15" customHeight="1">
      <c r="A1763" s="1117"/>
      <c r="B1763" s="1118"/>
      <c r="C1763" s="1119"/>
      <c r="D1763" s="85"/>
      <c r="E1763" s="86"/>
      <c r="F1763" s="87"/>
      <c r="G1763" s="88" t="str">
        <f>(+IF(A1763="","",(E1763*F1763)))</f>
        <v/>
      </c>
    </row>
    <row r="1764" spans="1:7" ht="15" customHeight="1">
      <c r="A1764" s="80"/>
      <c r="B1764" s="80"/>
      <c r="C1764" s="80"/>
      <c r="D1764" s="1120" t="s">
        <v>176</v>
      </c>
      <c r="E1764" s="1121"/>
      <c r="F1764" s="1122"/>
      <c r="G1764" s="62">
        <f>SUM(G1762:G1763)</f>
        <v>0</v>
      </c>
    </row>
    <row r="1765" spans="1:7" ht="15" customHeight="1">
      <c r="A1765" s="80"/>
      <c r="B1765" s="80"/>
      <c r="C1765" s="80"/>
      <c r="D1765" s="80"/>
      <c r="E1765" s="93"/>
      <c r="F1765" s="80"/>
      <c r="G1765" s="80"/>
    </row>
    <row r="1766" spans="1:7" ht="15" customHeight="1">
      <c r="A1766" s="994" t="s">
        <v>177</v>
      </c>
      <c r="B1766" s="1091"/>
      <c r="C1766" s="1091"/>
      <c r="D1766" s="1091"/>
      <c r="E1766" s="1091"/>
      <c r="F1766" s="1092"/>
      <c r="G1766" s="94">
        <f>+G1752+G1758+G1764</f>
        <v>5300000</v>
      </c>
    </row>
    <row r="1767" spans="1:7" ht="15" customHeight="1">
      <c r="A1767" s="80"/>
      <c r="B1767" s="80"/>
      <c r="C1767" s="80"/>
      <c r="D1767" s="80"/>
      <c r="E1767" s="93"/>
      <c r="F1767" s="80"/>
      <c r="G1767" s="80"/>
    </row>
    <row r="1768" spans="1:7" ht="15" customHeight="1">
      <c r="A1768" s="993" t="s">
        <v>178</v>
      </c>
      <c r="B1768" s="1123"/>
      <c r="C1768" s="1124"/>
      <c r="D1768" s="80"/>
      <c r="E1768" s="95"/>
      <c r="F1768" s="96">
        <v>0.04</v>
      </c>
      <c r="G1768" s="97">
        <f>+G1766*F1768</f>
        <v>212000</v>
      </c>
    </row>
    <row r="1769" spans="1:7" ht="15" customHeight="1">
      <c r="A1769" s="994" t="s">
        <v>179</v>
      </c>
      <c r="B1769" s="1091"/>
      <c r="C1769" s="1091"/>
      <c r="D1769" s="1091"/>
      <c r="E1769" s="1091"/>
      <c r="F1769" s="1092"/>
      <c r="G1769" s="94">
        <f>+Presupuesto!G65</f>
        <v>307125</v>
      </c>
    </row>
    <row r="1770" spans="1:7" ht="15" customHeight="1">
      <c r="A1770" s="15"/>
      <c r="B1770" s="15"/>
      <c r="C1770" s="15"/>
      <c r="D1770" s="15"/>
      <c r="E1770" s="15"/>
      <c r="F1770" s="15"/>
      <c r="G1770" s="15"/>
    </row>
    <row r="1771" spans="1:7" ht="15" customHeight="1">
      <c r="A1771" s="63" t="s">
        <v>194</v>
      </c>
      <c r="B1771" s="1013" t="s">
        <v>160</v>
      </c>
      <c r="C1771" s="773"/>
      <c r="D1771" s="773"/>
      <c r="E1771" s="773"/>
      <c r="F1771" s="1093"/>
      <c r="G1771" s="1094" t="s">
        <v>161</v>
      </c>
    </row>
    <row r="1772" spans="1:7" ht="15" customHeight="1">
      <c r="A1772" s="64"/>
      <c r="B1772" s="1014"/>
      <c r="C1772" s="776"/>
      <c r="D1772" s="776"/>
      <c r="E1772" s="776"/>
      <c r="F1772" s="898"/>
      <c r="G1772" s="1095"/>
    </row>
    <row r="1773" spans="1:7" ht="15" customHeight="1">
      <c r="A1773" s="63" t="s">
        <v>162</v>
      </c>
      <c r="B1773" s="1017" t="s">
        <v>88</v>
      </c>
      <c r="C1773" s="773"/>
      <c r="D1773" s="773"/>
      <c r="E1773" s="773"/>
      <c r="F1773" s="1093"/>
      <c r="G1773" s="1096" t="s">
        <v>19</v>
      </c>
    </row>
    <row r="1774" spans="1:7" ht="15" customHeight="1">
      <c r="A1774" s="65">
        <f>+Presupuesto!A66</f>
        <v>3.1499999999999968</v>
      </c>
      <c r="B1774" s="1014"/>
      <c r="C1774" s="776"/>
      <c r="D1774" s="776"/>
      <c r="E1774" s="776"/>
      <c r="F1774" s="898"/>
      <c r="G1774" s="1095"/>
    </row>
    <row r="1775" spans="1:7" ht="15" customHeight="1">
      <c r="A1775" s="1097"/>
      <c r="B1775" s="1097"/>
      <c r="C1775" s="1097"/>
      <c r="D1775" s="1097"/>
      <c r="E1775" s="1097"/>
      <c r="F1775" s="1097"/>
      <c r="G1775" s="1097"/>
    </row>
    <row r="1776" spans="1:7" ht="15" customHeight="1">
      <c r="A1776" s="1002" t="s">
        <v>183</v>
      </c>
      <c r="B1776" s="1098"/>
      <c r="C1776" s="1098"/>
      <c r="D1776" s="1098"/>
      <c r="E1776" s="1098"/>
      <c r="F1776" s="1098"/>
      <c r="G1776" s="1099"/>
    </row>
    <row r="1777" spans="1:7" ht="15" customHeight="1">
      <c r="A1777" s="1003" t="s">
        <v>165</v>
      </c>
      <c r="B1777" s="1100"/>
      <c r="C1777" s="1101"/>
      <c r="D1777" s="241" t="s">
        <v>161</v>
      </c>
      <c r="E1777" s="241" t="s">
        <v>184</v>
      </c>
      <c r="F1777" s="242" t="s">
        <v>167</v>
      </c>
      <c r="G1777" s="243" t="s">
        <v>168</v>
      </c>
    </row>
    <row r="1778" spans="1:7" ht="15" customHeight="1">
      <c r="A1778" s="1019" t="s">
        <v>66</v>
      </c>
      <c r="B1778" s="1102"/>
      <c r="C1778" s="1103"/>
      <c r="D1778" s="297" t="s">
        <v>104</v>
      </c>
      <c r="E1778" s="298">
        <v>1500000</v>
      </c>
      <c r="F1778" s="299">
        <v>1</v>
      </c>
      <c r="G1778" s="70">
        <f>ROUND((+IF(A1778="","",E1778*F1778)),2)</f>
        <v>1500000</v>
      </c>
    </row>
    <row r="1779" spans="1:7" ht="15" customHeight="1">
      <c r="A1779" s="997"/>
      <c r="B1779" s="1104"/>
      <c r="C1779" s="1105"/>
      <c r="D1779" s="244" t="s">
        <v>171</v>
      </c>
      <c r="E1779" s="245" t="s">
        <v>171</v>
      </c>
      <c r="F1779" s="78"/>
      <c r="G1779" s="246" t="str">
        <f>+IF(A1779="","",E1779*F1779)</f>
        <v/>
      </c>
    </row>
    <row r="1780" spans="1:7" ht="15" customHeight="1">
      <c r="A1780" s="80"/>
      <c r="B1780" s="80"/>
      <c r="C1780" s="80"/>
      <c r="D1780" s="1106" t="s">
        <v>188</v>
      </c>
      <c r="E1780" s="1107"/>
      <c r="F1780" s="1108"/>
      <c r="G1780" s="62">
        <f>SUM(G1778:G1779)</f>
        <v>1500000</v>
      </c>
    </row>
    <row r="1781" spans="1:7" ht="15" customHeight="1">
      <c r="A1781" s="1001"/>
      <c r="B1781" s="1001"/>
      <c r="C1781" s="1001"/>
      <c r="D1781" s="1001"/>
      <c r="E1781" s="1001"/>
      <c r="F1781" s="1001"/>
      <c r="G1781" s="1001"/>
    </row>
    <row r="1782" spans="1:7" ht="15" customHeight="1">
      <c r="A1782" s="1002" t="s">
        <v>164</v>
      </c>
      <c r="B1782" s="1098"/>
      <c r="C1782" s="1098"/>
      <c r="D1782" s="1098"/>
      <c r="E1782" s="1098"/>
      <c r="F1782" s="1098"/>
      <c r="G1782" s="1099"/>
    </row>
    <row r="1783" spans="1:7" ht="15" customHeight="1">
      <c r="A1783" s="1003" t="s">
        <v>165</v>
      </c>
      <c r="B1783" s="1100"/>
      <c r="C1783" s="1109"/>
      <c r="D1783" s="66" t="s">
        <v>161</v>
      </c>
      <c r="E1783" s="66" t="s">
        <v>166</v>
      </c>
      <c r="F1783" s="359" t="s">
        <v>167</v>
      </c>
      <c r="G1783" s="66" t="s">
        <v>168</v>
      </c>
    </row>
    <row r="1784" spans="1:7" ht="15" customHeight="1">
      <c r="A1784" s="1110" t="s">
        <v>169</v>
      </c>
      <c r="B1784" s="1111"/>
      <c r="C1784" s="1112"/>
      <c r="D1784" s="67" t="s">
        <v>170</v>
      </c>
      <c r="E1784" s="74"/>
      <c r="F1784" s="360"/>
      <c r="G1784" s="358">
        <f>+IF(A1784="","",E1784*F1784)</f>
        <v>0</v>
      </c>
    </row>
    <row r="1785" spans="1:7" ht="15" customHeight="1">
      <c r="A1785" s="1007"/>
      <c r="B1785" s="1125"/>
      <c r="C1785" s="1126"/>
      <c r="D1785" s="361" t="s">
        <v>171</v>
      </c>
      <c r="E1785" s="74" t="s">
        <v>171</v>
      </c>
      <c r="F1785" s="362"/>
      <c r="G1785" s="246" t="str">
        <f>+IF(A1785="","",E1785*F1785)</f>
        <v/>
      </c>
    </row>
    <row r="1786" spans="1:7" ht="15" customHeight="1">
      <c r="A1786" s="80"/>
      <c r="B1786" s="80"/>
      <c r="C1786" s="80"/>
      <c r="D1786" s="1120" t="s">
        <v>172</v>
      </c>
      <c r="E1786" s="1121"/>
      <c r="F1786" s="1122"/>
      <c r="G1786" s="81">
        <f>SUM(G1784:G1785)</f>
        <v>0</v>
      </c>
    </row>
    <row r="1787" spans="1:7" ht="15" customHeight="1">
      <c r="A1787" s="1001"/>
      <c r="B1787" s="1001"/>
      <c r="C1787" s="1001"/>
      <c r="D1787" s="1001"/>
      <c r="E1787" s="1001"/>
      <c r="F1787" s="1001"/>
      <c r="G1787" s="1001"/>
    </row>
    <row r="1788" spans="1:7" ht="15" customHeight="1">
      <c r="A1788" s="1002" t="s">
        <v>173</v>
      </c>
      <c r="B1788" s="1098"/>
      <c r="C1788" s="1098"/>
      <c r="D1788" s="1098"/>
      <c r="E1788" s="1098"/>
      <c r="F1788" s="1098"/>
      <c r="G1788" s="1099"/>
    </row>
    <row r="1789" spans="1:7" ht="15" customHeight="1">
      <c r="A1789" s="1010" t="s">
        <v>165</v>
      </c>
      <c r="B1789" s="1113"/>
      <c r="C1789" s="1114"/>
      <c r="D1789" s="82" t="s">
        <v>161</v>
      </c>
      <c r="E1789" s="83" t="s">
        <v>166</v>
      </c>
      <c r="F1789" s="82" t="s">
        <v>167</v>
      </c>
      <c r="G1789" s="84" t="s">
        <v>168</v>
      </c>
    </row>
    <row r="1790" spans="1:7" ht="15" customHeight="1">
      <c r="A1790" s="1127"/>
      <c r="B1790" s="1128"/>
      <c r="C1790" s="1129"/>
      <c r="D1790" s="85"/>
      <c r="E1790" s="86"/>
      <c r="F1790" s="87"/>
      <c r="G1790" s="88" t="str">
        <f>(+IF(A1790="","",(E1790*F1790)))</f>
        <v/>
      </c>
    </row>
    <row r="1791" spans="1:7" ht="15" customHeight="1">
      <c r="A1791" s="1117"/>
      <c r="B1791" s="1118"/>
      <c r="C1791" s="1119"/>
      <c r="D1791" s="85"/>
      <c r="E1791" s="86"/>
      <c r="F1791" s="87"/>
      <c r="G1791" s="88" t="str">
        <f>(+IF(A1791="","",(E1791*F1791)))</f>
        <v/>
      </c>
    </row>
    <row r="1792" spans="1:7" ht="15" customHeight="1">
      <c r="A1792" s="80"/>
      <c r="B1792" s="80"/>
      <c r="C1792" s="80"/>
      <c r="D1792" s="1120" t="s">
        <v>176</v>
      </c>
      <c r="E1792" s="1121"/>
      <c r="F1792" s="1122"/>
      <c r="G1792" s="62">
        <f>SUM(G1790:G1791)</f>
        <v>0</v>
      </c>
    </row>
    <row r="1793" spans="1:7" ht="15" customHeight="1">
      <c r="A1793" s="80"/>
      <c r="B1793" s="80"/>
      <c r="C1793" s="80"/>
      <c r="D1793" s="80"/>
      <c r="E1793" s="93"/>
      <c r="F1793" s="80"/>
      <c r="G1793" s="80"/>
    </row>
    <row r="1794" spans="1:7" ht="15" customHeight="1">
      <c r="A1794" s="994" t="s">
        <v>177</v>
      </c>
      <c r="B1794" s="1091"/>
      <c r="C1794" s="1091"/>
      <c r="D1794" s="1091"/>
      <c r="E1794" s="1091"/>
      <c r="F1794" s="1092"/>
      <c r="G1794" s="94">
        <f>+G1780+G1786+G1792</f>
        <v>1500000</v>
      </c>
    </row>
    <row r="1795" spans="1:7" ht="15" customHeight="1">
      <c r="A1795" s="80"/>
      <c r="B1795" s="80"/>
      <c r="C1795" s="80"/>
      <c r="D1795" s="80"/>
      <c r="E1795" s="93"/>
      <c r="F1795" s="80"/>
      <c r="G1795" s="80"/>
    </row>
    <row r="1796" spans="1:7" ht="15" customHeight="1">
      <c r="A1796" s="993" t="s">
        <v>178</v>
      </c>
      <c r="B1796" s="1123"/>
      <c r="C1796" s="1124"/>
      <c r="D1796" s="80"/>
      <c r="E1796" s="95"/>
      <c r="F1796" s="96">
        <v>0.04</v>
      </c>
      <c r="G1796" s="97">
        <f>+G1794*F1796</f>
        <v>60000</v>
      </c>
    </row>
    <row r="1797" spans="1:7" ht="15" customHeight="1">
      <c r="A1797" s="994" t="s">
        <v>179</v>
      </c>
      <c r="B1797" s="1091"/>
      <c r="C1797" s="1091"/>
      <c r="D1797" s="1091"/>
      <c r="E1797" s="1091"/>
      <c r="F1797" s="1092"/>
      <c r="G1797" s="94">
        <f>+Presupuesto!G66</f>
        <v>272187.5</v>
      </c>
    </row>
    <row r="1798" spans="1:7" ht="15" customHeight="1">
      <c r="A1798" s="372"/>
      <c r="B1798" s="372"/>
      <c r="C1798" s="372"/>
      <c r="D1798" s="372"/>
      <c r="E1798" s="372"/>
      <c r="F1798" s="372"/>
      <c r="G1798" s="373"/>
    </row>
    <row r="1799" spans="1:7" ht="15" customHeight="1">
      <c r="A1799" s="372"/>
      <c r="B1799" s="372"/>
      <c r="C1799" s="372"/>
      <c r="D1799" s="372"/>
      <c r="E1799" s="372"/>
      <c r="F1799" s="372"/>
      <c r="G1799" s="373"/>
    </row>
    <row r="1800" spans="1:7" ht="15" customHeight="1">
      <c r="A1800" s="372"/>
      <c r="B1800" s="372"/>
      <c r="C1800" s="372"/>
      <c r="D1800" s="372"/>
      <c r="E1800" s="372"/>
      <c r="F1800" s="372"/>
      <c r="G1800" s="373"/>
    </row>
    <row r="1801" spans="1:7" ht="15" customHeight="1">
      <c r="A1801" s="15"/>
      <c r="B1801" s="15"/>
      <c r="C1801" s="15"/>
      <c r="D1801" s="15"/>
      <c r="E1801" s="15"/>
      <c r="F1801" s="15"/>
      <c r="G1801" s="15"/>
    </row>
    <row r="1802" spans="1:7" ht="15" customHeight="1">
      <c r="A1802" s="63" t="s">
        <v>194</v>
      </c>
      <c r="B1802" s="1013" t="s">
        <v>160</v>
      </c>
      <c r="C1802" s="773"/>
      <c r="D1802" s="773"/>
      <c r="E1802" s="773"/>
      <c r="F1802" s="1093"/>
      <c r="G1802" s="1094" t="s">
        <v>161</v>
      </c>
    </row>
    <row r="1803" spans="1:7" ht="15" customHeight="1">
      <c r="A1803" s="64"/>
      <c r="B1803" s="1014"/>
      <c r="C1803" s="776"/>
      <c r="D1803" s="776"/>
      <c r="E1803" s="776"/>
      <c r="F1803" s="898"/>
      <c r="G1803" s="1095"/>
    </row>
    <row r="1804" spans="1:7" ht="15" customHeight="1">
      <c r="A1804" s="63" t="s">
        <v>162</v>
      </c>
      <c r="B1804" s="1017" t="s">
        <v>89</v>
      </c>
      <c r="C1804" s="773"/>
      <c r="D1804" s="773"/>
      <c r="E1804" s="773"/>
      <c r="F1804" s="1093"/>
      <c r="G1804" s="1096" t="s">
        <v>19</v>
      </c>
    </row>
    <row r="1805" spans="1:7" ht="15" customHeight="1">
      <c r="A1805" s="65">
        <f>+Presupuesto!A67</f>
        <v>3.1599999999999966</v>
      </c>
      <c r="B1805" s="1014"/>
      <c r="C1805" s="776"/>
      <c r="D1805" s="776"/>
      <c r="E1805" s="776"/>
      <c r="F1805" s="898"/>
      <c r="G1805" s="1095"/>
    </row>
    <row r="1806" spans="1:7" ht="15" customHeight="1">
      <c r="A1806" s="1097"/>
      <c r="B1806" s="1097"/>
      <c r="C1806" s="1097"/>
      <c r="D1806" s="1097"/>
      <c r="E1806" s="1097"/>
      <c r="F1806" s="1097"/>
      <c r="G1806" s="1097"/>
    </row>
    <row r="1807" spans="1:7" ht="15" customHeight="1">
      <c r="A1807" s="1002" t="s">
        <v>183</v>
      </c>
      <c r="B1807" s="1098"/>
      <c r="C1807" s="1098"/>
      <c r="D1807" s="1098"/>
      <c r="E1807" s="1098"/>
      <c r="F1807" s="1098"/>
      <c r="G1807" s="1099"/>
    </row>
    <row r="1808" spans="1:7" ht="15" customHeight="1">
      <c r="A1808" s="1003" t="s">
        <v>165</v>
      </c>
      <c r="B1808" s="1100"/>
      <c r="C1808" s="1101"/>
      <c r="D1808" s="241" t="s">
        <v>161</v>
      </c>
      <c r="E1808" s="241" t="s">
        <v>184</v>
      </c>
      <c r="F1808" s="242" t="s">
        <v>167</v>
      </c>
      <c r="G1808" s="243" t="s">
        <v>168</v>
      </c>
    </row>
    <row r="1809" spans="1:7" ht="15" customHeight="1">
      <c r="A1809" s="1019" t="s">
        <v>66</v>
      </c>
      <c r="B1809" s="1102"/>
      <c r="C1809" s="1103"/>
      <c r="D1809" s="297" t="s">
        <v>104</v>
      </c>
      <c r="E1809" s="298">
        <v>1700000</v>
      </c>
      <c r="F1809" s="299">
        <v>1</v>
      </c>
      <c r="G1809" s="70">
        <f>ROUND((+IF(A1809="","",E1809*F1809)),2)</f>
        <v>1700000</v>
      </c>
    </row>
    <row r="1810" spans="1:7" ht="15" customHeight="1">
      <c r="A1810" s="997"/>
      <c r="B1810" s="1104"/>
      <c r="C1810" s="1105"/>
      <c r="D1810" s="244" t="s">
        <v>171</v>
      </c>
      <c r="E1810" s="245" t="s">
        <v>171</v>
      </c>
      <c r="F1810" s="78"/>
      <c r="G1810" s="246" t="str">
        <f>+IF(A1810="","",E1810*F1810)</f>
        <v/>
      </c>
    </row>
    <row r="1811" spans="1:7" ht="15" customHeight="1">
      <c r="A1811" s="80"/>
      <c r="B1811" s="80"/>
      <c r="C1811" s="80"/>
      <c r="D1811" s="1106" t="s">
        <v>188</v>
      </c>
      <c r="E1811" s="1107"/>
      <c r="F1811" s="1108"/>
      <c r="G1811" s="62">
        <f>SUM(G1809:G1810)</f>
        <v>1700000</v>
      </c>
    </row>
    <row r="1812" spans="1:7" ht="15" customHeight="1">
      <c r="A1812" s="1001"/>
      <c r="B1812" s="1001"/>
      <c r="C1812" s="1001"/>
      <c r="D1812" s="1001"/>
      <c r="E1812" s="1001"/>
      <c r="F1812" s="1001"/>
      <c r="G1812" s="1001"/>
    </row>
    <row r="1813" spans="1:7" ht="15" customHeight="1">
      <c r="A1813" s="1002" t="s">
        <v>164</v>
      </c>
      <c r="B1813" s="1098"/>
      <c r="C1813" s="1098"/>
      <c r="D1813" s="1098"/>
      <c r="E1813" s="1098"/>
      <c r="F1813" s="1098"/>
      <c r="G1813" s="1099"/>
    </row>
    <row r="1814" spans="1:7" ht="15" customHeight="1">
      <c r="A1814" s="1003" t="s">
        <v>165</v>
      </c>
      <c r="B1814" s="1100"/>
      <c r="C1814" s="1109"/>
      <c r="D1814" s="66" t="s">
        <v>161</v>
      </c>
      <c r="E1814" s="66" t="s">
        <v>166</v>
      </c>
      <c r="F1814" s="359" t="s">
        <v>167</v>
      </c>
      <c r="G1814" s="66" t="s">
        <v>168</v>
      </c>
    </row>
    <row r="1815" spans="1:7" ht="15" customHeight="1">
      <c r="A1815" s="1110" t="s">
        <v>169</v>
      </c>
      <c r="B1815" s="1111"/>
      <c r="C1815" s="1112"/>
      <c r="D1815" s="67" t="s">
        <v>170</v>
      </c>
      <c r="E1815" s="74"/>
      <c r="F1815" s="360"/>
      <c r="G1815" s="358">
        <f>+IF(A1815="","",E1815*F1815)</f>
        <v>0</v>
      </c>
    </row>
    <row r="1816" spans="1:7" ht="15" customHeight="1">
      <c r="A1816" s="1007"/>
      <c r="B1816" s="1125"/>
      <c r="C1816" s="1126"/>
      <c r="D1816" s="361" t="s">
        <v>171</v>
      </c>
      <c r="E1816" s="74" t="s">
        <v>171</v>
      </c>
      <c r="F1816" s="362"/>
      <c r="G1816" s="246" t="str">
        <f>+IF(A1816="","",E1816*F1816)</f>
        <v/>
      </c>
    </row>
    <row r="1817" spans="1:7" ht="15" customHeight="1">
      <c r="A1817" s="80"/>
      <c r="B1817" s="80"/>
      <c r="C1817" s="80"/>
      <c r="D1817" s="1120" t="s">
        <v>172</v>
      </c>
      <c r="E1817" s="1121"/>
      <c r="F1817" s="1122"/>
      <c r="G1817" s="81">
        <f>SUM(G1815:G1816)</f>
        <v>0</v>
      </c>
    </row>
    <row r="1818" spans="1:7" ht="15" customHeight="1">
      <c r="A1818" s="1001"/>
      <c r="B1818" s="1001"/>
      <c r="C1818" s="1001"/>
      <c r="D1818" s="1001"/>
      <c r="E1818" s="1001"/>
      <c r="F1818" s="1001"/>
      <c r="G1818" s="1001"/>
    </row>
    <row r="1819" spans="1:7" ht="15" customHeight="1">
      <c r="A1819" s="1002" t="s">
        <v>173</v>
      </c>
      <c r="B1819" s="1098"/>
      <c r="C1819" s="1098"/>
      <c r="D1819" s="1098"/>
      <c r="E1819" s="1098"/>
      <c r="F1819" s="1098"/>
      <c r="G1819" s="1099"/>
    </row>
    <row r="1820" spans="1:7" ht="15" customHeight="1">
      <c r="A1820" s="1010" t="s">
        <v>165</v>
      </c>
      <c r="B1820" s="1113"/>
      <c r="C1820" s="1114"/>
      <c r="D1820" s="82" t="s">
        <v>161</v>
      </c>
      <c r="E1820" s="83" t="s">
        <v>166</v>
      </c>
      <c r="F1820" s="82" t="s">
        <v>167</v>
      </c>
      <c r="G1820" s="84" t="s">
        <v>168</v>
      </c>
    </row>
    <row r="1821" spans="1:7" ht="15" customHeight="1">
      <c r="A1821" s="1127"/>
      <c r="B1821" s="1128"/>
      <c r="C1821" s="1129"/>
      <c r="D1821" s="85"/>
      <c r="E1821" s="86"/>
      <c r="F1821" s="87"/>
      <c r="G1821" s="88" t="str">
        <f>(+IF(A1821="","",(E1821*F1821)))</f>
        <v/>
      </c>
    </row>
    <row r="1822" spans="1:7" ht="15" customHeight="1">
      <c r="A1822" s="1117"/>
      <c r="B1822" s="1118"/>
      <c r="C1822" s="1119"/>
      <c r="D1822" s="85"/>
      <c r="E1822" s="86"/>
      <c r="F1822" s="87"/>
      <c r="G1822" s="88" t="str">
        <f>(+IF(A1822="","",(E1822*F1822)))</f>
        <v/>
      </c>
    </row>
    <row r="1823" spans="1:7" ht="15" customHeight="1">
      <c r="A1823" s="80"/>
      <c r="B1823" s="80"/>
      <c r="C1823" s="80"/>
      <c r="D1823" s="1120" t="s">
        <v>176</v>
      </c>
      <c r="E1823" s="1121"/>
      <c r="F1823" s="1122"/>
      <c r="G1823" s="62">
        <f>SUM(G1821:G1822)</f>
        <v>0</v>
      </c>
    </row>
    <row r="1824" spans="1:7" ht="15" customHeight="1">
      <c r="A1824" s="80"/>
      <c r="B1824" s="80"/>
      <c r="C1824" s="80"/>
      <c r="D1824" s="80"/>
      <c r="E1824" s="93"/>
      <c r="F1824" s="80"/>
      <c r="G1824" s="80"/>
    </row>
    <row r="1825" spans="1:7" ht="15" customHeight="1">
      <c r="A1825" s="994" t="s">
        <v>177</v>
      </c>
      <c r="B1825" s="1091"/>
      <c r="C1825" s="1091"/>
      <c r="D1825" s="1091"/>
      <c r="E1825" s="1091"/>
      <c r="F1825" s="1092"/>
      <c r="G1825" s="94">
        <f>+G1811+G1817+G1823</f>
        <v>1700000</v>
      </c>
    </row>
    <row r="1826" spans="1:7" ht="15" customHeight="1">
      <c r="A1826" s="80"/>
      <c r="B1826" s="80"/>
      <c r="C1826" s="80"/>
      <c r="D1826" s="80"/>
      <c r="E1826" s="93"/>
      <c r="F1826" s="80"/>
      <c r="G1826" s="80"/>
    </row>
    <row r="1827" spans="1:7" ht="15" customHeight="1">
      <c r="A1827" s="993" t="s">
        <v>178</v>
      </c>
      <c r="B1827" s="1123"/>
      <c r="C1827" s="1124"/>
      <c r="D1827" s="80"/>
      <c r="E1827" s="95"/>
      <c r="F1827" s="96">
        <v>0.04</v>
      </c>
      <c r="G1827" s="97">
        <f>+G1825*F1827</f>
        <v>68000</v>
      </c>
    </row>
    <row r="1828" spans="1:7" ht="15" customHeight="1">
      <c r="A1828" s="994" t="s">
        <v>179</v>
      </c>
      <c r="B1828" s="1091"/>
      <c r="C1828" s="1091"/>
      <c r="D1828" s="1091"/>
      <c r="E1828" s="1091"/>
      <c r="F1828" s="1092"/>
      <c r="G1828" s="94">
        <f>+Presupuesto!G67</f>
        <v>2803937.5</v>
      </c>
    </row>
    <row r="1829" spans="1:7" ht="15" customHeight="1">
      <c r="A1829" s="15"/>
      <c r="B1829" s="15"/>
      <c r="C1829" s="15"/>
      <c r="D1829" s="15"/>
      <c r="E1829" s="15"/>
      <c r="F1829" s="15"/>
      <c r="G1829" s="15"/>
    </row>
    <row r="1830" spans="1:7" ht="15" customHeight="1">
      <c r="A1830" s="63" t="s">
        <v>194</v>
      </c>
      <c r="B1830" s="1013" t="s">
        <v>160</v>
      </c>
      <c r="C1830" s="773"/>
      <c r="D1830" s="773"/>
      <c r="E1830" s="773"/>
      <c r="F1830" s="1093"/>
      <c r="G1830" s="1094" t="s">
        <v>161</v>
      </c>
    </row>
    <row r="1831" spans="1:7" ht="15" customHeight="1">
      <c r="A1831" s="64"/>
      <c r="B1831" s="1014"/>
      <c r="C1831" s="776"/>
      <c r="D1831" s="776"/>
      <c r="E1831" s="776"/>
      <c r="F1831" s="898"/>
      <c r="G1831" s="1095"/>
    </row>
    <row r="1832" spans="1:7" ht="15" customHeight="1">
      <c r="A1832" s="63" t="s">
        <v>162</v>
      </c>
      <c r="B1832" s="1017" t="s">
        <v>90</v>
      </c>
      <c r="C1832" s="773"/>
      <c r="D1832" s="773"/>
      <c r="E1832" s="773"/>
      <c r="F1832" s="1093"/>
      <c r="G1832" s="1096" t="s">
        <v>75</v>
      </c>
    </row>
    <row r="1833" spans="1:7" ht="15" customHeight="1">
      <c r="A1833" s="65">
        <f>+Presupuesto!A68</f>
        <v>3.1699999999999964</v>
      </c>
      <c r="B1833" s="1014"/>
      <c r="C1833" s="776"/>
      <c r="D1833" s="776"/>
      <c r="E1833" s="776"/>
      <c r="F1833" s="898"/>
      <c r="G1833" s="1095"/>
    </row>
    <row r="1834" spans="1:7" ht="15" customHeight="1">
      <c r="A1834" s="1097"/>
      <c r="B1834" s="1097"/>
      <c r="C1834" s="1097"/>
      <c r="D1834" s="1097"/>
      <c r="E1834" s="1097"/>
      <c r="F1834" s="1097"/>
      <c r="G1834" s="1097"/>
    </row>
    <row r="1835" spans="1:7" ht="15" customHeight="1">
      <c r="A1835" s="1002" t="s">
        <v>183</v>
      </c>
      <c r="B1835" s="1098"/>
      <c r="C1835" s="1098"/>
      <c r="D1835" s="1098"/>
      <c r="E1835" s="1098"/>
      <c r="F1835" s="1098"/>
      <c r="G1835" s="1099"/>
    </row>
    <row r="1836" spans="1:7" ht="15" customHeight="1">
      <c r="A1836" s="1003" t="s">
        <v>165</v>
      </c>
      <c r="B1836" s="1100"/>
      <c r="C1836" s="1101"/>
      <c r="D1836" s="241" t="s">
        <v>161</v>
      </c>
      <c r="E1836" s="241" t="s">
        <v>184</v>
      </c>
      <c r="F1836" s="242" t="s">
        <v>167</v>
      </c>
      <c r="G1836" s="243" t="s">
        <v>168</v>
      </c>
    </row>
    <row r="1837" spans="1:7" ht="15" customHeight="1">
      <c r="A1837" s="1019" t="s">
        <v>68</v>
      </c>
      <c r="B1837" s="1102"/>
      <c r="C1837" s="1103"/>
      <c r="D1837" s="297" t="s">
        <v>104</v>
      </c>
      <c r="E1837" s="298">
        <v>300000</v>
      </c>
      <c r="F1837" s="299">
        <v>1</v>
      </c>
      <c r="G1837" s="70">
        <f>ROUND((+IF(A1837="","",E1837*F1837)),2)</f>
        <v>300000</v>
      </c>
    </row>
    <row r="1838" spans="1:7" ht="15" customHeight="1">
      <c r="A1838" s="374"/>
      <c r="B1838" s="375"/>
      <c r="C1838" s="375"/>
      <c r="D1838" s="376"/>
      <c r="E1838" s="377"/>
      <c r="F1838" s="72"/>
      <c r="G1838" s="378"/>
    </row>
    <row r="1839" spans="1:7" ht="15" customHeight="1">
      <c r="A1839" s="997"/>
      <c r="B1839" s="1104"/>
      <c r="C1839" s="1105"/>
      <c r="D1839" s="244" t="s">
        <v>171</v>
      </c>
      <c r="E1839" s="245" t="s">
        <v>171</v>
      </c>
      <c r="F1839" s="78"/>
      <c r="G1839" s="246" t="str">
        <f>+IF(A1839="","",E1839*F1839)</f>
        <v/>
      </c>
    </row>
    <row r="1840" spans="1:7" ht="15" customHeight="1">
      <c r="A1840" s="80"/>
      <c r="B1840" s="80"/>
      <c r="C1840" s="80"/>
      <c r="D1840" s="1106" t="s">
        <v>188</v>
      </c>
      <c r="E1840" s="1107"/>
      <c r="F1840" s="1108"/>
      <c r="G1840" s="62">
        <f>SUM(G1837:G1839)</f>
        <v>300000</v>
      </c>
    </row>
    <row r="1841" spans="1:7" ht="15" customHeight="1">
      <c r="A1841" s="1001"/>
      <c r="B1841" s="1001"/>
      <c r="C1841" s="1001"/>
      <c r="D1841" s="1001"/>
      <c r="E1841" s="1001"/>
      <c r="F1841" s="1001"/>
      <c r="G1841" s="1001"/>
    </row>
    <row r="1842" spans="1:7" ht="15" customHeight="1">
      <c r="A1842" s="1002" t="s">
        <v>164</v>
      </c>
      <c r="B1842" s="1098"/>
      <c r="C1842" s="1098"/>
      <c r="D1842" s="1098"/>
      <c r="E1842" s="1098"/>
      <c r="F1842" s="1098"/>
      <c r="G1842" s="1099"/>
    </row>
    <row r="1843" spans="1:7" ht="15" customHeight="1">
      <c r="A1843" s="1003" t="s">
        <v>165</v>
      </c>
      <c r="B1843" s="1100"/>
      <c r="C1843" s="1109"/>
      <c r="D1843" s="66" t="s">
        <v>161</v>
      </c>
      <c r="E1843" s="66" t="s">
        <v>166</v>
      </c>
      <c r="F1843" s="359" t="s">
        <v>167</v>
      </c>
      <c r="G1843" s="66" t="s">
        <v>168</v>
      </c>
    </row>
    <row r="1844" spans="1:7" ht="15" customHeight="1">
      <c r="A1844" s="1110" t="s">
        <v>169</v>
      </c>
      <c r="B1844" s="1111"/>
      <c r="C1844" s="1112"/>
      <c r="D1844" s="67" t="s">
        <v>170</v>
      </c>
      <c r="E1844" s="74"/>
      <c r="F1844" s="360"/>
      <c r="G1844" s="358">
        <f>+IF(A1844="","",E1844*F1844)</f>
        <v>0</v>
      </c>
    </row>
    <row r="1845" spans="1:7" ht="15" customHeight="1">
      <c r="A1845" s="1007"/>
      <c r="B1845" s="1125"/>
      <c r="C1845" s="1126"/>
      <c r="D1845" s="361" t="s">
        <v>171</v>
      </c>
      <c r="E1845" s="74" t="s">
        <v>171</v>
      </c>
      <c r="F1845" s="362"/>
      <c r="G1845" s="246" t="str">
        <f>+IF(A1845="","",E1845*F1845)</f>
        <v/>
      </c>
    </row>
    <row r="1846" spans="1:7" ht="15" customHeight="1">
      <c r="A1846" s="80"/>
      <c r="B1846" s="80"/>
      <c r="C1846" s="80"/>
      <c r="D1846" s="1120" t="s">
        <v>172</v>
      </c>
      <c r="E1846" s="1121"/>
      <c r="F1846" s="1122"/>
      <c r="G1846" s="81">
        <f>SUM(G1844:G1845)</f>
        <v>0</v>
      </c>
    </row>
    <row r="1847" spans="1:7" ht="15" customHeight="1">
      <c r="A1847" s="1001"/>
      <c r="B1847" s="1001"/>
      <c r="C1847" s="1001"/>
      <c r="D1847" s="1001"/>
      <c r="E1847" s="1001"/>
      <c r="F1847" s="1001"/>
      <c r="G1847" s="1001"/>
    </row>
    <row r="1848" spans="1:7" ht="15" customHeight="1">
      <c r="A1848" s="1002" t="s">
        <v>173</v>
      </c>
      <c r="B1848" s="1098"/>
      <c r="C1848" s="1098"/>
      <c r="D1848" s="1098"/>
      <c r="E1848" s="1098"/>
      <c r="F1848" s="1098"/>
      <c r="G1848" s="1099"/>
    </row>
    <row r="1849" spans="1:7" ht="15" customHeight="1">
      <c r="A1849" s="1010" t="s">
        <v>165</v>
      </c>
      <c r="B1849" s="1113"/>
      <c r="C1849" s="1114"/>
      <c r="D1849" s="82" t="s">
        <v>161</v>
      </c>
      <c r="E1849" s="83" t="s">
        <v>166</v>
      </c>
      <c r="F1849" s="82" t="s">
        <v>167</v>
      </c>
      <c r="G1849" s="84" t="s">
        <v>168</v>
      </c>
    </row>
    <row r="1850" spans="1:7" ht="15" customHeight="1">
      <c r="A1850" s="379"/>
      <c r="B1850" s="380"/>
      <c r="C1850" s="380"/>
      <c r="D1850" s="380"/>
      <c r="E1850" s="381"/>
      <c r="F1850" s="380"/>
      <c r="G1850" s="382"/>
    </row>
    <row r="1851" spans="1:7" ht="15" customHeight="1">
      <c r="A1851" s="1011"/>
      <c r="B1851" s="1115"/>
      <c r="C1851" s="1116"/>
      <c r="D1851" s="85"/>
      <c r="E1851" s="86"/>
      <c r="F1851" s="87"/>
      <c r="G1851" s="88" t="str">
        <f>(+IF(A1851="","",(E1851*F1851)))</f>
        <v/>
      </c>
    </row>
    <row r="1852" spans="1:7" ht="15" customHeight="1">
      <c r="A1852" s="1117"/>
      <c r="B1852" s="1118"/>
      <c r="C1852" s="1119"/>
      <c r="D1852" s="85"/>
      <c r="E1852" s="86"/>
      <c r="F1852" s="87"/>
      <c r="G1852" s="88" t="str">
        <f>(+IF(A1852="","",(E1852*F1852)))</f>
        <v/>
      </c>
    </row>
    <row r="1853" spans="1:7" ht="15" customHeight="1">
      <c r="A1853" s="80"/>
      <c r="B1853" s="80"/>
      <c r="C1853" s="80"/>
      <c r="D1853" s="1120" t="s">
        <v>176</v>
      </c>
      <c r="E1853" s="1121"/>
      <c r="F1853" s="1122"/>
      <c r="G1853" s="62">
        <f>SUM(G1851:G1852)</f>
        <v>0</v>
      </c>
    </row>
    <row r="1854" spans="1:7" ht="15" customHeight="1">
      <c r="A1854" s="80"/>
      <c r="B1854" s="80"/>
      <c r="C1854" s="80"/>
      <c r="D1854" s="80"/>
      <c r="E1854" s="93"/>
      <c r="F1854" s="80"/>
      <c r="G1854" s="80"/>
    </row>
    <row r="1855" spans="1:7" ht="15" customHeight="1">
      <c r="A1855" s="994" t="s">
        <v>177</v>
      </c>
      <c r="B1855" s="1091"/>
      <c r="C1855" s="1091"/>
      <c r="D1855" s="1091"/>
      <c r="E1855" s="1091"/>
      <c r="F1855" s="1092"/>
      <c r="G1855" s="94">
        <f>+G1840+G1846+G1853</f>
        <v>300000</v>
      </c>
    </row>
    <row r="1856" spans="1:7" ht="15" customHeight="1">
      <c r="A1856" s="80"/>
      <c r="B1856" s="80"/>
      <c r="C1856" s="80"/>
      <c r="D1856" s="80"/>
      <c r="E1856" s="93"/>
      <c r="F1856" s="80"/>
      <c r="G1856" s="80"/>
    </row>
    <row r="1857" spans="1:7" ht="15" customHeight="1">
      <c r="A1857" s="993" t="s">
        <v>178</v>
      </c>
      <c r="B1857" s="1123"/>
      <c r="C1857" s="1124"/>
      <c r="D1857" s="80"/>
      <c r="E1857" s="95"/>
      <c r="F1857" s="96">
        <v>0.04</v>
      </c>
      <c r="G1857" s="97">
        <f>+G1855*F1857</f>
        <v>12000</v>
      </c>
    </row>
    <row r="1858" spans="1:7" ht="15" customHeight="1">
      <c r="A1858" s="994" t="s">
        <v>179</v>
      </c>
      <c r="B1858" s="1091"/>
      <c r="C1858" s="1091"/>
      <c r="D1858" s="1091"/>
      <c r="E1858" s="1091"/>
      <c r="F1858" s="1092"/>
      <c r="G1858" s="94">
        <f>+Presupuesto!G68</f>
        <v>87750</v>
      </c>
    </row>
    <row r="1859" spans="1:7" ht="15" customHeight="1">
      <c r="A1859" s="15"/>
      <c r="B1859" s="15"/>
      <c r="C1859" s="15"/>
      <c r="D1859" s="15"/>
      <c r="E1859" s="15"/>
      <c r="F1859" s="15"/>
      <c r="G1859" s="15"/>
    </row>
    <row r="1860" spans="1:7" ht="15" customHeight="1">
      <c r="A1860" s="15"/>
      <c r="B1860" s="15"/>
      <c r="C1860" s="15"/>
      <c r="D1860" s="15"/>
      <c r="E1860" s="15"/>
      <c r="F1860" s="15"/>
      <c r="G1860" s="15"/>
    </row>
    <row r="1861" spans="1:7" ht="15" customHeight="1">
      <c r="A1861" s="63" t="s">
        <v>194</v>
      </c>
      <c r="B1861" s="1013" t="s">
        <v>160</v>
      </c>
      <c r="C1861" s="773"/>
      <c r="D1861" s="773"/>
      <c r="E1861" s="773"/>
      <c r="F1861" s="1093"/>
      <c r="G1861" s="1094" t="s">
        <v>161</v>
      </c>
    </row>
    <row r="1862" spans="1:7" ht="15" customHeight="1">
      <c r="A1862" s="64"/>
      <c r="B1862" s="1014"/>
      <c r="C1862" s="776"/>
      <c r="D1862" s="776"/>
      <c r="E1862" s="776"/>
      <c r="F1862" s="898"/>
      <c r="G1862" s="1095"/>
    </row>
    <row r="1863" spans="1:7" ht="15" customHeight="1">
      <c r="A1863" s="63" t="s">
        <v>162</v>
      </c>
      <c r="B1863" s="1017" t="s">
        <v>91</v>
      </c>
      <c r="C1863" s="773"/>
      <c r="D1863" s="773"/>
      <c r="E1863" s="773"/>
      <c r="F1863" s="1093"/>
      <c r="G1863" s="1096" t="s">
        <v>19</v>
      </c>
    </row>
    <row r="1864" spans="1:7" ht="15" customHeight="1">
      <c r="A1864" s="65">
        <f>+Presupuesto!A69</f>
        <v>3.1799999999999962</v>
      </c>
      <c r="B1864" s="1014"/>
      <c r="C1864" s="776"/>
      <c r="D1864" s="776"/>
      <c r="E1864" s="776"/>
      <c r="F1864" s="898"/>
      <c r="G1864" s="1095"/>
    </row>
    <row r="1865" spans="1:7" ht="15" customHeight="1">
      <c r="A1865" s="1097"/>
      <c r="B1865" s="1097"/>
      <c r="C1865" s="1097"/>
      <c r="D1865" s="1097"/>
      <c r="E1865" s="1097"/>
      <c r="F1865" s="1097"/>
      <c r="G1865" s="1097"/>
    </row>
    <row r="1866" spans="1:7" ht="15" customHeight="1">
      <c r="A1866" s="1002" t="s">
        <v>183</v>
      </c>
      <c r="B1866" s="1098"/>
      <c r="C1866" s="1098"/>
      <c r="D1866" s="1098"/>
      <c r="E1866" s="1098"/>
      <c r="F1866" s="1098"/>
      <c r="G1866" s="1099"/>
    </row>
    <row r="1867" spans="1:7" ht="15" customHeight="1">
      <c r="A1867" s="1003" t="s">
        <v>165</v>
      </c>
      <c r="B1867" s="1100"/>
      <c r="C1867" s="1101"/>
      <c r="D1867" s="241" t="s">
        <v>161</v>
      </c>
      <c r="E1867" s="241" t="s">
        <v>184</v>
      </c>
      <c r="F1867" s="242" t="s">
        <v>167</v>
      </c>
      <c r="G1867" s="243" t="s">
        <v>168</v>
      </c>
    </row>
    <row r="1868" spans="1:7" ht="15" customHeight="1">
      <c r="A1868" s="1019" t="s">
        <v>69</v>
      </c>
      <c r="B1868" s="1102"/>
      <c r="C1868" s="1103"/>
      <c r="D1868" s="297" t="s">
        <v>104</v>
      </c>
      <c r="E1868" s="298">
        <v>150000</v>
      </c>
      <c r="F1868" s="299">
        <v>1</v>
      </c>
      <c r="G1868" s="70">
        <f>ROUND((+IF(A1868="","",E1868*F1868)),2)</f>
        <v>150000</v>
      </c>
    </row>
    <row r="1869" spans="1:7" ht="15" customHeight="1">
      <c r="A1869" s="374"/>
      <c r="B1869" s="375"/>
      <c r="C1869" s="375"/>
      <c r="D1869" s="376"/>
      <c r="E1869" s="377"/>
      <c r="F1869" s="72"/>
      <c r="G1869" s="378"/>
    </row>
    <row r="1870" spans="1:7" ht="15" customHeight="1">
      <c r="A1870" s="997"/>
      <c r="B1870" s="1104"/>
      <c r="C1870" s="1105"/>
      <c r="D1870" s="244" t="s">
        <v>171</v>
      </c>
      <c r="E1870" s="245" t="s">
        <v>171</v>
      </c>
      <c r="F1870" s="78"/>
      <c r="G1870" s="246" t="str">
        <f>+IF(A1870="","",E1870*F1870)</f>
        <v/>
      </c>
    </row>
    <row r="1871" spans="1:7" ht="15" customHeight="1">
      <c r="A1871" s="80"/>
      <c r="B1871" s="80"/>
      <c r="C1871" s="80"/>
      <c r="D1871" s="1106" t="s">
        <v>188</v>
      </c>
      <c r="E1871" s="1107"/>
      <c r="F1871" s="1108"/>
      <c r="G1871" s="62">
        <f>SUM(G1868:G1870)</f>
        <v>150000</v>
      </c>
    </row>
    <row r="1872" spans="1:7" ht="15" customHeight="1">
      <c r="A1872" s="1001"/>
      <c r="B1872" s="1001"/>
      <c r="C1872" s="1001"/>
      <c r="D1872" s="1001"/>
      <c r="E1872" s="1001"/>
      <c r="F1872" s="1001"/>
      <c r="G1872" s="1001"/>
    </row>
    <row r="1873" spans="1:7" ht="15" customHeight="1">
      <c r="A1873" s="1002" t="s">
        <v>164</v>
      </c>
      <c r="B1873" s="1098"/>
      <c r="C1873" s="1098"/>
      <c r="D1873" s="1098"/>
      <c r="E1873" s="1098"/>
      <c r="F1873" s="1098"/>
      <c r="G1873" s="1099"/>
    </row>
    <row r="1874" spans="1:7" ht="15" customHeight="1">
      <c r="A1874" s="1003" t="s">
        <v>165</v>
      </c>
      <c r="B1874" s="1100"/>
      <c r="C1874" s="1109"/>
      <c r="D1874" s="66" t="s">
        <v>161</v>
      </c>
      <c r="E1874" s="66" t="s">
        <v>166</v>
      </c>
      <c r="F1874" s="359" t="s">
        <v>167</v>
      </c>
      <c r="G1874" s="66" t="s">
        <v>168</v>
      </c>
    </row>
    <row r="1875" spans="1:7" ht="15" customHeight="1">
      <c r="A1875" s="1110" t="s">
        <v>169</v>
      </c>
      <c r="B1875" s="1111"/>
      <c r="C1875" s="1112"/>
      <c r="D1875" s="67" t="s">
        <v>170</v>
      </c>
      <c r="E1875" s="74"/>
      <c r="F1875" s="360"/>
      <c r="G1875" s="358">
        <f>+IF(A1875="","",E1875*F1875)</f>
        <v>0</v>
      </c>
    </row>
    <row r="1876" spans="1:7" ht="15" customHeight="1">
      <c r="A1876" s="1007"/>
      <c r="B1876" s="1125"/>
      <c r="C1876" s="1126"/>
      <c r="D1876" s="361" t="s">
        <v>171</v>
      </c>
      <c r="E1876" s="74" t="s">
        <v>171</v>
      </c>
      <c r="F1876" s="362"/>
      <c r="G1876" s="246" t="str">
        <f>+IF(A1876="","",E1876*F1876)</f>
        <v/>
      </c>
    </row>
    <row r="1877" spans="1:7" ht="15" customHeight="1">
      <c r="A1877" s="80"/>
      <c r="B1877" s="80"/>
      <c r="C1877" s="80"/>
      <c r="D1877" s="1120" t="s">
        <v>172</v>
      </c>
      <c r="E1877" s="1121"/>
      <c r="F1877" s="1122"/>
      <c r="G1877" s="81">
        <f>SUM(G1875:G1876)</f>
        <v>0</v>
      </c>
    </row>
    <row r="1878" spans="1:7" ht="15" customHeight="1">
      <c r="A1878" s="1001"/>
      <c r="B1878" s="1001"/>
      <c r="C1878" s="1001"/>
      <c r="D1878" s="1001"/>
      <c r="E1878" s="1001"/>
      <c r="F1878" s="1001"/>
      <c r="G1878" s="1001"/>
    </row>
    <row r="1879" spans="1:7" ht="15" customHeight="1">
      <c r="A1879" s="1002" t="s">
        <v>173</v>
      </c>
      <c r="B1879" s="1098"/>
      <c r="C1879" s="1098"/>
      <c r="D1879" s="1098"/>
      <c r="E1879" s="1098"/>
      <c r="F1879" s="1098"/>
      <c r="G1879" s="1099"/>
    </row>
    <row r="1880" spans="1:7" ht="15" customHeight="1">
      <c r="A1880" s="1010" t="s">
        <v>165</v>
      </c>
      <c r="B1880" s="1113"/>
      <c r="C1880" s="1114"/>
      <c r="D1880" s="82" t="s">
        <v>161</v>
      </c>
      <c r="E1880" s="83" t="s">
        <v>166</v>
      </c>
      <c r="F1880" s="82" t="s">
        <v>167</v>
      </c>
      <c r="G1880" s="84" t="s">
        <v>168</v>
      </c>
    </row>
    <row r="1881" spans="1:7" ht="15" customHeight="1">
      <c r="A1881" s="379"/>
      <c r="B1881" s="380"/>
      <c r="C1881" s="380"/>
      <c r="D1881" s="380"/>
      <c r="E1881" s="381"/>
      <c r="F1881" s="380"/>
      <c r="G1881" s="382"/>
    </row>
    <row r="1882" spans="1:7" ht="15" customHeight="1">
      <c r="A1882" s="1011"/>
      <c r="B1882" s="1115"/>
      <c r="C1882" s="1116"/>
      <c r="D1882" s="85"/>
      <c r="E1882" s="86"/>
      <c r="F1882" s="87"/>
      <c r="G1882" s="88" t="str">
        <f>(+IF(A1882="","",(E1882*F1882)))</f>
        <v/>
      </c>
    </row>
    <row r="1883" spans="1:7" ht="15" customHeight="1">
      <c r="A1883" s="1117"/>
      <c r="B1883" s="1118"/>
      <c r="C1883" s="1119"/>
      <c r="D1883" s="85"/>
      <c r="E1883" s="86"/>
      <c r="F1883" s="87"/>
      <c r="G1883" s="88" t="str">
        <f>(+IF(A1883="","",(E1883*F1883)))</f>
        <v/>
      </c>
    </row>
    <row r="1884" spans="1:7" ht="15" customHeight="1">
      <c r="A1884" s="80"/>
      <c r="B1884" s="80"/>
      <c r="C1884" s="80"/>
      <c r="D1884" s="1120" t="s">
        <v>176</v>
      </c>
      <c r="E1884" s="1121"/>
      <c r="F1884" s="1122"/>
      <c r="G1884" s="62">
        <f>SUM(G1882:G1883)</f>
        <v>0</v>
      </c>
    </row>
    <row r="1885" spans="1:7" ht="15" customHeight="1">
      <c r="A1885" s="80"/>
      <c r="B1885" s="80"/>
      <c r="C1885" s="80"/>
      <c r="D1885" s="80"/>
      <c r="E1885" s="93"/>
      <c r="F1885" s="80"/>
      <c r="G1885" s="80"/>
    </row>
    <row r="1886" spans="1:7" ht="15" customHeight="1">
      <c r="A1886" s="994" t="s">
        <v>177</v>
      </c>
      <c r="B1886" s="1091"/>
      <c r="C1886" s="1091"/>
      <c r="D1886" s="1091"/>
      <c r="E1886" s="1091"/>
      <c r="F1886" s="1092"/>
      <c r="G1886" s="94">
        <f>+G1871+G1877+G1884</f>
        <v>150000</v>
      </c>
    </row>
    <row r="1887" spans="1:7" ht="15" customHeight="1">
      <c r="A1887" s="80"/>
      <c r="B1887" s="80"/>
      <c r="C1887" s="80"/>
      <c r="D1887" s="80"/>
      <c r="E1887" s="93"/>
      <c r="F1887" s="80"/>
      <c r="G1887" s="80"/>
    </row>
    <row r="1888" spans="1:7" ht="15" customHeight="1">
      <c r="A1888" s="993" t="s">
        <v>178</v>
      </c>
      <c r="B1888" s="1123"/>
      <c r="C1888" s="1124"/>
      <c r="D1888" s="80"/>
      <c r="E1888" s="95"/>
      <c r="F1888" s="96">
        <v>0.04</v>
      </c>
      <c r="G1888" s="97">
        <f>+G1886*F1888</f>
        <v>6000</v>
      </c>
    </row>
    <row r="1889" spans="1:7" ht="15" customHeight="1">
      <c r="A1889" s="994" t="s">
        <v>179</v>
      </c>
      <c r="B1889" s="1091"/>
      <c r="C1889" s="1091"/>
      <c r="D1889" s="1091"/>
      <c r="E1889" s="1091"/>
      <c r="F1889" s="1092"/>
      <c r="G1889" s="94">
        <f>+Presupuesto!G69</f>
        <v>316875</v>
      </c>
    </row>
    <row r="1890" spans="1:7" ht="15" customHeight="1">
      <c r="A1890" s="15"/>
      <c r="B1890" s="15"/>
      <c r="C1890" s="15"/>
      <c r="D1890" s="15"/>
      <c r="E1890" s="15"/>
      <c r="F1890" s="15"/>
      <c r="G1890" s="15"/>
    </row>
    <row r="1891" spans="1:7" ht="15" customHeight="1">
      <c r="A1891" s="391" t="s">
        <v>159</v>
      </c>
      <c r="B1891" s="914" t="s">
        <v>160</v>
      </c>
      <c r="C1891" s="915"/>
      <c r="D1891" s="915"/>
      <c r="E1891" s="915"/>
      <c r="F1891" s="916"/>
      <c r="G1891" s="920" t="s">
        <v>161</v>
      </c>
    </row>
    <row r="1892" spans="1:7" ht="15" customHeight="1">
      <c r="A1892" s="392" t="s">
        <v>93</v>
      </c>
      <c r="B1892" s="917"/>
      <c r="C1892" s="918"/>
      <c r="D1892" s="918"/>
      <c r="E1892" s="918"/>
      <c r="F1892" s="919"/>
      <c r="G1892" s="921"/>
    </row>
    <row r="1893" spans="1:7" ht="15" customHeight="1">
      <c r="A1893" s="391" t="s">
        <v>162</v>
      </c>
      <c r="B1893" s="922" t="s">
        <v>268</v>
      </c>
      <c r="C1893" s="923"/>
      <c r="D1893" s="923"/>
      <c r="E1893" s="923"/>
      <c r="F1893" s="924"/>
      <c r="G1893" s="928" t="s">
        <v>13</v>
      </c>
    </row>
    <row r="1894" spans="1:7" ht="15" customHeight="1">
      <c r="A1894" s="511">
        <f>+Presupuesto!A74</f>
        <v>4.0299999999999994</v>
      </c>
      <c r="B1894" s="925"/>
      <c r="C1894" s="926"/>
      <c r="D1894" s="926"/>
      <c r="E1894" s="926"/>
      <c r="F1894" s="927"/>
      <c r="G1894" s="929"/>
    </row>
    <row r="1895" spans="1:7" ht="15" customHeight="1">
      <c r="A1895" s="930"/>
      <c r="B1895" s="930"/>
      <c r="C1895" s="930"/>
      <c r="D1895" s="930"/>
      <c r="E1895" s="930"/>
      <c r="F1895" s="930"/>
      <c r="G1895" s="930"/>
    </row>
    <row r="1896" spans="1:7" ht="15" customHeight="1">
      <c r="A1896" s="931" t="s">
        <v>183</v>
      </c>
      <c r="B1896" s="932"/>
      <c r="C1896" s="932"/>
      <c r="D1896" s="932"/>
      <c r="E1896" s="932"/>
      <c r="F1896" s="932"/>
      <c r="G1896" s="933"/>
    </row>
    <row r="1897" spans="1:7" ht="15" customHeight="1">
      <c r="A1897" s="934" t="s">
        <v>165</v>
      </c>
      <c r="B1897" s="935"/>
      <c r="C1897" s="935"/>
      <c r="D1897" s="393" t="s">
        <v>161</v>
      </c>
      <c r="E1897" s="393" t="s">
        <v>184</v>
      </c>
      <c r="F1897" s="394" t="s">
        <v>167</v>
      </c>
      <c r="G1897" s="395" t="s">
        <v>168</v>
      </c>
    </row>
    <row r="1898" spans="1:7" ht="15" customHeight="1">
      <c r="A1898" s="936" t="s">
        <v>269</v>
      </c>
      <c r="B1898" s="937"/>
      <c r="C1898" s="937"/>
      <c r="D1898" s="503" t="s">
        <v>28</v>
      </c>
      <c r="E1898" s="504">
        <v>503770.05</v>
      </c>
      <c r="F1898" s="398">
        <v>0.65</v>
      </c>
      <c r="G1898" s="500">
        <f>ROUND((+IF(A1898="","",E1898*F1898)),2)</f>
        <v>327450.53000000003</v>
      </c>
    </row>
    <row r="1899" spans="1:7" ht="15" customHeight="1">
      <c r="A1899" s="938" t="s">
        <v>270</v>
      </c>
      <c r="B1899" s="939"/>
      <c r="C1899" s="939"/>
      <c r="D1899" s="505" t="s">
        <v>26</v>
      </c>
      <c r="E1899" s="506">
        <v>5950</v>
      </c>
      <c r="F1899" s="402">
        <v>0.42</v>
      </c>
      <c r="G1899" s="403">
        <f>+IF(A1899="","",E1899*F1899)</f>
        <v>2499</v>
      </c>
    </row>
    <row r="1900" spans="1:7" ht="15" customHeight="1">
      <c r="A1900" s="1057" t="s">
        <v>271</v>
      </c>
      <c r="B1900" s="1058"/>
      <c r="C1900" s="1058"/>
      <c r="D1900" s="505" t="s">
        <v>26</v>
      </c>
      <c r="E1900" s="506">
        <v>11503.33</v>
      </c>
      <c r="F1900" s="559">
        <v>0.93</v>
      </c>
      <c r="G1900" s="403">
        <f>+IF(A1900="","",E1900*F1900)</f>
        <v>10698.0969</v>
      </c>
    </row>
    <row r="1901" spans="1:7" ht="15" customHeight="1">
      <c r="A1901" s="938" t="s">
        <v>272</v>
      </c>
      <c r="B1901" s="939"/>
      <c r="C1901" s="939"/>
      <c r="D1901" s="505" t="s">
        <v>26</v>
      </c>
      <c r="E1901" s="506">
        <v>7000</v>
      </c>
      <c r="F1901" s="559">
        <v>0.55000000000000004</v>
      </c>
      <c r="G1901" s="496">
        <f>+IF(A1901="","",E1901*F1901)</f>
        <v>3850.0000000000005</v>
      </c>
    </row>
    <row r="1902" spans="1:7" ht="15" customHeight="1">
      <c r="A1902" s="1057" t="s">
        <v>273</v>
      </c>
      <c r="B1902" s="1058"/>
      <c r="C1902" s="1058"/>
      <c r="D1902" s="505" t="s">
        <v>274</v>
      </c>
      <c r="E1902" s="506">
        <v>5094.67</v>
      </c>
      <c r="F1902" s="559">
        <v>0.45</v>
      </c>
      <c r="G1902" s="496">
        <f>+IF(A1902="","",E1902*F1902)</f>
        <v>2292.6015000000002</v>
      </c>
    </row>
    <row r="1903" spans="1:7" ht="15" customHeight="1">
      <c r="A1903" s="995" t="s">
        <v>275</v>
      </c>
      <c r="B1903" s="996"/>
      <c r="C1903" s="996"/>
      <c r="D1903" s="560" t="s">
        <v>28</v>
      </c>
      <c r="E1903" s="561">
        <v>83895</v>
      </c>
      <c r="F1903" s="559">
        <v>0.45</v>
      </c>
      <c r="G1903" s="408">
        <f>+IF(A1903="","",E1903*F1903)</f>
        <v>37752.75</v>
      </c>
    </row>
    <row r="1904" spans="1:7" ht="15" customHeight="1">
      <c r="A1904" s="409"/>
      <c r="B1904" s="409"/>
      <c r="C1904" s="409"/>
      <c r="D1904" s="945" t="s">
        <v>188</v>
      </c>
      <c r="E1904" s="945"/>
      <c r="F1904" s="946"/>
      <c r="G1904" s="410">
        <f>+ROUND(SUM(G1898:G1903),2)</f>
        <v>384542.98</v>
      </c>
    </row>
    <row r="1905" spans="1:7" ht="15" customHeight="1">
      <c r="A1905" s="930"/>
      <c r="B1905" s="930"/>
      <c r="C1905" s="930"/>
      <c r="D1905" s="930"/>
      <c r="E1905" s="930"/>
      <c r="F1905" s="930"/>
      <c r="G1905" s="930"/>
    </row>
    <row r="1906" spans="1:7" ht="15" customHeight="1">
      <c r="A1906" s="931" t="s">
        <v>164</v>
      </c>
      <c r="B1906" s="932"/>
      <c r="C1906" s="932"/>
      <c r="D1906" s="932"/>
      <c r="E1906" s="932"/>
      <c r="F1906" s="932"/>
      <c r="G1906" s="933"/>
    </row>
    <row r="1907" spans="1:7" ht="15" customHeight="1">
      <c r="A1907" s="940" t="s">
        <v>165</v>
      </c>
      <c r="B1907" s="940"/>
      <c r="C1907" s="940"/>
      <c r="D1907" s="414" t="s">
        <v>161</v>
      </c>
      <c r="E1907" s="414" t="s">
        <v>166</v>
      </c>
      <c r="F1907" s="498" t="s">
        <v>167</v>
      </c>
      <c r="G1907" s="415" t="s">
        <v>168</v>
      </c>
    </row>
    <row r="1908" spans="1:7" ht="15" customHeight="1">
      <c r="A1908" s="941" t="s">
        <v>169</v>
      </c>
      <c r="B1908" s="942"/>
      <c r="C1908" s="942"/>
      <c r="D1908" s="495" t="s">
        <v>170</v>
      </c>
      <c r="E1908" s="421">
        <v>204572.85</v>
      </c>
      <c r="F1908" s="499">
        <v>0.05</v>
      </c>
      <c r="G1908" s="500">
        <f>+IF(A1908="","",E1908*F1908)</f>
        <v>10228.642500000002</v>
      </c>
    </row>
    <row r="1909" spans="1:7" ht="15" customHeight="1">
      <c r="A1909" s="941"/>
      <c r="B1909" s="942"/>
      <c r="C1909" s="942"/>
      <c r="D1909" s="495" t="s">
        <v>171</v>
      </c>
      <c r="E1909" s="421" t="s">
        <v>171</v>
      </c>
      <c r="F1909" s="420"/>
      <c r="G1909" s="403" t="str">
        <f>+IF(A1909="","",E1909*F1909)</f>
        <v/>
      </c>
    </row>
    <row r="1910" spans="1:7" ht="15" customHeight="1">
      <c r="A1910" s="941"/>
      <c r="B1910" s="942"/>
      <c r="C1910" s="942"/>
      <c r="D1910" s="495" t="s">
        <v>171</v>
      </c>
      <c r="E1910" s="421" t="s">
        <v>171</v>
      </c>
      <c r="F1910" s="422"/>
      <c r="G1910" s="403" t="str">
        <f>+IF(A1910="","",E1910*F1910)</f>
        <v/>
      </c>
    </row>
    <row r="1911" spans="1:7" ht="15" customHeight="1">
      <c r="A1911" s="1059"/>
      <c r="B1911" s="1060"/>
      <c r="C1911" s="1061"/>
      <c r="D1911" s="495" t="s">
        <v>171</v>
      </c>
      <c r="E1911" s="421" t="s">
        <v>171</v>
      </c>
      <c r="F1911" s="501"/>
      <c r="G1911" s="408" t="str">
        <f>+IF(A1911="","",E1911*F1911)</f>
        <v/>
      </c>
    </row>
    <row r="1912" spans="1:7" ht="15" customHeight="1">
      <c r="A1912" s="409"/>
      <c r="B1912" s="409"/>
      <c r="C1912" s="409"/>
      <c r="D1912" s="945" t="s">
        <v>172</v>
      </c>
      <c r="E1912" s="945"/>
      <c r="F1912" s="946"/>
      <c r="G1912" s="427">
        <f>ROUND(+SUM(G1908:G1911),2)</f>
        <v>10228.64</v>
      </c>
    </row>
    <row r="1913" spans="1:7" ht="15" customHeight="1">
      <c r="A1913" s="947"/>
      <c r="B1913" s="947"/>
      <c r="C1913" s="947"/>
      <c r="D1913" s="947"/>
      <c r="E1913" s="947"/>
      <c r="F1913" s="947"/>
      <c r="G1913" s="947"/>
    </row>
    <row r="1914" spans="1:7" ht="15" customHeight="1">
      <c r="A1914" s="948" t="s">
        <v>173</v>
      </c>
      <c r="B1914" s="949"/>
      <c r="C1914" s="949"/>
      <c r="D1914" s="949"/>
      <c r="E1914" s="949"/>
      <c r="F1914" s="949"/>
      <c r="G1914" s="950"/>
    </row>
    <row r="1915" spans="1:7" ht="15" customHeight="1">
      <c r="A1915" s="951" t="s">
        <v>165</v>
      </c>
      <c r="B1915" s="952"/>
      <c r="C1915" s="952"/>
      <c r="D1915" s="428" t="s">
        <v>161</v>
      </c>
      <c r="E1915" s="429" t="s">
        <v>166</v>
      </c>
      <c r="F1915" s="430" t="s">
        <v>167</v>
      </c>
      <c r="G1915" s="431" t="s">
        <v>168</v>
      </c>
    </row>
    <row r="1916" spans="1:7" ht="15" customHeight="1">
      <c r="A1916" s="953" t="s">
        <v>217</v>
      </c>
      <c r="B1916" s="954"/>
      <c r="C1916" s="954"/>
      <c r="D1916" s="432" t="s">
        <v>175</v>
      </c>
      <c r="E1916" s="433">
        <v>40914.569044249998</v>
      </c>
      <c r="F1916" s="434">
        <v>5</v>
      </c>
      <c r="G1916" s="435">
        <f>(+IF(A1916="","",(E1916*F1916)))</f>
        <v>204572.84522125</v>
      </c>
    </row>
    <row r="1917" spans="1:7" ht="15" customHeight="1">
      <c r="A1917" s="953"/>
      <c r="B1917" s="954"/>
      <c r="C1917" s="954"/>
      <c r="D1917" s="432"/>
      <c r="E1917" s="433"/>
      <c r="F1917" s="434"/>
      <c r="G1917" s="435" t="str">
        <f>(+IF(A1917="","",(E1917*F1917)))</f>
        <v/>
      </c>
    </row>
    <row r="1918" spans="1:7" ht="15" customHeight="1">
      <c r="A1918" s="953"/>
      <c r="B1918" s="954"/>
      <c r="C1918" s="954"/>
      <c r="D1918" s="432"/>
      <c r="E1918" s="433"/>
      <c r="F1918" s="434"/>
      <c r="G1918" s="435" t="str">
        <f>(+IF(A1918="","",(E1918*F1918)))</f>
        <v/>
      </c>
    </row>
    <row r="1919" spans="1:7" ht="15" customHeight="1">
      <c r="A1919" s="973"/>
      <c r="B1919" s="974"/>
      <c r="C1919" s="974"/>
      <c r="D1919" s="436"/>
      <c r="E1919" s="437"/>
      <c r="F1919" s="438"/>
      <c r="G1919" s="439"/>
    </row>
    <row r="1920" spans="1:7" ht="15" customHeight="1">
      <c r="A1920" s="409"/>
      <c r="B1920" s="409"/>
      <c r="C1920" s="409"/>
      <c r="D1920" s="945" t="s">
        <v>176</v>
      </c>
      <c r="E1920" s="945"/>
      <c r="F1920" s="946"/>
      <c r="G1920" s="410">
        <f>+ROUND(SUM(G1916:G1919),2)</f>
        <v>204572.85</v>
      </c>
    </row>
    <row r="1921" spans="1:7" ht="15" customHeight="1">
      <c r="A1921" s="409"/>
      <c r="B1921" s="409"/>
      <c r="C1921" s="409"/>
      <c r="D1921" s="440"/>
      <c r="E1921" s="441"/>
      <c r="F1921" s="409"/>
      <c r="G1921" s="409"/>
    </row>
    <row r="1922" spans="1:7" ht="15" customHeight="1">
      <c r="A1922" s="975" t="s">
        <v>177</v>
      </c>
      <c r="B1922" s="976"/>
      <c r="C1922" s="976"/>
      <c r="D1922" s="976"/>
      <c r="E1922" s="976"/>
      <c r="F1922" s="977"/>
      <c r="G1922" s="442">
        <f>ROUND((SUM(+G1904+G1912+G1920)),2)</f>
        <v>599344.47</v>
      </c>
    </row>
    <row r="1923" spans="1:7" ht="15" customHeight="1">
      <c r="A1923" s="409"/>
      <c r="B1923" s="409"/>
      <c r="C1923" s="409"/>
      <c r="D1923" s="440"/>
      <c r="E1923" s="441"/>
      <c r="F1923" s="409"/>
      <c r="G1923" s="409"/>
    </row>
    <row r="1924" spans="1:7" ht="15" customHeight="1">
      <c r="A1924" s="978" t="s">
        <v>178</v>
      </c>
      <c r="B1924" s="979"/>
      <c r="C1924" s="980"/>
      <c r="D1924" s="443"/>
      <c r="E1924" s="444"/>
      <c r="F1924" s="445">
        <f>+[2]PRESUPUESTO!$H$70</f>
        <v>0</v>
      </c>
      <c r="G1924" s="446">
        <f>+G1922*F1924</f>
        <v>0</v>
      </c>
    </row>
    <row r="1925" spans="1:7" ht="15" customHeight="1">
      <c r="A1925" s="975" t="s">
        <v>179</v>
      </c>
      <c r="B1925" s="976"/>
      <c r="C1925" s="976"/>
      <c r="D1925" s="976"/>
      <c r="E1925" s="976"/>
      <c r="F1925" s="977"/>
      <c r="G1925" s="442">
        <f>+G1924+G1922</f>
        <v>599344.47</v>
      </c>
    </row>
    <row r="1926" spans="1:7" ht="15" customHeight="1">
      <c r="A1926" s="1020" t="s">
        <v>390</v>
      </c>
      <c r="B1926" s="1130"/>
      <c r="C1926" s="1131"/>
      <c r="D1926" s="354" t="s">
        <v>391</v>
      </c>
      <c r="E1926" s="355">
        <v>3.65</v>
      </c>
      <c r="F1926" s="75">
        <v>10</v>
      </c>
      <c r="G1926" s="73">
        <f>+IF(A1926="","",E1926*F1926)</f>
        <v>36.5</v>
      </c>
    </row>
    <row r="1927" spans="1:7" ht="15" customHeight="1">
      <c r="A1927" s="391" t="s">
        <v>159</v>
      </c>
      <c r="B1927" s="914" t="s">
        <v>160</v>
      </c>
      <c r="C1927" s="915"/>
      <c r="D1927" s="915"/>
      <c r="E1927" s="915"/>
      <c r="F1927" s="916"/>
      <c r="G1927" s="920" t="s">
        <v>161</v>
      </c>
    </row>
    <row r="1928" spans="1:7" ht="15" customHeight="1">
      <c r="A1928" s="392"/>
      <c r="B1928" s="917"/>
      <c r="C1928" s="918"/>
      <c r="D1928" s="918"/>
      <c r="E1928" s="918"/>
      <c r="F1928" s="919"/>
      <c r="G1928" s="921"/>
    </row>
    <row r="1929" spans="1:7" ht="15" customHeight="1">
      <c r="A1929" s="391" t="s">
        <v>162</v>
      </c>
      <c r="B1929" s="922" t="s">
        <v>94</v>
      </c>
      <c r="C1929" s="923"/>
      <c r="D1929" s="923"/>
      <c r="E1929" s="923"/>
      <c r="F1929" s="924"/>
      <c r="G1929" s="928" t="s">
        <v>13</v>
      </c>
    </row>
    <row r="1930" spans="1:7" ht="15" customHeight="1">
      <c r="A1930" s="511">
        <v>4.0499999999999989</v>
      </c>
      <c r="B1930" s="925"/>
      <c r="C1930" s="926"/>
      <c r="D1930" s="926"/>
      <c r="E1930" s="926"/>
      <c r="F1930" s="927"/>
      <c r="G1930" s="929"/>
    </row>
    <row r="1931" spans="1:7" ht="15" customHeight="1">
      <c r="A1931" s="930"/>
      <c r="B1931" s="930"/>
      <c r="C1931" s="930"/>
      <c r="D1931" s="930"/>
      <c r="E1931" s="930"/>
      <c r="F1931" s="930"/>
      <c r="G1931" s="930"/>
    </row>
    <row r="1932" spans="1:7" ht="15" customHeight="1">
      <c r="A1932" s="931" t="s">
        <v>183</v>
      </c>
      <c r="B1932" s="932"/>
      <c r="C1932" s="932"/>
      <c r="D1932" s="932"/>
      <c r="E1932" s="932"/>
      <c r="F1932" s="932"/>
      <c r="G1932" s="933"/>
    </row>
    <row r="1933" spans="1:7" ht="15" customHeight="1">
      <c r="A1933" s="934" t="s">
        <v>165</v>
      </c>
      <c r="B1933" s="935"/>
      <c r="C1933" s="935"/>
      <c r="D1933" s="393" t="s">
        <v>161</v>
      </c>
      <c r="E1933" s="393" t="s">
        <v>184</v>
      </c>
      <c r="F1933" s="394" t="s">
        <v>167</v>
      </c>
      <c r="G1933" s="395" t="s">
        <v>168</v>
      </c>
    </row>
    <row r="1934" spans="1:7" ht="15" customHeight="1">
      <c r="A1934" s="936" t="s">
        <v>269</v>
      </c>
      <c r="B1934" s="937"/>
      <c r="C1934" s="937"/>
      <c r="D1934" s="503" t="s">
        <v>28</v>
      </c>
      <c r="E1934" s="504">
        <v>503770.05</v>
      </c>
      <c r="F1934" s="398">
        <v>0.65</v>
      </c>
      <c r="G1934" s="500">
        <f>ROUND((+IF(A1934="","",E1934*F1934)),2)</f>
        <v>327450.53000000003</v>
      </c>
    </row>
    <row r="1935" spans="1:7" ht="15" customHeight="1">
      <c r="A1935" s="938" t="s">
        <v>270</v>
      </c>
      <c r="B1935" s="939"/>
      <c r="C1935" s="939"/>
      <c r="D1935" s="505" t="s">
        <v>26</v>
      </c>
      <c r="E1935" s="506">
        <v>5950</v>
      </c>
      <c r="F1935" s="402">
        <v>0.42</v>
      </c>
      <c r="G1935" s="403">
        <f>+IF(A1935="","",E1935*F1935)</f>
        <v>2499</v>
      </c>
    </row>
    <row r="1936" spans="1:7" ht="15" customHeight="1">
      <c r="A1936" s="1057" t="s">
        <v>271</v>
      </c>
      <c r="B1936" s="1058"/>
      <c r="C1936" s="1058"/>
      <c r="D1936" s="505" t="s">
        <v>26</v>
      </c>
      <c r="E1936" s="506">
        <v>11503.33</v>
      </c>
      <c r="F1936" s="559">
        <v>0.93</v>
      </c>
      <c r="G1936" s="403">
        <f>+IF(A1936="","",E1936*F1936)</f>
        <v>10698.0969</v>
      </c>
    </row>
    <row r="1937" spans="1:7" ht="15" customHeight="1">
      <c r="A1937" s="938" t="s">
        <v>272</v>
      </c>
      <c r="B1937" s="939"/>
      <c r="C1937" s="939"/>
      <c r="D1937" s="505" t="s">
        <v>26</v>
      </c>
      <c r="E1937" s="506">
        <v>7000</v>
      </c>
      <c r="F1937" s="559">
        <v>0.55000000000000004</v>
      </c>
      <c r="G1937" s="496">
        <f>+IF(A1937="","",E1937*F1937)</f>
        <v>3850.0000000000005</v>
      </c>
    </row>
    <row r="1938" spans="1:7" ht="15" customHeight="1">
      <c r="A1938" s="1057" t="s">
        <v>273</v>
      </c>
      <c r="B1938" s="1058"/>
      <c r="C1938" s="1058"/>
      <c r="D1938" s="505" t="s">
        <v>274</v>
      </c>
      <c r="E1938" s="506">
        <v>5094.67</v>
      </c>
      <c r="F1938" s="559">
        <v>0.45</v>
      </c>
      <c r="G1938" s="496">
        <f>+IF(A1938="","",E1938*F1938)</f>
        <v>2292.6015000000002</v>
      </c>
    </row>
    <row r="1939" spans="1:7" ht="15" customHeight="1">
      <c r="A1939" s="995" t="s">
        <v>275</v>
      </c>
      <c r="B1939" s="996"/>
      <c r="C1939" s="996"/>
      <c r="D1939" s="560" t="s">
        <v>28</v>
      </c>
      <c r="E1939" s="561">
        <v>83895</v>
      </c>
      <c r="F1939" s="559">
        <v>0.45</v>
      </c>
      <c r="G1939" s="408">
        <f>+IF(A1939="","",E1939*F1939)</f>
        <v>37752.75</v>
      </c>
    </row>
    <row r="1940" spans="1:7" ht="15" customHeight="1">
      <c r="A1940" s="409"/>
      <c r="B1940" s="409"/>
      <c r="C1940" s="409"/>
      <c r="D1940" s="945" t="s">
        <v>188</v>
      </c>
      <c r="E1940" s="945"/>
      <c r="F1940" s="946"/>
      <c r="G1940" s="410">
        <f>+ROUND(SUM(G1934:G1939),2)</f>
        <v>384542.98</v>
      </c>
    </row>
    <row r="1941" spans="1:7" ht="15" customHeight="1">
      <c r="A1941" s="930"/>
      <c r="B1941" s="930"/>
      <c r="C1941" s="930"/>
      <c r="D1941" s="930"/>
      <c r="E1941" s="930"/>
      <c r="F1941" s="930"/>
      <c r="G1941" s="930"/>
    </row>
    <row r="1942" spans="1:7" ht="15" customHeight="1">
      <c r="A1942" s="931" t="s">
        <v>164</v>
      </c>
      <c r="B1942" s="932"/>
      <c r="C1942" s="932"/>
      <c r="D1942" s="932"/>
      <c r="E1942" s="932"/>
      <c r="F1942" s="932"/>
      <c r="G1942" s="933"/>
    </row>
    <row r="1943" spans="1:7" ht="15" customHeight="1">
      <c r="A1943" s="940" t="s">
        <v>165</v>
      </c>
      <c r="B1943" s="940"/>
      <c r="C1943" s="940"/>
      <c r="D1943" s="414" t="s">
        <v>161</v>
      </c>
      <c r="E1943" s="414" t="s">
        <v>166</v>
      </c>
      <c r="F1943" s="498" t="s">
        <v>167</v>
      </c>
      <c r="G1943" s="415" t="s">
        <v>168</v>
      </c>
    </row>
    <row r="1944" spans="1:7" ht="15" customHeight="1">
      <c r="A1944" s="941" t="s">
        <v>169</v>
      </c>
      <c r="B1944" s="942"/>
      <c r="C1944" s="942"/>
      <c r="D1944" s="495" t="s">
        <v>170</v>
      </c>
      <c r="E1944" s="421">
        <v>204572.85</v>
      </c>
      <c r="F1944" s="499">
        <v>0.05</v>
      </c>
      <c r="G1944" s="500">
        <f>+IF(A1944="","",E1944*F1944)</f>
        <v>10228.642500000002</v>
      </c>
    </row>
    <row r="1945" spans="1:7" ht="15" customHeight="1">
      <c r="A1945" s="941"/>
      <c r="B1945" s="942"/>
      <c r="C1945" s="942"/>
      <c r="D1945" s="495" t="s">
        <v>171</v>
      </c>
      <c r="E1945" s="421" t="s">
        <v>171</v>
      </c>
      <c r="F1945" s="420"/>
      <c r="G1945" s="403" t="str">
        <f>+IF(A1945="","",E1945*F1945)</f>
        <v/>
      </c>
    </row>
    <row r="1946" spans="1:7" ht="15" customHeight="1">
      <c r="A1946" s="941"/>
      <c r="B1946" s="942"/>
      <c r="C1946" s="942"/>
      <c r="D1946" s="495" t="s">
        <v>171</v>
      </c>
      <c r="E1946" s="421" t="s">
        <v>171</v>
      </c>
      <c r="F1946" s="422"/>
      <c r="G1946" s="403" t="str">
        <f>+IF(A1946="","",E1946*F1946)</f>
        <v/>
      </c>
    </row>
    <row r="1947" spans="1:7" ht="15" customHeight="1">
      <c r="A1947" s="1059"/>
      <c r="B1947" s="1060"/>
      <c r="C1947" s="1061"/>
      <c r="D1947" s="495" t="s">
        <v>171</v>
      </c>
      <c r="E1947" s="421" t="s">
        <v>171</v>
      </c>
      <c r="F1947" s="501"/>
      <c r="G1947" s="408" t="str">
        <f>+IF(A1947="","",E1947*F1947)</f>
        <v/>
      </c>
    </row>
    <row r="1948" spans="1:7" ht="15" customHeight="1">
      <c r="A1948" s="409"/>
      <c r="B1948" s="409"/>
      <c r="C1948" s="409"/>
      <c r="D1948" s="945" t="s">
        <v>172</v>
      </c>
      <c r="E1948" s="945"/>
      <c r="F1948" s="946"/>
      <c r="G1948" s="427">
        <f>ROUND(+SUM(G1944:G1947),2)</f>
        <v>10228.64</v>
      </c>
    </row>
    <row r="1949" spans="1:7" ht="15" customHeight="1">
      <c r="A1949" s="947"/>
      <c r="B1949" s="947"/>
      <c r="C1949" s="947"/>
      <c r="D1949" s="947"/>
      <c r="E1949" s="947"/>
      <c r="F1949" s="947"/>
      <c r="G1949" s="947"/>
    </row>
    <row r="1950" spans="1:7" ht="15" customHeight="1">
      <c r="A1950" s="948" t="s">
        <v>173</v>
      </c>
      <c r="B1950" s="949"/>
      <c r="C1950" s="949"/>
      <c r="D1950" s="949"/>
      <c r="E1950" s="949"/>
      <c r="F1950" s="949"/>
      <c r="G1950" s="950"/>
    </row>
    <row r="1951" spans="1:7" ht="15" customHeight="1">
      <c r="A1951" s="951" t="s">
        <v>165</v>
      </c>
      <c r="B1951" s="952"/>
      <c r="C1951" s="952"/>
      <c r="D1951" s="428" t="s">
        <v>161</v>
      </c>
      <c r="E1951" s="429" t="s">
        <v>166</v>
      </c>
      <c r="F1951" s="430" t="s">
        <v>167</v>
      </c>
      <c r="G1951" s="431" t="s">
        <v>168</v>
      </c>
    </row>
    <row r="1952" spans="1:7" ht="15" customHeight="1">
      <c r="A1952" s="953" t="s">
        <v>217</v>
      </c>
      <c r="B1952" s="954"/>
      <c r="C1952" s="954"/>
      <c r="D1952" s="432" t="s">
        <v>175</v>
      </c>
      <c r="E1952" s="433">
        <v>40914.569044249998</v>
      </c>
      <c r="F1952" s="434">
        <v>5</v>
      </c>
      <c r="G1952" s="435">
        <f>(+IF(A1952="","",(E1952*F1952)))</f>
        <v>204572.84522125</v>
      </c>
    </row>
    <row r="1953" spans="1:7" ht="15" customHeight="1">
      <c r="A1953" s="953"/>
      <c r="B1953" s="954"/>
      <c r="C1953" s="954"/>
      <c r="D1953" s="432"/>
      <c r="E1953" s="433"/>
      <c r="F1953" s="434"/>
      <c r="G1953" s="435" t="str">
        <f>(+IF(A1953="","",(E1953*F1953)))</f>
        <v/>
      </c>
    </row>
    <row r="1954" spans="1:7" ht="15" customHeight="1">
      <c r="A1954" s="953"/>
      <c r="B1954" s="954"/>
      <c r="C1954" s="954"/>
      <c r="D1954" s="432"/>
      <c r="E1954" s="433"/>
      <c r="F1954" s="434"/>
      <c r="G1954" s="435" t="str">
        <f>(+IF(A1954="","",(E1954*F1954)))</f>
        <v/>
      </c>
    </row>
    <row r="1955" spans="1:7" ht="15" customHeight="1">
      <c r="A1955" s="973"/>
      <c r="B1955" s="974"/>
      <c r="C1955" s="974"/>
      <c r="D1955" s="436"/>
      <c r="E1955" s="437"/>
      <c r="F1955" s="438"/>
      <c r="G1955" s="439"/>
    </row>
    <row r="1956" spans="1:7" ht="15" customHeight="1">
      <c r="A1956" s="409"/>
      <c r="B1956" s="409"/>
      <c r="C1956" s="409"/>
      <c r="D1956" s="945" t="s">
        <v>176</v>
      </c>
      <c r="E1956" s="945"/>
      <c r="F1956" s="946"/>
      <c r="G1956" s="410">
        <f>+ROUND(SUM(G1952:G1955),2)</f>
        <v>204572.85</v>
      </c>
    </row>
    <row r="1957" spans="1:7" ht="15" customHeight="1">
      <c r="A1957" s="409"/>
      <c r="B1957" s="409"/>
      <c r="C1957" s="409"/>
      <c r="D1957" s="440"/>
      <c r="E1957" s="441"/>
      <c r="F1957" s="409"/>
      <c r="G1957" s="409"/>
    </row>
    <row r="1958" spans="1:7" ht="15" customHeight="1">
      <c r="A1958" s="975" t="s">
        <v>177</v>
      </c>
      <c r="B1958" s="976"/>
      <c r="C1958" s="976"/>
      <c r="D1958" s="976"/>
      <c r="E1958" s="976"/>
      <c r="F1958" s="977"/>
      <c r="G1958" s="442">
        <f>ROUND((SUM(+G1940+G1948+G1956)),2)</f>
        <v>599344.47</v>
      </c>
    </row>
    <row r="1959" spans="1:7" ht="15" customHeight="1">
      <c r="A1959" s="409"/>
      <c r="B1959" s="409"/>
      <c r="C1959" s="409"/>
      <c r="D1959" s="440"/>
      <c r="E1959" s="441"/>
      <c r="F1959" s="409"/>
      <c r="G1959" s="409"/>
    </row>
    <row r="1960" spans="1:7" ht="15" customHeight="1">
      <c r="A1960" s="978" t="s">
        <v>178</v>
      </c>
      <c r="B1960" s="979"/>
      <c r="C1960" s="980"/>
      <c r="D1960" s="443"/>
      <c r="E1960" s="444"/>
      <c r="F1960" s="445">
        <f>+[2]PRESUPUESTO!$H$70</f>
        <v>0</v>
      </c>
      <c r="G1960" s="446">
        <f>+G1958*F1960</f>
        <v>0</v>
      </c>
    </row>
    <row r="1961" spans="1:7" ht="15" customHeight="1">
      <c r="A1961" s="975" t="s">
        <v>179</v>
      </c>
      <c r="B1961" s="976"/>
      <c r="C1961" s="976"/>
      <c r="D1961" s="976"/>
      <c r="E1961" s="976"/>
      <c r="F1961" s="977"/>
      <c r="G1961" s="442">
        <f>+G1960+G1958</f>
        <v>599344.47</v>
      </c>
    </row>
    <row r="1962" spans="1:7" ht="15" customHeight="1">
      <c r="A1962" s="997"/>
      <c r="B1962" s="1104"/>
      <c r="C1962" s="1105"/>
      <c r="D1962" s="244" t="s">
        <v>171</v>
      </c>
      <c r="E1962" s="245" t="s">
        <v>171</v>
      </c>
      <c r="F1962" s="78"/>
      <c r="G1962" s="246" t="str">
        <f>+IF(A1962="","",E1962*F1962)</f>
        <v/>
      </c>
    </row>
    <row r="1963" spans="1:7" ht="15" customHeight="1">
      <c r="A1963" s="391" t="s">
        <v>159</v>
      </c>
      <c r="B1963" s="914" t="s">
        <v>160</v>
      </c>
      <c r="C1963" s="915"/>
      <c r="D1963" s="915"/>
      <c r="E1963" s="915"/>
      <c r="F1963" s="916"/>
      <c r="G1963" s="920" t="s">
        <v>161</v>
      </c>
    </row>
    <row r="1964" spans="1:7" ht="15" customHeight="1">
      <c r="A1964" s="392" t="s">
        <v>502</v>
      </c>
      <c r="B1964" s="917"/>
      <c r="C1964" s="918"/>
      <c r="D1964" s="918"/>
      <c r="E1964" s="918"/>
      <c r="F1964" s="919"/>
      <c r="G1964" s="921"/>
    </row>
    <row r="1965" spans="1:7" ht="15" customHeight="1">
      <c r="A1965" s="391" t="s">
        <v>162</v>
      </c>
      <c r="B1965" s="922" t="s">
        <v>503</v>
      </c>
      <c r="C1965" s="923"/>
      <c r="D1965" s="923"/>
      <c r="E1965" s="923"/>
      <c r="F1965" s="924"/>
      <c r="G1965" s="928" t="e">
        <f>IF(A1966="","",+VLOOKUP(A1966,[2]!Tabla5[#Data],4,0))</f>
        <v>#REF!</v>
      </c>
    </row>
    <row r="1966" spans="1:7" ht="15" customHeight="1">
      <c r="A1966" s="392" t="s">
        <v>502</v>
      </c>
      <c r="B1966" s="925"/>
      <c r="C1966" s="926"/>
      <c r="D1966" s="926"/>
      <c r="E1966" s="926"/>
      <c r="F1966" s="927"/>
      <c r="G1966" s="929"/>
    </row>
    <row r="1967" spans="1:7" ht="15" customHeight="1">
      <c r="A1967" s="930"/>
      <c r="B1967" s="930"/>
      <c r="C1967" s="930"/>
      <c r="D1967" s="930"/>
      <c r="E1967" s="930"/>
      <c r="F1967" s="930"/>
      <c r="G1967" s="930"/>
    </row>
    <row r="1968" spans="1:7" ht="15" customHeight="1">
      <c r="A1968" s="931" t="s">
        <v>183</v>
      </c>
      <c r="B1968" s="932"/>
      <c r="C1968" s="932"/>
      <c r="D1968" s="932"/>
      <c r="E1968" s="932"/>
      <c r="F1968" s="932"/>
      <c r="G1968" s="933"/>
    </row>
    <row r="1969" spans="1:7" ht="15" customHeight="1">
      <c r="A1969" s="934" t="s">
        <v>165</v>
      </c>
      <c r="B1969" s="935"/>
      <c r="C1969" s="935"/>
      <c r="D1969" s="393" t="s">
        <v>161</v>
      </c>
      <c r="E1969" s="393" t="s">
        <v>184</v>
      </c>
      <c r="F1969" s="394" t="s">
        <v>167</v>
      </c>
      <c r="G1969" s="395" t="s">
        <v>168</v>
      </c>
    </row>
    <row r="1970" spans="1:7" ht="15" customHeight="1">
      <c r="A1970" s="936" t="s">
        <v>329</v>
      </c>
      <c r="B1970" s="937"/>
      <c r="C1970" s="937"/>
      <c r="D1970" s="396" t="s">
        <v>104</v>
      </c>
      <c r="E1970" s="397">
        <v>1776.67</v>
      </c>
      <c r="F1970" s="398">
        <v>40</v>
      </c>
      <c r="G1970" s="500">
        <f>ROUND((+IF(A1970="","",E1970*F1970)),2)</f>
        <v>71066.8</v>
      </c>
    </row>
    <row r="1971" spans="1:7" ht="15" customHeight="1">
      <c r="A1971" s="938" t="s">
        <v>333</v>
      </c>
      <c r="B1971" s="939"/>
      <c r="C1971" s="939"/>
      <c r="D1971" s="400" t="s">
        <v>28</v>
      </c>
      <c r="E1971" s="401">
        <v>484893.26</v>
      </c>
      <c r="F1971" s="402">
        <v>8.5000000000000006E-2</v>
      </c>
      <c r="G1971" s="403">
        <f>ROUND((+IF(A1971="","",E1971*F1971)),2)</f>
        <v>41215.93</v>
      </c>
    </row>
    <row r="1972" spans="1:7" ht="15" customHeight="1">
      <c r="A1972" s="938"/>
      <c r="B1972" s="939"/>
      <c r="C1972" s="939"/>
      <c r="D1972" s="400" t="s">
        <v>171</v>
      </c>
      <c r="E1972" s="401" t="s">
        <v>171</v>
      </c>
      <c r="F1972" s="402"/>
      <c r="G1972" s="403" t="str">
        <f>+IF(A1972="","",E1972*F1972)</f>
        <v/>
      </c>
    </row>
    <row r="1973" spans="1:7" ht="15" customHeight="1">
      <c r="A1973" s="938"/>
      <c r="B1973" s="939"/>
      <c r="C1973" s="939"/>
      <c r="D1973" s="400" t="s">
        <v>171</v>
      </c>
      <c r="E1973" s="401" t="s">
        <v>171</v>
      </c>
      <c r="F1973" s="402"/>
      <c r="G1973" s="403" t="str">
        <f>+IF(A1973="","",E1973*F1973)</f>
        <v/>
      </c>
    </row>
    <row r="1974" spans="1:7" ht="15" customHeight="1">
      <c r="A1974" s="938"/>
      <c r="B1974" s="939"/>
      <c r="C1974" s="939"/>
      <c r="D1974" s="400" t="s">
        <v>171</v>
      </c>
      <c r="E1974" s="401" t="s">
        <v>171</v>
      </c>
      <c r="F1974" s="402"/>
      <c r="G1974" s="403" t="str">
        <f>+IF(A1974="","",E1974*F1974)</f>
        <v/>
      </c>
    </row>
    <row r="1975" spans="1:7" ht="15" customHeight="1">
      <c r="A1975" s="938"/>
      <c r="B1975" s="939"/>
      <c r="C1975" s="939"/>
      <c r="D1975" s="400" t="s">
        <v>171</v>
      </c>
      <c r="E1975" s="401" t="s">
        <v>171</v>
      </c>
      <c r="F1975" s="402"/>
      <c r="G1975" s="403" t="str">
        <f>+IF(A1975="","",E1975*F1975)</f>
        <v/>
      </c>
    </row>
    <row r="1976" spans="1:7" ht="15" customHeight="1">
      <c r="A1976" s="995"/>
      <c r="B1976" s="996"/>
      <c r="C1976" s="996"/>
      <c r="D1976" s="405" t="s">
        <v>171</v>
      </c>
      <c r="E1976" s="406" t="s">
        <v>171</v>
      </c>
      <c r="F1976" s="407"/>
      <c r="G1976" s="408" t="str">
        <f>+IF(A1976="","",E1976*F1976)</f>
        <v/>
      </c>
    </row>
    <row r="1977" spans="1:7" ht="15" customHeight="1">
      <c r="A1977" s="409"/>
      <c r="B1977" s="409"/>
      <c r="C1977" s="409"/>
      <c r="D1977" s="991" t="s">
        <v>188</v>
      </c>
      <c r="E1977" s="991"/>
      <c r="F1977" s="992"/>
      <c r="G1977" s="410">
        <f>+ROUND(SUM(G1970:G1976),2)</f>
        <v>112282.73</v>
      </c>
    </row>
    <row r="1978" spans="1:7" ht="15" customHeight="1">
      <c r="A1978" s="409"/>
      <c r="B1978" s="409"/>
      <c r="C1978" s="409"/>
      <c r="D1978" s="411"/>
      <c r="E1978" s="411"/>
      <c r="F1978" s="412"/>
      <c r="G1978" s="413"/>
    </row>
    <row r="1979" spans="1:7" ht="15" customHeight="1">
      <c r="A1979" s="931" t="s">
        <v>164</v>
      </c>
      <c r="B1979" s="932"/>
      <c r="C1979" s="932"/>
      <c r="D1979" s="932"/>
      <c r="E1979" s="932"/>
      <c r="F1979" s="932"/>
      <c r="G1979" s="933"/>
    </row>
    <row r="1980" spans="1:7" ht="15" customHeight="1">
      <c r="A1980" s="940" t="s">
        <v>165</v>
      </c>
      <c r="B1980" s="940"/>
      <c r="C1980" s="940"/>
      <c r="D1980" s="414" t="s">
        <v>161</v>
      </c>
      <c r="E1980" s="414" t="s">
        <v>166</v>
      </c>
      <c r="F1980" s="415" t="s">
        <v>167</v>
      </c>
      <c r="G1980" s="415" t="s">
        <v>168</v>
      </c>
    </row>
    <row r="1981" spans="1:7" ht="15" customHeight="1">
      <c r="A1981" s="941" t="s">
        <v>169</v>
      </c>
      <c r="B1981" s="942"/>
      <c r="C1981" s="942"/>
      <c r="D1981" s="494" t="s">
        <v>170</v>
      </c>
      <c r="E1981" s="417">
        <v>35069.629999999997</v>
      </c>
      <c r="F1981" s="418">
        <v>0.05</v>
      </c>
      <c r="G1981" s="399">
        <f>+IF(A1981="","",E1981*F1981)</f>
        <v>1753.4814999999999</v>
      </c>
    </row>
    <row r="1982" spans="1:7" ht="15" customHeight="1">
      <c r="A1982" s="943" t="s">
        <v>301</v>
      </c>
      <c r="B1982" s="944"/>
      <c r="C1982" s="944"/>
      <c r="D1982" s="423" t="s">
        <v>298</v>
      </c>
      <c r="E1982" s="424">
        <v>27700</v>
      </c>
      <c r="F1982" s="425">
        <v>7.0000000000000007E-2</v>
      </c>
      <c r="G1982" s="426">
        <f>+IF(A1982="","",E1982*F1982)</f>
        <v>1939.0000000000002</v>
      </c>
    </row>
    <row r="1983" spans="1:7" ht="15" customHeight="1">
      <c r="A1983" s="943"/>
      <c r="B1983" s="944"/>
      <c r="C1983" s="944"/>
      <c r="D1983" s="423" t="s">
        <v>171</v>
      </c>
      <c r="E1983" s="424" t="s">
        <v>171</v>
      </c>
      <c r="F1983" s="425"/>
      <c r="G1983" s="426" t="str">
        <f>+IF(A1983="","",E1983*F1983)</f>
        <v/>
      </c>
    </row>
    <row r="1984" spans="1:7" ht="15" customHeight="1">
      <c r="A1984" s="409"/>
      <c r="B1984" s="409"/>
      <c r="C1984" s="409"/>
      <c r="D1984" s="991" t="s">
        <v>172</v>
      </c>
      <c r="E1984" s="991"/>
      <c r="F1984" s="992"/>
      <c r="G1984" s="427">
        <f>ROUND(+SUM(G1981:G1983),2)</f>
        <v>3692.48</v>
      </c>
    </row>
    <row r="1985" spans="1:7" ht="15" customHeight="1">
      <c r="A1985" s="947"/>
      <c r="B1985" s="947"/>
      <c r="C1985" s="947"/>
      <c r="D1985" s="947"/>
      <c r="E1985" s="947"/>
      <c r="F1985" s="947"/>
      <c r="G1985" s="947"/>
    </row>
    <row r="1986" spans="1:7" ht="15" customHeight="1">
      <c r="A1986" s="948" t="s">
        <v>173</v>
      </c>
      <c r="B1986" s="949"/>
      <c r="C1986" s="949"/>
      <c r="D1986" s="949"/>
      <c r="E1986" s="949"/>
      <c r="F1986" s="949"/>
      <c r="G1986" s="950"/>
    </row>
    <row r="1987" spans="1:7" ht="15" customHeight="1">
      <c r="A1987" s="951" t="s">
        <v>165</v>
      </c>
      <c r="B1987" s="952"/>
      <c r="C1987" s="952"/>
      <c r="D1987" s="428" t="s">
        <v>161</v>
      </c>
      <c r="E1987" s="429" t="s">
        <v>166</v>
      </c>
      <c r="F1987" s="430" t="s">
        <v>167</v>
      </c>
      <c r="G1987" s="431" t="s">
        <v>168</v>
      </c>
    </row>
    <row r="1988" spans="1:7" ht="15" customHeight="1">
      <c r="A1988" s="953" t="s">
        <v>174</v>
      </c>
      <c r="B1988" s="954"/>
      <c r="C1988" s="954"/>
      <c r="D1988" s="432" t="s">
        <v>175</v>
      </c>
      <c r="E1988" s="433">
        <v>29224.691865875</v>
      </c>
      <c r="F1988" s="434">
        <v>1.2</v>
      </c>
      <c r="G1988" s="435">
        <f>(+IF(A1988="","",(E1988*F1988)))</f>
        <v>35069.630239049999</v>
      </c>
    </row>
    <row r="1989" spans="1:7" ht="15" customHeight="1">
      <c r="A1989" s="953"/>
      <c r="B1989" s="954"/>
      <c r="C1989" s="954"/>
      <c r="D1989" s="432"/>
      <c r="E1989" s="433"/>
      <c r="F1989" s="434"/>
      <c r="G1989" s="435" t="str">
        <f>(+IF(A1989="","",(E1989*F1989)))</f>
        <v/>
      </c>
    </row>
    <row r="1990" spans="1:7" ht="15" customHeight="1">
      <c r="A1990" s="953"/>
      <c r="B1990" s="954"/>
      <c r="C1990" s="954"/>
      <c r="D1990" s="432"/>
      <c r="E1990" s="433"/>
      <c r="F1990" s="434"/>
      <c r="G1990" s="435" t="str">
        <f>(+IF(A1990="","",(E1990*F1990)))</f>
        <v/>
      </c>
    </row>
    <row r="1991" spans="1:7" ht="15" customHeight="1">
      <c r="A1991" s="973"/>
      <c r="B1991" s="974"/>
      <c r="C1991" s="974"/>
      <c r="D1991" s="436"/>
      <c r="E1991" s="437"/>
      <c r="F1991" s="438"/>
      <c r="G1991" s="439"/>
    </row>
    <row r="1992" spans="1:7" ht="15" customHeight="1">
      <c r="A1992" s="409"/>
      <c r="B1992" s="409"/>
      <c r="C1992" s="409"/>
      <c r="D1992" s="945" t="s">
        <v>176</v>
      </c>
      <c r="E1992" s="945"/>
      <c r="F1992" s="946"/>
      <c r="G1992" s="410">
        <f>+ROUND(SUM(G1988:G1991),2)</f>
        <v>35069.629999999997</v>
      </c>
    </row>
    <row r="1993" spans="1:7" ht="15" customHeight="1">
      <c r="A1993" s="409"/>
      <c r="B1993" s="409"/>
      <c r="C1993" s="409"/>
      <c r="D1993" s="440"/>
      <c r="E1993" s="441"/>
      <c r="F1993" s="409"/>
      <c r="G1993" s="409"/>
    </row>
    <row r="1994" spans="1:7" ht="15" customHeight="1">
      <c r="A1994" s="975" t="s">
        <v>177</v>
      </c>
      <c r="B1994" s="976"/>
      <c r="C1994" s="976"/>
      <c r="D1994" s="976"/>
      <c r="E1994" s="976"/>
      <c r="F1994" s="977"/>
      <c r="G1994" s="442">
        <f>ROUND((SUM(+G1977+G1984+G1992)),2)</f>
        <v>151044.84</v>
      </c>
    </row>
    <row r="1995" spans="1:7" ht="15" customHeight="1">
      <c r="A1995" s="409"/>
      <c r="B1995" s="409"/>
      <c r="C1995" s="409"/>
      <c r="D1995" s="440"/>
      <c r="E1995" s="441"/>
      <c r="F1995" s="409"/>
      <c r="G1995" s="409"/>
    </row>
    <row r="1996" spans="1:7" ht="15" customHeight="1">
      <c r="A1996" s="978" t="s">
        <v>178</v>
      </c>
      <c r="B1996" s="979"/>
      <c r="C1996" s="980"/>
      <c r="D1996" s="443"/>
      <c r="E1996" s="444"/>
      <c r="F1996" s="445">
        <f>+[2]PRESUPUESTO!$H$70</f>
        <v>0</v>
      </c>
      <c r="G1996" s="446">
        <f>+G1994*F1996</f>
        <v>0</v>
      </c>
    </row>
    <row r="1997" spans="1:7" ht="15" customHeight="1">
      <c r="A1997" s="975" t="s">
        <v>179</v>
      </c>
      <c r="B1997" s="976"/>
      <c r="C1997" s="976"/>
      <c r="D1997" s="976"/>
      <c r="E1997" s="976"/>
      <c r="F1997" s="977"/>
      <c r="G1997" s="442">
        <f>+G1996+G1994</f>
        <v>151044.84</v>
      </c>
    </row>
    <row r="1998" spans="1:7" ht="15" customHeight="1">
      <c r="A1998" s="15"/>
      <c r="B1998" s="15"/>
      <c r="C1998" s="15"/>
      <c r="D1998" s="15"/>
      <c r="E1998" s="15"/>
      <c r="F1998" s="15"/>
      <c r="G1998" s="15"/>
    </row>
    <row r="1999" spans="1:7" ht="15" customHeight="1">
      <c r="A1999" s="63" t="s">
        <v>194</v>
      </c>
      <c r="B1999" s="1013" t="s">
        <v>160</v>
      </c>
      <c r="C1999" s="1349"/>
      <c r="D1999" s="1349"/>
      <c r="E1999" s="1349"/>
      <c r="F1999" s="1350"/>
      <c r="G1999" s="1015" t="s">
        <v>161</v>
      </c>
    </row>
    <row r="2000" spans="1:7" ht="15" customHeight="1">
      <c r="A2000" s="64"/>
      <c r="B2000" s="1351"/>
      <c r="C2000" s="1352"/>
      <c r="D2000" s="1352"/>
      <c r="E2000" s="1352"/>
      <c r="F2000" s="1353"/>
      <c r="G2000" s="1354"/>
    </row>
    <row r="2001" spans="1:7" ht="15" customHeight="1">
      <c r="A2001" s="63" t="s">
        <v>162</v>
      </c>
      <c r="B2001" s="1017" t="s">
        <v>97</v>
      </c>
      <c r="C2001" s="1355"/>
      <c r="D2001" s="1355"/>
      <c r="E2001" s="1355"/>
      <c r="F2001" s="1356"/>
      <c r="G2001" s="1018" t="s">
        <v>104</v>
      </c>
    </row>
    <row r="2002" spans="1:7" ht="15" customHeight="1">
      <c r="A2002" s="65">
        <f>+Presupuesto!A80</f>
        <v>4.0899999999999981</v>
      </c>
      <c r="B2002" s="1357"/>
      <c r="C2002" s="1358"/>
      <c r="D2002" s="1358"/>
      <c r="E2002" s="1358"/>
      <c r="F2002" s="1359"/>
      <c r="G2002" s="1360"/>
    </row>
    <row r="2003" spans="1:7" ht="15" customHeight="1">
      <c r="A2003" s="1097"/>
      <c r="B2003" s="1097"/>
      <c r="C2003" s="1097"/>
      <c r="D2003" s="1097"/>
      <c r="E2003" s="1097"/>
      <c r="F2003" s="1097"/>
      <c r="G2003" s="1097"/>
    </row>
    <row r="2004" spans="1:7" ht="15" customHeight="1">
      <c r="A2004" s="1002" t="s">
        <v>183</v>
      </c>
      <c r="B2004" s="1098"/>
      <c r="C2004" s="1098"/>
      <c r="D2004" s="1098"/>
      <c r="E2004" s="1098"/>
      <c r="F2004" s="1098"/>
      <c r="G2004" s="1099"/>
    </row>
    <row r="2005" spans="1:7" ht="15" customHeight="1">
      <c r="A2005" s="1003" t="s">
        <v>165</v>
      </c>
      <c r="B2005" s="1100"/>
      <c r="C2005" s="1101"/>
      <c r="D2005" s="241" t="s">
        <v>161</v>
      </c>
      <c r="E2005" s="241" t="s">
        <v>184</v>
      </c>
      <c r="F2005" s="242" t="s">
        <v>167</v>
      </c>
      <c r="G2005" s="243" t="s">
        <v>168</v>
      </c>
    </row>
    <row r="2006" spans="1:7" ht="15" customHeight="1">
      <c r="A2006" s="1127" t="s">
        <v>449</v>
      </c>
      <c r="B2006" s="1128"/>
      <c r="C2006" s="1129"/>
      <c r="D2006" s="85" t="s">
        <v>19</v>
      </c>
      <c r="E2006" s="86">
        <v>350000</v>
      </c>
      <c r="F2006" s="87">
        <v>2</v>
      </c>
      <c r="G2006" s="88">
        <f t="shared" ref="G2006:G2015" si="16">+E2006*F2006</f>
        <v>700000</v>
      </c>
    </row>
    <row r="2007" spans="1:7" ht="15" customHeight="1">
      <c r="A2007" s="1117" t="s">
        <v>450</v>
      </c>
      <c r="B2007" s="1118"/>
      <c r="C2007" s="1119"/>
      <c r="D2007" s="85" t="s">
        <v>19</v>
      </c>
      <c r="E2007" s="86">
        <v>680000</v>
      </c>
      <c r="F2007" s="87">
        <v>2</v>
      </c>
      <c r="G2007" s="88">
        <f t="shared" si="16"/>
        <v>1360000</v>
      </c>
    </row>
    <row r="2008" spans="1:7" ht="15" customHeight="1">
      <c r="A2008" s="1117" t="s">
        <v>451</v>
      </c>
      <c r="B2008" s="1118"/>
      <c r="C2008" s="1119"/>
      <c r="D2008" s="85" t="s">
        <v>19</v>
      </c>
      <c r="E2008" s="298">
        <v>1033515</v>
      </c>
      <c r="F2008" s="87">
        <v>3</v>
      </c>
      <c r="G2008" s="88">
        <f t="shared" si="16"/>
        <v>3100545</v>
      </c>
    </row>
    <row r="2009" spans="1:7" ht="15" customHeight="1">
      <c r="A2009" s="1012" t="s">
        <v>452</v>
      </c>
      <c r="B2009" s="1132"/>
      <c r="C2009" s="1133"/>
      <c r="D2009" s="85" t="s">
        <v>19</v>
      </c>
      <c r="E2009" s="298">
        <v>924530.67371173552</v>
      </c>
      <c r="F2009" s="91">
        <v>1</v>
      </c>
      <c r="G2009" s="88">
        <f t="shared" si="16"/>
        <v>924530.67371173552</v>
      </c>
    </row>
    <row r="2010" spans="1:7" ht="15" customHeight="1">
      <c r="A2010" s="1127" t="s">
        <v>453</v>
      </c>
      <c r="B2010" s="1128"/>
      <c r="C2010" s="1129"/>
      <c r="D2010" s="85" t="s">
        <v>19</v>
      </c>
      <c r="E2010" s="86">
        <f>4054000*1.2</f>
        <v>4864800</v>
      </c>
      <c r="F2010" s="87">
        <v>1</v>
      </c>
      <c r="G2010" s="88">
        <f t="shared" si="16"/>
        <v>4864800</v>
      </c>
    </row>
    <row r="2011" spans="1:7" ht="15" customHeight="1">
      <c r="A2011" s="1117" t="s">
        <v>454</v>
      </c>
      <c r="B2011" s="1118"/>
      <c r="C2011" s="1119"/>
      <c r="D2011" s="85" t="s">
        <v>19</v>
      </c>
      <c r="E2011" s="86">
        <v>564000</v>
      </c>
      <c r="F2011" s="87">
        <v>2</v>
      </c>
      <c r="G2011" s="88">
        <f t="shared" si="16"/>
        <v>1128000</v>
      </c>
    </row>
    <row r="2012" spans="1:7" ht="15" customHeight="1">
      <c r="A2012" s="1117" t="s">
        <v>455</v>
      </c>
      <c r="B2012" s="1118"/>
      <c r="C2012" s="1119"/>
      <c r="D2012" s="85" t="s">
        <v>19</v>
      </c>
      <c r="E2012" s="86">
        <v>540000</v>
      </c>
      <c r="F2012" s="87">
        <v>4</v>
      </c>
      <c r="G2012" s="88">
        <f t="shared" si="16"/>
        <v>2160000</v>
      </c>
    </row>
    <row r="2013" spans="1:7" ht="15" customHeight="1">
      <c r="A2013" s="1117" t="s">
        <v>456</v>
      </c>
      <c r="B2013" s="1118"/>
      <c r="C2013" s="1119"/>
      <c r="D2013" s="85" t="s">
        <v>19</v>
      </c>
      <c r="E2013" s="86">
        <v>385000</v>
      </c>
      <c r="F2013" s="87">
        <v>2</v>
      </c>
      <c r="G2013" s="88">
        <f t="shared" si="16"/>
        <v>770000</v>
      </c>
    </row>
    <row r="2014" spans="1:7" ht="15" customHeight="1">
      <c r="A2014" s="1117" t="s">
        <v>457</v>
      </c>
      <c r="B2014" s="1118"/>
      <c r="C2014" s="1119"/>
      <c r="D2014" s="85" t="s">
        <v>19</v>
      </c>
      <c r="E2014" s="86">
        <v>95000</v>
      </c>
      <c r="F2014" s="87">
        <v>2</v>
      </c>
      <c r="G2014" s="88">
        <f t="shared" si="16"/>
        <v>190000</v>
      </c>
    </row>
    <row r="2015" spans="1:7" ht="15" customHeight="1">
      <c r="A2015" s="1117" t="s">
        <v>458</v>
      </c>
      <c r="B2015" s="1118"/>
      <c r="C2015" s="1119"/>
      <c r="D2015" s="85" t="s">
        <v>19</v>
      </c>
      <c r="E2015" s="86">
        <v>595000</v>
      </c>
      <c r="F2015" s="87">
        <v>1</v>
      </c>
      <c r="G2015" s="88">
        <f t="shared" si="16"/>
        <v>595000</v>
      </c>
    </row>
    <row r="2016" spans="1:7" ht="15" customHeight="1">
      <c r="A2016" s="80"/>
      <c r="B2016" s="80"/>
      <c r="C2016" s="80"/>
      <c r="D2016" s="1141" t="s">
        <v>188</v>
      </c>
      <c r="E2016" s="1107"/>
      <c r="F2016" s="1108"/>
      <c r="G2016" s="62">
        <f>SUM(G2006:G2015)</f>
        <v>15792875.673711736</v>
      </c>
    </row>
    <row r="2017" spans="1:7" ht="15" customHeight="1">
      <c r="A2017" s="80"/>
      <c r="B2017" s="80"/>
      <c r="C2017" s="80"/>
      <c r="D2017" s="368"/>
      <c r="E2017" s="368"/>
      <c r="F2017" s="368"/>
      <c r="G2017" s="357"/>
    </row>
    <row r="2018" spans="1:7" ht="15" customHeight="1">
      <c r="A2018" s="1002" t="s">
        <v>164</v>
      </c>
      <c r="B2018" s="1098"/>
      <c r="C2018" s="1098"/>
      <c r="D2018" s="1098"/>
      <c r="E2018" s="1098"/>
      <c r="F2018" s="1098"/>
      <c r="G2018" s="1099"/>
    </row>
    <row r="2019" spans="1:7" ht="15" customHeight="1">
      <c r="A2019" s="1003" t="s">
        <v>165</v>
      </c>
      <c r="B2019" s="1100"/>
      <c r="C2019" s="1109"/>
      <c r="D2019" s="66" t="s">
        <v>161</v>
      </c>
      <c r="E2019" s="66" t="s">
        <v>166</v>
      </c>
      <c r="F2019" s="66" t="s">
        <v>167</v>
      </c>
      <c r="G2019" s="66" t="s">
        <v>168</v>
      </c>
    </row>
    <row r="2020" spans="1:7" ht="15" customHeight="1">
      <c r="A2020" s="1110" t="s">
        <v>169</v>
      </c>
      <c r="B2020" s="1111"/>
      <c r="C2020" s="1112"/>
      <c r="D2020" s="363" t="s">
        <v>170</v>
      </c>
      <c r="E2020" s="68">
        <f>+G2029</f>
        <v>2405296.5903319879</v>
      </c>
      <c r="F2020" s="69">
        <v>0.1</v>
      </c>
      <c r="G2020" s="70">
        <f>+IF(A2020="","",E2020*F2020)</f>
        <v>240529.65903319881</v>
      </c>
    </row>
    <row r="2021" spans="1:7" ht="15" customHeight="1">
      <c r="A2021" s="1007"/>
      <c r="B2021" s="1125"/>
      <c r="C2021" s="1126"/>
      <c r="D2021" s="76"/>
      <c r="E2021" s="77"/>
      <c r="F2021" s="78"/>
      <c r="G2021" s="79"/>
    </row>
    <row r="2022" spans="1:7" ht="15" customHeight="1">
      <c r="A2022" s="80"/>
      <c r="B2022" s="80"/>
      <c r="C2022" s="80"/>
      <c r="D2022" s="1141" t="s">
        <v>172</v>
      </c>
      <c r="E2022" s="1107"/>
      <c r="F2022" s="1108"/>
      <c r="G2022" s="81">
        <f>SUM(G2020:G2021)</f>
        <v>240529.65903319881</v>
      </c>
    </row>
    <row r="2023" spans="1:7" ht="15" customHeight="1">
      <c r="A2023" s="1001"/>
      <c r="B2023" s="1001"/>
      <c r="C2023" s="1001"/>
      <c r="D2023" s="1001"/>
      <c r="E2023" s="1001"/>
      <c r="F2023" s="1001"/>
      <c r="G2023" s="1001"/>
    </row>
    <row r="2024" spans="1:7" ht="15" customHeight="1">
      <c r="A2024" s="1002" t="s">
        <v>173</v>
      </c>
      <c r="B2024" s="1098"/>
      <c r="C2024" s="1098"/>
      <c r="D2024" s="1098"/>
      <c r="E2024" s="1098"/>
      <c r="F2024" s="1098"/>
      <c r="G2024" s="1099"/>
    </row>
    <row r="2025" spans="1:7" ht="15" customHeight="1">
      <c r="A2025" s="1010" t="s">
        <v>165</v>
      </c>
      <c r="B2025" s="1113"/>
      <c r="C2025" s="1114"/>
      <c r="D2025" s="82" t="s">
        <v>161</v>
      </c>
      <c r="E2025" s="83" t="s">
        <v>166</v>
      </c>
      <c r="F2025" s="82" t="s">
        <v>167</v>
      </c>
      <c r="G2025" s="84" t="s">
        <v>168</v>
      </c>
    </row>
    <row r="2026" spans="1:7" ht="15" customHeight="1">
      <c r="A2026" s="1127" t="s">
        <v>190</v>
      </c>
      <c r="B2026" s="1128"/>
      <c r="C2026" s="1129"/>
      <c r="D2026" s="85" t="s">
        <v>175</v>
      </c>
      <c r="E2026" s="86">
        <v>35069.629374999997</v>
      </c>
      <c r="F2026" s="87">
        <v>48</v>
      </c>
      <c r="G2026" s="88">
        <f>(+IF(A2026="","",(E2026*F2026)))</f>
        <v>1683342.21</v>
      </c>
    </row>
    <row r="2027" spans="1:7" ht="15" customHeight="1">
      <c r="A2027" s="1117" t="s">
        <v>459</v>
      </c>
      <c r="B2027" s="1118"/>
      <c r="C2027" s="1119"/>
      <c r="D2027" s="85" t="s">
        <v>460</v>
      </c>
      <c r="E2027" s="86">
        <v>288781.75213279523</v>
      </c>
      <c r="F2027" s="87">
        <v>2.5</v>
      </c>
      <c r="G2027" s="88">
        <f>(+IF(A2027="","",(E2027*F2027)))</f>
        <v>721954.3803319881</v>
      </c>
    </row>
    <row r="2028" spans="1:7" ht="15" customHeight="1">
      <c r="A2028" s="1012"/>
      <c r="B2028" s="1132"/>
      <c r="C2028" s="1133"/>
      <c r="D2028" s="89"/>
      <c r="E2028" s="90"/>
      <c r="F2028" s="91"/>
      <c r="G2028" s="92"/>
    </row>
    <row r="2029" spans="1:7" ht="15" customHeight="1">
      <c r="A2029" s="80"/>
      <c r="B2029" s="80"/>
      <c r="C2029" s="80"/>
      <c r="D2029" s="1134" t="s">
        <v>176</v>
      </c>
      <c r="E2029" s="1121"/>
      <c r="F2029" s="1122"/>
      <c r="G2029" s="62">
        <f>SUM(G2026:G2028)</f>
        <v>2405296.5903319879</v>
      </c>
    </row>
    <row r="2030" spans="1:7" ht="15" customHeight="1">
      <c r="A2030" s="80"/>
      <c r="B2030" s="80"/>
      <c r="C2030" s="80"/>
      <c r="D2030" s="80"/>
      <c r="E2030" s="93"/>
      <c r="F2030" s="80"/>
      <c r="G2030" s="80"/>
    </row>
    <row r="2031" spans="1:7" ht="15" customHeight="1">
      <c r="A2031" s="1135" t="s">
        <v>177</v>
      </c>
      <c r="B2031" s="1136"/>
      <c r="C2031" s="1136"/>
      <c r="D2031" s="1136"/>
      <c r="E2031" s="1136"/>
      <c r="F2031" s="1137"/>
      <c r="G2031" s="94">
        <f>+G2016+G2022+G2029</f>
        <v>18438701.92307692</v>
      </c>
    </row>
    <row r="2032" spans="1:7" ht="15" customHeight="1">
      <c r="A2032" s="80"/>
      <c r="B2032" s="80"/>
      <c r="C2032" s="80"/>
      <c r="D2032" s="80"/>
      <c r="E2032" s="93"/>
      <c r="F2032" s="80"/>
      <c r="G2032" s="80"/>
    </row>
    <row r="2033" spans="1:7" ht="15" customHeight="1">
      <c r="A2033" s="1138" t="s">
        <v>178</v>
      </c>
      <c r="B2033" s="1139"/>
      <c r="C2033" s="1140"/>
      <c r="D2033" s="364"/>
      <c r="E2033" s="365"/>
      <c r="F2033" s="366">
        <v>0.04</v>
      </c>
      <c r="G2033" s="367">
        <f>+G2031*F2033</f>
        <v>737548.07692307688</v>
      </c>
    </row>
    <row r="2034" spans="1:7" ht="15" customHeight="1">
      <c r="A2034" s="1135" t="s">
        <v>179</v>
      </c>
      <c r="B2034" s="1136"/>
      <c r="C2034" s="1136"/>
      <c r="D2034" s="1136"/>
      <c r="E2034" s="1136"/>
      <c r="F2034" s="1137"/>
      <c r="G2034" s="383">
        <f>+Presupuesto!G80</f>
        <v>31309.599999999999</v>
      </c>
    </row>
    <row r="2035" spans="1:7" ht="15" customHeight="1">
      <c r="A2035" s="564"/>
      <c r="B2035" s="564"/>
      <c r="C2035" s="564"/>
      <c r="D2035" s="564"/>
      <c r="E2035" s="564"/>
      <c r="F2035" s="564"/>
      <c r="G2035" s="565"/>
    </row>
    <row r="2036" spans="1:7" ht="15" customHeight="1">
      <c r="A2036" s="391" t="s">
        <v>159</v>
      </c>
      <c r="B2036" s="914" t="s">
        <v>160</v>
      </c>
      <c r="C2036" s="915"/>
      <c r="D2036" s="915"/>
      <c r="E2036" s="915"/>
      <c r="F2036" s="916"/>
      <c r="G2036" s="920" t="s">
        <v>161</v>
      </c>
    </row>
    <row r="2037" spans="1:7" ht="15" customHeight="1">
      <c r="A2037" s="392" t="s">
        <v>409</v>
      </c>
      <c r="B2037" s="917"/>
      <c r="C2037" s="918"/>
      <c r="D2037" s="918"/>
      <c r="E2037" s="918"/>
      <c r="F2037" s="919"/>
      <c r="G2037" s="921"/>
    </row>
    <row r="2038" spans="1:7" ht="15" customHeight="1">
      <c r="A2038" s="391" t="s">
        <v>162</v>
      </c>
      <c r="B2038" s="922" t="s">
        <v>410</v>
      </c>
      <c r="C2038" s="923"/>
      <c r="D2038" s="923"/>
      <c r="E2038" s="923"/>
      <c r="F2038" s="924"/>
      <c r="G2038" s="928" t="e">
        <f>IF(A2039="","",+VLOOKUP(A2039,[2]!Tabla5[#Data],4,0))</f>
        <v>#REF!</v>
      </c>
    </row>
    <row r="2039" spans="1:7" ht="15" customHeight="1">
      <c r="A2039" s="511">
        <f>+Presupuesto!A82</f>
        <v>4.1099999999999977</v>
      </c>
      <c r="B2039" s="925"/>
      <c r="C2039" s="926"/>
      <c r="D2039" s="926"/>
      <c r="E2039" s="926"/>
      <c r="F2039" s="927"/>
      <c r="G2039" s="929"/>
    </row>
    <row r="2040" spans="1:7" ht="15" customHeight="1">
      <c r="A2040" s="1083"/>
      <c r="B2040" s="1083"/>
      <c r="C2040" s="1083"/>
      <c r="D2040" s="1083"/>
      <c r="E2040" s="1083"/>
      <c r="F2040" s="1083"/>
      <c r="G2040" s="1083"/>
    </row>
    <row r="2041" spans="1:7" ht="15" customHeight="1">
      <c r="A2041" s="931" t="s">
        <v>183</v>
      </c>
      <c r="B2041" s="932"/>
      <c r="C2041" s="932"/>
      <c r="D2041" s="932"/>
      <c r="E2041" s="932"/>
      <c r="F2041" s="932"/>
      <c r="G2041" s="933"/>
    </row>
    <row r="2042" spans="1:7" ht="15" customHeight="1">
      <c r="A2042" s="1062" t="s">
        <v>165</v>
      </c>
      <c r="B2042" s="1063"/>
      <c r="C2042" s="1084"/>
      <c r="D2042" s="393" t="s">
        <v>161</v>
      </c>
      <c r="E2042" s="393" t="s">
        <v>184</v>
      </c>
      <c r="F2042" s="394" t="s">
        <v>167</v>
      </c>
      <c r="G2042" s="395" t="s">
        <v>168</v>
      </c>
    </row>
    <row r="2043" spans="1:7" ht="15" customHeight="1">
      <c r="A2043" s="1021" t="s">
        <v>278</v>
      </c>
      <c r="B2043" s="1022"/>
      <c r="C2043" s="1023"/>
      <c r="D2043" s="490" t="s">
        <v>279</v>
      </c>
      <c r="E2043" s="491">
        <v>6328</v>
      </c>
      <c r="F2043" s="398">
        <v>2</v>
      </c>
      <c r="G2043" s="399">
        <f>ROUND((+IF(A2043="","",E2043*F2043)),2)</f>
        <v>12656</v>
      </c>
    </row>
    <row r="2044" spans="1:7" ht="15" customHeight="1">
      <c r="A2044" s="1085" t="s">
        <v>33</v>
      </c>
      <c r="B2044" s="1086"/>
      <c r="C2044" s="1087"/>
      <c r="D2044" s="492" t="s">
        <v>28</v>
      </c>
      <c r="E2044" s="493">
        <v>556652.91</v>
      </c>
      <c r="F2044" s="402">
        <v>1.03</v>
      </c>
      <c r="G2044" s="403">
        <f t="shared" ref="G2044:G2051" si="17">+IF(A2044="","",E2044*F2044)</f>
        <v>573352.49730000005</v>
      </c>
    </row>
    <row r="2045" spans="1:7" ht="15" customHeight="1">
      <c r="A2045" s="1085" t="s">
        <v>270</v>
      </c>
      <c r="B2045" s="1086"/>
      <c r="C2045" s="1087"/>
      <c r="D2045" s="492" t="s">
        <v>26</v>
      </c>
      <c r="E2045" s="493">
        <v>5950</v>
      </c>
      <c r="F2045" s="402">
        <v>6</v>
      </c>
      <c r="G2045" s="403">
        <f t="shared" si="17"/>
        <v>35700</v>
      </c>
    </row>
    <row r="2046" spans="1:7" ht="15" customHeight="1">
      <c r="A2046" s="1085" t="s">
        <v>271</v>
      </c>
      <c r="B2046" s="1086"/>
      <c r="C2046" s="1087"/>
      <c r="D2046" s="492" t="s">
        <v>26</v>
      </c>
      <c r="E2046" s="493">
        <v>11503.33</v>
      </c>
      <c r="F2046" s="402">
        <v>9</v>
      </c>
      <c r="G2046" s="403">
        <f t="shared" si="17"/>
        <v>103529.97</v>
      </c>
    </row>
    <row r="2047" spans="1:7" ht="15" customHeight="1">
      <c r="A2047" s="1085" t="s">
        <v>291</v>
      </c>
      <c r="B2047" s="1086"/>
      <c r="C2047" s="1087"/>
      <c r="D2047" s="492" t="s">
        <v>274</v>
      </c>
      <c r="E2047" s="493">
        <v>5094.67</v>
      </c>
      <c r="F2047" s="402">
        <v>0.7</v>
      </c>
      <c r="G2047" s="403">
        <f t="shared" si="17"/>
        <v>3566.2689999999998</v>
      </c>
    </row>
    <row r="2048" spans="1:7" ht="15" customHeight="1">
      <c r="A2048" s="1085" t="s">
        <v>412</v>
      </c>
      <c r="B2048" s="1086"/>
      <c r="C2048" s="1087"/>
      <c r="D2048" s="492" t="s">
        <v>279</v>
      </c>
      <c r="E2048" s="493">
        <v>12000</v>
      </c>
      <c r="F2048" s="402">
        <v>0.5</v>
      </c>
      <c r="G2048" s="403">
        <f t="shared" si="17"/>
        <v>6000</v>
      </c>
    </row>
    <row r="2049" spans="1:7" ht="15" customHeight="1">
      <c r="A2049" s="1085"/>
      <c r="B2049" s="1086"/>
      <c r="C2049" s="1087"/>
      <c r="D2049" s="400" t="s">
        <v>171</v>
      </c>
      <c r="E2049" s="401" t="s">
        <v>171</v>
      </c>
      <c r="F2049" s="402"/>
      <c r="G2049" s="403" t="str">
        <f t="shared" si="17"/>
        <v/>
      </c>
    </row>
    <row r="2050" spans="1:7" ht="15" customHeight="1">
      <c r="A2050" s="1085"/>
      <c r="B2050" s="1086"/>
      <c r="C2050" s="1087"/>
      <c r="D2050" s="400" t="s">
        <v>171</v>
      </c>
      <c r="E2050" s="401" t="s">
        <v>171</v>
      </c>
      <c r="F2050" s="402"/>
      <c r="G2050" s="403" t="str">
        <f t="shared" si="17"/>
        <v/>
      </c>
    </row>
    <row r="2051" spans="1:7" ht="15" customHeight="1">
      <c r="A2051" s="1088"/>
      <c r="B2051" s="1089"/>
      <c r="C2051" s="1090"/>
      <c r="D2051" s="405" t="s">
        <v>171</v>
      </c>
      <c r="E2051" s="406" t="s">
        <v>171</v>
      </c>
      <c r="F2051" s="407"/>
      <c r="G2051" s="408" t="str">
        <f t="shared" si="17"/>
        <v/>
      </c>
    </row>
    <row r="2052" spans="1:7" ht="15" customHeight="1">
      <c r="A2052" s="409"/>
      <c r="B2052" s="409"/>
      <c r="C2052" s="409"/>
      <c r="D2052" s="991" t="s">
        <v>188</v>
      </c>
      <c r="E2052" s="991"/>
      <c r="F2052" s="992"/>
      <c r="G2052" s="410">
        <f>+ROUND(SUM(G2043:G2051),2)</f>
        <v>734804.74</v>
      </c>
    </row>
    <row r="2053" spans="1:7" ht="15" customHeight="1">
      <c r="A2053" s="930"/>
      <c r="B2053" s="930"/>
      <c r="C2053" s="930"/>
      <c r="D2053" s="930"/>
      <c r="E2053" s="930"/>
      <c r="F2053" s="930"/>
      <c r="G2053" s="930"/>
    </row>
    <row r="2054" spans="1:7" ht="15" customHeight="1">
      <c r="A2054" s="931" t="s">
        <v>164</v>
      </c>
      <c r="B2054" s="932"/>
      <c r="C2054" s="932"/>
      <c r="D2054" s="932"/>
      <c r="E2054" s="932"/>
      <c r="F2054" s="932"/>
      <c r="G2054" s="933"/>
    </row>
    <row r="2055" spans="1:7" ht="15" customHeight="1">
      <c r="A2055" s="1062" t="s">
        <v>165</v>
      </c>
      <c r="B2055" s="1063"/>
      <c r="C2055" s="1064"/>
      <c r="D2055" s="414" t="s">
        <v>161</v>
      </c>
      <c r="E2055" s="414" t="s">
        <v>166</v>
      </c>
      <c r="F2055" s="415" t="s">
        <v>167</v>
      </c>
      <c r="G2055" s="415" t="s">
        <v>168</v>
      </c>
    </row>
    <row r="2056" spans="1:7" ht="15" customHeight="1">
      <c r="A2056" s="1065" t="s">
        <v>169</v>
      </c>
      <c r="B2056" s="1066"/>
      <c r="C2056" s="1067"/>
      <c r="D2056" s="494" t="s">
        <v>170</v>
      </c>
      <c r="E2056" s="417">
        <v>347773.84</v>
      </c>
      <c r="F2056" s="418">
        <v>0.05</v>
      </c>
      <c r="G2056" s="399">
        <f>+IF(A2056="","",E2056*F2056)</f>
        <v>17388.692000000003</v>
      </c>
    </row>
    <row r="2057" spans="1:7" ht="15" customHeight="1">
      <c r="A2057" s="988" t="s">
        <v>297</v>
      </c>
      <c r="B2057" s="989"/>
      <c r="C2057" s="990"/>
      <c r="D2057" s="495" t="s">
        <v>298</v>
      </c>
      <c r="E2057" s="421">
        <v>89075</v>
      </c>
      <c r="F2057" s="422">
        <v>0.1</v>
      </c>
      <c r="G2057" s="496">
        <f>+IF(A2057="","",E2057*F2057)</f>
        <v>8907.5</v>
      </c>
    </row>
    <row r="2058" spans="1:7" ht="15" customHeight="1">
      <c r="A2058" s="1068" t="s">
        <v>301</v>
      </c>
      <c r="B2058" s="1069"/>
      <c r="C2058" s="1070"/>
      <c r="D2058" s="497" t="s">
        <v>298</v>
      </c>
      <c r="E2058" s="424">
        <v>27700</v>
      </c>
      <c r="F2058" s="425">
        <v>1</v>
      </c>
      <c r="G2058" s="408">
        <f>+IF(A2058="","",E2058*F2058)</f>
        <v>27700</v>
      </c>
    </row>
    <row r="2059" spans="1:7" ht="15" customHeight="1">
      <c r="A2059" s="409"/>
      <c r="B2059" s="409"/>
      <c r="C2059" s="409"/>
      <c r="D2059" s="991" t="s">
        <v>172</v>
      </c>
      <c r="E2059" s="991"/>
      <c r="F2059" s="992"/>
      <c r="G2059" s="427">
        <f>ROUND(+SUM(G2056:G2058),2)</f>
        <v>53996.19</v>
      </c>
    </row>
    <row r="2060" spans="1:7" ht="15" customHeight="1">
      <c r="A2060" s="930"/>
      <c r="B2060" s="930"/>
      <c r="C2060" s="930"/>
      <c r="D2060" s="930"/>
      <c r="E2060" s="930"/>
      <c r="F2060" s="930"/>
      <c r="G2060" s="930"/>
    </row>
    <row r="2061" spans="1:7" ht="15" customHeight="1">
      <c r="A2061" s="931" t="s">
        <v>173</v>
      </c>
      <c r="B2061" s="932"/>
      <c r="C2061" s="932"/>
      <c r="D2061" s="932"/>
      <c r="E2061" s="932"/>
      <c r="F2061" s="932"/>
      <c r="G2061" s="933"/>
    </row>
    <row r="2062" spans="1:7" ht="15" customHeight="1">
      <c r="A2062" s="1071" t="s">
        <v>165</v>
      </c>
      <c r="B2062" s="1072"/>
      <c r="C2062" s="1073"/>
      <c r="D2062" s="428" t="s">
        <v>161</v>
      </c>
      <c r="E2062" s="429" t="s">
        <v>166</v>
      </c>
      <c r="F2062" s="430" t="s">
        <v>167</v>
      </c>
      <c r="G2062" s="431" t="s">
        <v>168</v>
      </c>
    </row>
    <row r="2063" spans="1:7" ht="15" customHeight="1">
      <c r="A2063" s="1074" t="s">
        <v>217</v>
      </c>
      <c r="B2063" s="1075"/>
      <c r="C2063" s="1076"/>
      <c r="D2063" s="432" t="s">
        <v>175</v>
      </c>
      <c r="E2063" s="433">
        <v>40914.569044249998</v>
      </c>
      <c r="F2063" s="434">
        <v>8.5</v>
      </c>
      <c r="G2063" s="435">
        <f>(+IF(A2063="","",(E2063*F2063)))</f>
        <v>347773.83687612496</v>
      </c>
    </row>
    <row r="2064" spans="1:7" ht="15" customHeight="1">
      <c r="A2064" s="1077"/>
      <c r="B2064" s="1078"/>
      <c r="C2064" s="1079"/>
      <c r="D2064" s="432"/>
      <c r="E2064" s="433" t="s">
        <v>171</v>
      </c>
      <c r="F2064" s="434"/>
      <c r="G2064" s="435" t="str">
        <f>(+IF(A2064="","",(E2064*F2064)))</f>
        <v/>
      </c>
    </row>
    <row r="2065" spans="1:7" ht="15" customHeight="1">
      <c r="A2065" s="1077"/>
      <c r="B2065" s="1078"/>
      <c r="C2065" s="1079"/>
      <c r="D2065" s="432"/>
      <c r="E2065" s="433" t="s">
        <v>171</v>
      </c>
      <c r="F2065" s="434"/>
      <c r="G2065" s="435" t="str">
        <f>(+IF(A2065="","",(E2065*F2065)))</f>
        <v/>
      </c>
    </row>
    <row r="2066" spans="1:7" ht="15" customHeight="1">
      <c r="A2066" s="1080"/>
      <c r="B2066" s="1081"/>
      <c r="C2066" s="1082"/>
      <c r="D2066" s="436"/>
      <c r="E2066" s="437"/>
      <c r="F2066" s="438"/>
      <c r="G2066" s="439"/>
    </row>
    <row r="2067" spans="1:7" ht="15" customHeight="1">
      <c r="A2067" s="409"/>
      <c r="B2067" s="409"/>
      <c r="C2067" s="409"/>
      <c r="D2067" s="945" t="s">
        <v>176</v>
      </c>
      <c r="E2067" s="945"/>
      <c r="F2067" s="946"/>
      <c r="G2067" s="410">
        <f>+ROUND(SUM(G2063:G2066),2)</f>
        <v>347773.84</v>
      </c>
    </row>
    <row r="2068" spans="1:7" ht="15" customHeight="1">
      <c r="A2068" s="930"/>
      <c r="B2068" s="930"/>
      <c r="C2068" s="930"/>
      <c r="D2068" s="930"/>
      <c r="E2068" s="930"/>
      <c r="F2068" s="930"/>
      <c r="G2068" s="930"/>
    </row>
    <row r="2069" spans="1:7" ht="15" customHeight="1">
      <c r="A2069" s="975" t="s">
        <v>177</v>
      </c>
      <c r="B2069" s="976"/>
      <c r="C2069" s="976"/>
      <c r="D2069" s="976"/>
      <c r="E2069" s="976"/>
      <c r="F2069" s="977"/>
      <c r="G2069" s="442">
        <f>ROUND((SUM(+G2052+G2059+G2067)),2)</f>
        <v>1136574.77</v>
      </c>
    </row>
    <row r="2070" spans="1:7" ht="15" customHeight="1">
      <c r="A2070" s="409"/>
      <c r="B2070" s="409"/>
      <c r="C2070" s="409"/>
      <c r="D2070" s="440"/>
      <c r="E2070" s="441"/>
      <c r="F2070" s="409"/>
      <c r="G2070" s="409"/>
    </row>
    <row r="2071" spans="1:7" ht="15" customHeight="1">
      <c r="A2071" s="978" t="s">
        <v>178</v>
      </c>
      <c r="B2071" s="979"/>
      <c r="C2071" s="980"/>
      <c r="D2071" s="443"/>
      <c r="E2071" s="444"/>
      <c r="F2071" s="445">
        <f>+[2]PRESUPUESTO!$H$70</f>
        <v>0</v>
      </c>
      <c r="G2071" s="446">
        <f>+G2069*F2071</f>
        <v>0</v>
      </c>
    </row>
    <row r="2072" spans="1:7" ht="15" customHeight="1">
      <c r="A2072" s="975" t="s">
        <v>179</v>
      </c>
      <c r="B2072" s="976"/>
      <c r="C2072" s="976"/>
      <c r="D2072" s="976"/>
      <c r="E2072" s="976"/>
      <c r="F2072" s="977"/>
      <c r="G2072" s="442">
        <f>+G2071+G2069</f>
        <v>1136574.77</v>
      </c>
    </row>
    <row r="2073" spans="1:7" ht="15" customHeight="1">
      <c r="A2073" s="15"/>
      <c r="B2073" s="15"/>
      <c r="C2073" s="15"/>
      <c r="D2073" s="15"/>
      <c r="E2073" s="15"/>
      <c r="F2073" s="15"/>
      <c r="G2073" s="15"/>
    </row>
    <row r="2074" spans="1:7" ht="15" customHeight="1">
      <c r="A2074" s="391" t="s">
        <v>159</v>
      </c>
      <c r="B2074" s="914" t="s">
        <v>160</v>
      </c>
      <c r="C2074" s="915"/>
      <c r="D2074" s="915"/>
      <c r="E2074" s="915"/>
      <c r="F2074" s="916"/>
      <c r="G2074" s="920" t="s">
        <v>161</v>
      </c>
    </row>
    <row r="2075" spans="1:7" ht="15" customHeight="1">
      <c r="A2075" s="392" t="s">
        <v>506</v>
      </c>
      <c r="B2075" s="917"/>
      <c r="C2075" s="918"/>
      <c r="D2075" s="918"/>
      <c r="E2075" s="918"/>
      <c r="F2075" s="919"/>
      <c r="G2075" s="921"/>
    </row>
    <row r="2076" spans="1:7" ht="15" customHeight="1">
      <c r="A2076" s="391" t="s">
        <v>162</v>
      </c>
      <c r="B2076" s="922" t="s">
        <v>507</v>
      </c>
      <c r="C2076" s="923"/>
      <c r="D2076" s="923"/>
      <c r="E2076" s="923"/>
      <c r="F2076" s="924"/>
      <c r="G2076" s="928" t="e">
        <f>IF(A2077="","",+VLOOKUP(A2077,[2]!Tabla5[#Data],4,0))</f>
        <v>#REF!</v>
      </c>
    </row>
    <row r="2077" spans="1:7" ht="15" customHeight="1">
      <c r="A2077" s="511">
        <f>+Presupuesto!A83</f>
        <v>4.1199999999999974</v>
      </c>
      <c r="B2077" s="925"/>
      <c r="C2077" s="926"/>
      <c r="D2077" s="926"/>
      <c r="E2077" s="926"/>
      <c r="F2077" s="927"/>
      <c r="G2077" s="929"/>
    </row>
    <row r="2078" spans="1:7" ht="15" customHeight="1">
      <c r="A2078" s="930"/>
      <c r="B2078" s="930"/>
      <c r="C2078" s="930"/>
      <c r="D2078" s="930"/>
      <c r="E2078" s="930"/>
      <c r="F2078" s="930"/>
      <c r="G2078" s="930"/>
    </row>
    <row r="2079" spans="1:7" ht="15" customHeight="1">
      <c r="A2079" s="931" t="s">
        <v>183</v>
      </c>
      <c r="B2079" s="932"/>
      <c r="C2079" s="932"/>
      <c r="D2079" s="932"/>
      <c r="E2079" s="932"/>
      <c r="F2079" s="932"/>
      <c r="G2079" s="933"/>
    </row>
    <row r="2080" spans="1:7" ht="15" customHeight="1">
      <c r="A2080" s="934" t="s">
        <v>165</v>
      </c>
      <c r="B2080" s="935"/>
      <c r="C2080" s="935"/>
      <c r="D2080" s="393" t="s">
        <v>161</v>
      </c>
      <c r="E2080" s="393" t="s">
        <v>184</v>
      </c>
      <c r="F2080" s="394" t="s">
        <v>167</v>
      </c>
      <c r="G2080" s="395" t="s">
        <v>168</v>
      </c>
    </row>
    <row r="2081" spans="1:7" ht="15" customHeight="1">
      <c r="A2081" s="936" t="s">
        <v>508</v>
      </c>
      <c r="B2081" s="937"/>
      <c r="C2081" s="937"/>
      <c r="D2081" s="503" t="s">
        <v>28</v>
      </c>
      <c r="E2081" s="504">
        <v>445565.06</v>
      </c>
      <c r="F2081" s="398">
        <v>0.04</v>
      </c>
      <c r="G2081" s="399">
        <f>ROUND((+IF(A2081="","",E2081*F2081)),2)</f>
        <v>17822.599999999999</v>
      </c>
    </row>
    <row r="2082" spans="1:7" ht="15" customHeight="1">
      <c r="A2082" s="938"/>
      <c r="B2082" s="939"/>
      <c r="C2082" s="939"/>
      <c r="D2082" s="505" t="s">
        <v>171</v>
      </c>
      <c r="E2082" s="506" t="s">
        <v>171</v>
      </c>
      <c r="F2082" s="402"/>
      <c r="G2082" s="403"/>
    </row>
    <row r="2083" spans="1:7" ht="15" customHeight="1">
      <c r="A2083" s="938"/>
      <c r="B2083" s="939"/>
      <c r="C2083" s="939"/>
      <c r="D2083" s="400" t="s">
        <v>171</v>
      </c>
      <c r="E2083" s="401" t="s">
        <v>171</v>
      </c>
      <c r="F2083" s="402"/>
      <c r="G2083" s="403" t="str">
        <f t="shared" ref="G2083:G2087" si="18">+IF(A2083="","",E2083*F2083)</f>
        <v/>
      </c>
    </row>
    <row r="2084" spans="1:7" ht="15" customHeight="1">
      <c r="A2084" s="938"/>
      <c r="B2084" s="939"/>
      <c r="C2084" s="939"/>
      <c r="D2084" s="400" t="s">
        <v>171</v>
      </c>
      <c r="E2084" s="401" t="s">
        <v>171</v>
      </c>
      <c r="F2084" s="402"/>
      <c r="G2084" s="403" t="str">
        <f t="shared" si="18"/>
        <v/>
      </c>
    </row>
    <row r="2085" spans="1:7" ht="15" customHeight="1">
      <c r="A2085" s="938"/>
      <c r="B2085" s="939"/>
      <c r="C2085" s="939"/>
      <c r="D2085" s="400" t="s">
        <v>171</v>
      </c>
      <c r="E2085" s="401" t="s">
        <v>171</v>
      </c>
      <c r="F2085" s="402"/>
      <c r="G2085" s="403" t="str">
        <f t="shared" si="18"/>
        <v/>
      </c>
    </row>
    <row r="2086" spans="1:7" ht="15" customHeight="1">
      <c r="A2086" s="938"/>
      <c r="B2086" s="939"/>
      <c r="C2086" s="939"/>
      <c r="D2086" s="400" t="s">
        <v>171</v>
      </c>
      <c r="E2086" s="401" t="s">
        <v>171</v>
      </c>
      <c r="F2086" s="402"/>
      <c r="G2086" s="403" t="str">
        <f t="shared" si="18"/>
        <v/>
      </c>
    </row>
    <row r="2087" spans="1:7" ht="15" customHeight="1">
      <c r="A2087" s="995"/>
      <c r="B2087" s="996"/>
      <c r="C2087" s="996"/>
      <c r="D2087" s="405" t="s">
        <v>171</v>
      </c>
      <c r="E2087" s="406" t="s">
        <v>171</v>
      </c>
      <c r="F2087" s="407"/>
      <c r="G2087" s="408" t="str">
        <f t="shared" si="18"/>
        <v/>
      </c>
    </row>
    <row r="2088" spans="1:7" ht="15" customHeight="1">
      <c r="A2088" s="409"/>
      <c r="B2088" s="409"/>
      <c r="C2088" s="409"/>
      <c r="D2088" s="991" t="s">
        <v>188</v>
      </c>
      <c r="E2088" s="991"/>
      <c r="F2088" s="992"/>
      <c r="G2088" s="410">
        <f>+ROUND(SUM(G2081:G2087),2)</f>
        <v>17822.599999999999</v>
      </c>
    </row>
    <row r="2089" spans="1:7" ht="15" customHeight="1">
      <c r="A2089" s="409"/>
      <c r="B2089" s="409"/>
      <c r="C2089" s="409"/>
      <c r="D2089" s="411"/>
      <c r="E2089" s="411"/>
      <c r="F2089" s="412"/>
      <c r="G2089" s="413"/>
    </row>
    <row r="2090" spans="1:7" ht="15" customHeight="1">
      <c r="A2090" s="931" t="s">
        <v>164</v>
      </c>
      <c r="B2090" s="932"/>
      <c r="C2090" s="932"/>
      <c r="D2090" s="932"/>
      <c r="E2090" s="932"/>
      <c r="F2090" s="932"/>
      <c r="G2090" s="933"/>
    </row>
    <row r="2091" spans="1:7" ht="15" customHeight="1">
      <c r="A2091" s="940" t="s">
        <v>165</v>
      </c>
      <c r="B2091" s="940"/>
      <c r="C2091" s="940"/>
      <c r="D2091" s="414" t="s">
        <v>161</v>
      </c>
      <c r="E2091" s="414" t="s">
        <v>166</v>
      </c>
      <c r="F2091" s="415" t="s">
        <v>167</v>
      </c>
      <c r="G2091" s="415" t="s">
        <v>168</v>
      </c>
    </row>
    <row r="2092" spans="1:7" ht="15" customHeight="1">
      <c r="A2092" s="941" t="s">
        <v>169</v>
      </c>
      <c r="B2092" s="942"/>
      <c r="C2092" s="942"/>
      <c r="D2092" s="494" t="s">
        <v>170</v>
      </c>
      <c r="E2092" s="417">
        <v>14612.35</v>
      </c>
      <c r="F2092" s="418">
        <v>0.05</v>
      </c>
      <c r="G2092" s="399">
        <f>+IF(A2092="","",E2092*F2092)</f>
        <v>730.61750000000006</v>
      </c>
    </row>
    <row r="2093" spans="1:7" ht="15" customHeight="1">
      <c r="A2093" s="988"/>
      <c r="B2093" s="989"/>
      <c r="C2093" s="990"/>
      <c r="D2093" s="416" t="s">
        <v>171</v>
      </c>
      <c r="E2093" s="421" t="s">
        <v>171</v>
      </c>
      <c r="F2093" s="420"/>
      <c r="G2093" s="403" t="str">
        <f>+IF(A2093="","",E2093*F2093)</f>
        <v/>
      </c>
    </row>
    <row r="2094" spans="1:7" ht="15" customHeight="1">
      <c r="A2094" s="943"/>
      <c r="B2094" s="944"/>
      <c r="C2094" s="944"/>
      <c r="D2094" s="423" t="s">
        <v>171</v>
      </c>
      <c r="E2094" s="424" t="s">
        <v>171</v>
      </c>
      <c r="F2094" s="425"/>
      <c r="G2094" s="426" t="str">
        <f>+IF(A2094="","",E2094*F2094)</f>
        <v/>
      </c>
    </row>
    <row r="2095" spans="1:7" ht="15" customHeight="1">
      <c r="A2095" s="409"/>
      <c r="B2095" s="409"/>
      <c r="C2095" s="409"/>
      <c r="D2095" s="991" t="s">
        <v>172</v>
      </c>
      <c r="E2095" s="991"/>
      <c r="F2095" s="992"/>
      <c r="G2095" s="427">
        <f>ROUND(+SUM(G2092:G2094),2)</f>
        <v>730.62</v>
      </c>
    </row>
    <row r="2096" spans="1:7" ht="15" customHeight="1">
      <c r="A2096" s="947"/>
      <c r="B2096" s="947"/>
      <c r="C2096" s="947"/>
      <c r="D2096" s="947"/>
      <c r="E2096" s="947"/>
      <c r="F2096" s="947"/>
      <c r="G2096" s="947"/>
    </row>
    <row r="2097" spans="1:7" ht="15" customHeight="1">
      <c r="A2097" s="948" t="s">
        <v>173</v>
      </c>
      <c r="B2097" s="949"/>
      <c r="C2097" s="949"/>
      <c r="D2097" s="949"/>
      <c r="E2097" s="949"/>
      <c r="F2097" s="949"/>
      <c r="G2097" s="950"/>
    </row>
    <row r="2098" spans="1:7" ht="15" customHeight="1">
      <c r="A2098" s="951" t="s">
        <v>165</v>
      </c>
      <c r="B2098" s="952"/>
      <c r="C2098" s="952"/>
      <c r="D2098" s="428" t="s">
        <v>161</v>
      </c>
      <c r="E2098" s="429" t="s">
        <v>166</v>
      </c>
      <c r="F2098" s="430" t="s">
        <v>167</v>
      </c>
      <c r="G2098" s="431" t="s">
        <v>168</v>
      </c>
    </row>
    <row r="2099" spans="1:7" ht="15" customHeight="1">
      <c r="A2099" s="953" t="s">
        <v>174</v>
      </c>
      <c r="B2099" s="954"/>
      <c r="C2099" s="954"/>
      <c r="D2099" s="432" t="s">
        <v>175</v>
      </c>
      <c r="E2099" s="433">
        <v>29224.691865875</v>
      </c>
      <c r="F2099" s="434">
        <v>0.5</v>
      </c>
      <c r="G2099" s="435">
        <f>(+IF(A2099="","",(E2099*F2099)))</f>
        <v>14612.3459329375</v>
      </c>
    </row>
    <row r="2100" spans="1:7" ht="15" customHeight="1">
      <c r="A2100" s="953"/>
      <c r="B2100" s="954"/>
      <c r="C2100" s="954"/>
      <c r="D2100" s="432"/>
      <c r="E2100" s="433"/>
      <c r="F2100" s="434"/>
      <c r="G2100" s="435" t="str">
        <f>(+IF(A2100="","",(E2100*F2100)))</f>
        <v/>
      </c>
    </row>
    <row r="2101" spans="1:7" ht="15" customHeight="1">
      <c r="A2101" s="953"/>
      <c r="B2101" s="954"/>
      <c r="C2101" s="954"/>
      <c r="D2101" s="432"/>
      <c r="E2101" s="433"/>
      <c r="F2101" s="434"/>
      <c r="G2101" s="435" t="str">
        <f>(+IF(A2101="","",(E2101*F2101)))</f>
        <v/>
      </c>
    </row>
    <row r="2102" spans="1:7" ht="15" customHeight="1">
      <c r="A2102" s="973"/>
      <c r="B2102" s="974"/>
      <c r="C2102" s="974"/>
      <c r="D2102" s="436"/>
      <c r="E2102" s="437"/>
      <c r="F2102" s="438"/>
      <c r="G2102" s="439"/>
    </row>
    <row r="2103" spans="1:7" ht="15" customHeight="1">
      <c r="A2103" s="409"/>
      <c r="B2103" s="409"/>
      <c r="C2103" s="409"/>
      <c r="D2103" s="945" t="s">
        <v>176</v>
      </c>
      <c r="E2103" s="945"/>
      <c r="F2103" s="946"/>
      <c r="G2103" s="410">
        <f>+ROUND(SUM(G2099:G2102),2)</f>
        <v>14612.35</v>
      </c>
    </row>
    <row r="2104" spans="1:7" ht="15" customHeight="1">
      <c r="A2104" s="409"/>
      <c r="B2104" s="409"/>
      <c r="C2104" s="409"/>
      <c r="D2104" s="440"/>
      <c r="E2104" s="441"/>
      <c r="F2104" s="409"/>
      <c r="G2104" s="409"/>
    </row>
    <row r="2105" spans="1:7" ht="15" customHeight="1">
      <c r="A2105" s="975" t="s">
        <v>177</v>
      </c>
      <c r="B2105" s="976"/>
      <c r="C2105" s="976"/>
      <c r="D2105" s="976"/>
      <c r="E2105" s="976"/>
      <c r="F2105" s="977"/>
      <c r="G2105" s="442">
        <f>ROUND((SUM(+G2088+G2095+G2103)),2)</f>
        <v>33165.57</v>
      </c>
    </row>
    <row r="2106" spans="1:7" ht="15" customHeight="1">
      <c r="A2106" s="409"/>
      <c r="B2106" s="409"/>
      <c r="C2106" s="409"/>
      <c r="D2106" s="440"/>
      <c r="E2106" s="441"/>
      <c r="F2106" s="409"/>
      <c r="G2106" s="409"/>
    </row>
    <row r="2107" spans="1:7" ht="15" customHeight="1">
      <c r="A2107" s="978" t="s">
        <v>178</v>
      </c>
      <c r="B2107" s="979"/>
      <c r="C2107" s="980"/>
      <c r="D2107" s="443"/>
      <c r="E2107" s="444"/>
      <c r="F2107" s="445">
        <f>+[2]PRESUPUESTO!$H$70</f>
        <v>0</v>
      </c>
      <c r="G2107" s="446">
        <f>+G2105*F2107</f>
        <v>0</v>
      </c>
    </row>
    <row r="2108" spans="1:7" ht="15" customHeight="1">
      <c r="A2108" s="975" t="s">
        <v>179</v>
      </c>
      <c r="B2108" s="976"/>
      <c r="C2108" s="976"/>
      <c r="D2108" s="976"/>
      <c r="E2108" s="976"/>
      <c r="F2108" s="977"/>
      <c r="G2108" s="442">
        <f>+G2107+G2105</f>
        <v>33165.57</v>
      </c>
    </row>
    <row r="2109" spans="1:7" ht="15" customHeight="1">
      <c r="A2109" s="507"/>
      <c r="B2109" s="508"/>
      <c r="C2109" s="508"/>
      <c r="D2109" s="508"/>
      <c r="E2109" s="508"/>
      <c r="F2109" s="508"/>
      <c r="G2109" s="509"/>
    </row>
    <row r="2110" spans="1:7" ht="15" customHeight="1">
      <c r="A2110" s="391" t="s">
        <v>159</v>
      </c>
      <c r="B2110" s="914" t="s">
        <v>160</v>
      </c>
      <c r="C2110" s="915"/>
      <c r="D2110" s="915"/>
      <c r="E2110" s="915"/>
      <c r="F2110" s="916"/>
      <c r="G2110" s="920" t="s">
        <v>161</v>
      </c>
    </row>
    <row r="2111" spans="1:7" ht="15" customHeight="1">
      <c r="A2111" s="392" t="s">
        <v>509</v>
      </c>
      <c r="B2111" s="917"/>
      <c r="C2111" s="918"/>
      <c r="D2111" s="918"/>
      <c r="E2111" s="918"/>
      <c r="F2111" s="919"/>
      <c r="G2111" s="921"/>
    </row>
    <row r="2112" spans="1:7" ht="15" customHeight="1">
      <c r="A2112" s="391" t="s">
        <v>162</v>
      </c>
      <c r="B2112" s="922" t="s">
        <v>510</v>
      </c>
      <c r="C2112" s="923"/>
      <c r="D2112" s="923"/>
      <c r="E2112" s="923"/>
      <c r="F2112" s="924"/>
      <c r="G2112" s="928" t="s">
        <v>36</v>
      </c>
    </row>
    <row r="2113" spans="1:7" ht="15" customHeight="1">
      <c r="A2113" s="511">
        <f>+Presupuesto!A84</f>
        <v>4.1299999999999972</v>
      </c>
      <c r="B2113" s="925"/>
      <c r="C2113" s="926"/>
      <c r="D2113" s="926"/>
      <c r="E2113" s="926"/>
      <c r="F2113" s="927"/>
      <c r="G2113" s="929"/>
    </row>
    <row r="2114" spans="1:7" ht="15" customHeight="1">
      <c r="A2114" s="930"/>
      <c r="B2114" s="930"/>
      <c r="C2114" s="930"/>
      <c r="D2114" s="930"/>
      <c r="E2114" s="930"/>
      <c r="F2114" s="930"/>
      <c r="G2114" s="930"/>
    </row>
    <row r="2115" spans="1:7" ht="15" customHeight="1">
      <c r="A2115" s="931" t="s">
        <v>183</v>
      </c>
      <c r="B2115" s="932"/>
      <c r="C2115" s="932"/>
      <c r="D2115" s="932"/>
      <c r="E2115" s="932"/>
      <c r="F2115" s="932"/>
      <c r="G2115" s="933"/>
    </row>
    <row r="2116" spans="1:7" ht="15" customHeight="1">
      <c r="A2116" s="934" t="s">
        <v>165</v>
      </c>
      <c r="B2116" s="935"/>
      <c r="C2116" s="935"/>
      <c r="D2116" s="447" t="s">
        <v>161</v>
      </c>
      <c r="E2116" s="447" t="s">
        <v>184</v>
      </c>
      <c r="F2116" s="394" t="s">
        <v>167</v>
      </c>
      <c r="G2116" s="395" t="s">
        <v>168</v>
      </c>
    </row>
    <row r="2117" spans="1:7" ht="15" customHeight="1">
      <c r="A2117" s="936" t="s">
        <v>419</v>
      </c>
      <c r="B2117" s="937"/>
      <c r="C2117" s="937"/>
      <c r="D2117" s="503" t="s">
        <v>279</v>
      </c>
      <c r="E2117" s="504">
        <v>6966.63</v>
      </c>
      <c r="F2117" s="398">
        <v>0.5</v>
      </c>
      <c r="G2117" s="399">
        <f>ROUND((+IF(A2117="","",E2117*F2117)),2)</f>
        <v>3483.32</v>
      </c>
    </row>
    <row r="2118" spans="1:7" ht="15" customHeight="1">
      <c r="A2118" s="938" t="s">
        <v>333</v>
      </c>
      <c r="B2118" s="939"/>
      <c r="C2118" s="939"/>
      <c r="D2118" s="505" t="s">
        <v>28</v>
      </c>
      <c r="E2118" s="506">
        <v>484893.26</v>
      </c>
      <c r="F2118" s="402">
        <v>0.03</v>
      </c>
      <c r="G2118" s="403">
        <f t="shared" ref="G2118:G2123" si="19">+IF(A2118="","",E2118*F2118)</f>
        <v>14546.7978</v>
      </c>
    </row>
    <row r="2119" spans="1:7" ht="15" customHeight="1">
      <c r="A2119" s="938" t="s">
        <v>511</v>
      </c>
      <c r="B2119" s="939"/>
      <c r="C2119" s="939"/>
      <c r="D2119" s="505" t="s">
        <v>121</v>
      </c>
      <c r="E2119" s="506">
        <v>38199.67</v>
      </c>
      <c r="F2119" s="402">
        <v>1.05</v>
      </c>
      <c r="G2119" s="403">
        <f t="shared" si="19"/>
        <v>40109.6535</v>
      </c>
    </row>
    <row r="2120" spans="1:7" ht="15" customHeight="1">
      <c r="A2120" s="938" t="s">
        <v>512</v>
      </c>
      <c r="B2120" s="939"/>
      <c r="C2120" s="939"/>
      <c r="D2120" s="505" t="s">
        <v>104</v>
      </c>
      <c r="E2120" s="506">
        <v>59100</v>
      </c>
      <c r="F2120" s="402">
        <v>0.01</v>
      </c>
      <c r="G2120" s="403">
        <f t="shared" si="19"/>
        <v>591</v>
      </c>
    </row>
    <row r="2121" spans="1:7" ht="15" customHeight="1">
      <c r="A2121" s="938"/>
      <c r="B2121" s="939"/>
      <c r="C2121" s="939"/>
      <c r="D2121" s="505" t="s">
        <v>171</v>
      </c>
      <c r="E2121" s="506" t="s">
        <v>171</v>
      </c>
      <c r="F2121" s="402"/>
      <c r="G2121" s="403" t="str">
        <f t="shared" si="19"/>
        <v/>
      </c>
    </row>
    <row r="2122" spans="1:7" ht="15" customHeight="1">
      <c r="A2122" s="938"/>
      <c r="B2122" s="939"/>
      <c r="C2122" s="939"/>
      <c r="D2122" s="505" t="s">
        <v>171</v>
      </c>
      <c r="E2122" s="506" t="s">
        <v>171</v>
      </c>
      <c r="F2122" s="402"/>
      <c r="G2122" s="403" t="str">
        <f t="shared" si="19"/>
        <v/>
      </c>
    </row>
    <row r="2123" spans="1:7" ht="15" customHeight="1">
      <c r="A2123" s="995"/>
      <c r="B2123" s="996"/>
      <c r="C2123" s="996"/>
      <c r="D2123" s="405" t="s">
        <v>171</v>
      </c>
      <c r="E2123" s="406" t="s">
        <v>171</v>
      </c>
      <c r="F2123" s="407"/>
      <c r="G2123" s="408" t="str">
        <f t="shared" si="19"/>
        <v/>
      </c>
    </row>
    <row r="2124" spans="1:7" ht="15" customHeight="1">
      <c r="A2124" s="409"/>
      <c r="B2124" s="409"/>
      <c r="C2124" s="409"/>
      <c r="D2124" s="991" t="s">
        <v>188</v>
      </c>
      <c r="E2124" s="991"/>
      <c r="F2124" s="992"/>
      <c r="G2124" s="410">
        <f>+ROUND(SUM(G2117:G2123),2)</f>
        <v>58730.77</v>
      </c>
    </row>
    <row r="2125" spans="1:7" ht="15" customHeight="1">
      <c r="A2125" s="930"/>
      <c r="B2125" s="930"/>
      <c r="C2125" s="930"/>
      <c r="D2125" s="930"/>
      <c r="E2125" s="930"/>
      <c r="F2125" s="930"/>
      <c r="G2125" s="930"/>
    </row>
    <row r="2126" spans="1:7" ht="15" customHeight="1">
      <c r="A2126" s="931" t="s">
        <v>164</v>
      </c>
      <c r="B2126" s="932"/>
      <c r="C2126" s="932"/>
      <c r="D2126" s="932"/>
      <c r="E2126" s="932"/>
      <c r="F2126" s="932"/>
      <c r="G2126" s="933"/>
    </row>
    <row r="2127" spans="1:7" ht="15" customHeight="1">
      <c r="A2127" s="940" t="s">
        <v>165</v>
      </c>
      <c r="B2127" s="940"/>
      <c r="C2127" s="940"/>
      <c r="D2127" s="414" t="s">
        <v>161</v>
      </c>
      <c r="E2127" s="414" t="s">
        <v>166</v>
      </c>
      <c r="F2127" s="498" t="s">
        <v>167</v>
      </c>
      <c r="G2127" s="415" t="s">
        <v>168</v>
      </c>
    </row>
    <row r="2128" spans="1:7" ht="15" customHeight="1">
      <c r="A2128" s="941" t="s">
        <v>169</v>
      </c>
      <c r="B2128" s="942"/>
      <c r="C2128" s="942"/>
      <c r="D2128" s="416" t="s">
        <v>170</v>
      </c>
      <c r="E2128" s="421">
        <v>32147.16</v>
      </c>
      <c r="F2128" s="499">
        <v>0.05</v>
      </c>
      <c r="G2128" s="500">
        <f>+IF(A2128="","",E2128*F2128)</f>
        <v>1607.3580000000002</v>
      </c>
    </row>
    <row r="2129" spans="1:7" ht="15" customHeight="1">
      <c r="A2129" s="941" t="s">
        <v>378</v>
      </c>
      <c r="B2129" s="942"/>
      <c r="C2129" s="942"/>
      <c r="D2129" s="495" t="s">
        <v>298</v>
      </c>
      <c r="E2129" s="421">
        <v>43083</v>
      </c>
      <c r="F2129" s="420">
        <v>0.05</v>
      </c>
      <c r="G2129" s="403">
        <f>+IF(A2129="","",E2129*F2129)</f>
        <v>2154.15</v>
      </c>
    </row>
    <row r="2130" spans="1:7" ht="15" customHeight="1">
      <c r="A2130" s="1059"/>
      <c r="B2130" s="1060"/>
      <c r="C2130" s="1061"/>
      <c r="D2130" s="495" t="s">
        <v>171</v>
      </c>
      <c r="E2130" s="421" t="s">
        <v>171</v>
      </c>
      <c r="F2130" s="501"/>
      <c r="G2130" s="408" t="str">
        <f>+IF(A2130="","",E2130*F2130)</f>
        <v/>
      </c>
    </row>
    <row r="2131" spans="1:7" ht="15" customHeight="1">
      <c r="A2131" s="409"/>
      <c r="B2131" s="409"/>
      <c r="C2131" s="409"/>
      <c r="D2131" s="945" t="s">
        <v>172</v>
      </c>
      <c r="E2131" s="945"/>
      <c r="F2131" s="946"/>
      <c r="G2131" s="427">
        <f>ROUND(+SUM(G2128:G2130),2)</f>
        <v>3761.51</v>
      </c>
    </row>
    <row r="2132" spans="1:7" ht="15" customHeight="1">
      <c r="A2132" s="947"/>
      <c r="B2132" s="947"/>
      <c r="C2132" s="947"/>
      <c r="D2132" s="947"/>
      <c r="E2132" s="947"/>
      <c r="F2132" s="947"/>
      <c r="G2132" s="947"/>
    </row>
    <row r="2133" spans="1:7" ht="15" customHeight="1">
      <c r="A2133" s="948" t="s">
        <v>173</v>
      </c>
      <c r="B2133" s="949"/>
      <c r="C2133" s="949"/>
      <c r="D2133" s="949"/>
      <c r="E2133" s="949"/>
      <c r="F2133" s="949"/>
      <c r="G2133" s="950"/>
    </row>
    <row r="2134" spans="1:7" ht="15" customHeight="1">
      <c r="A2134" s="951" t="s">
        <v>165</v>
      </c>
      <c r="B2134" s="952"/>
      <c r="C2134" s="952"/>
      <c r="D2134" s="428" t="s">
        <v>161</v>
      </c>
      <c r="E2134" s="429" t="s">
        <v>166</v>
      </c>
      <c r="F2134" s="430" t="s">
        <v>167</v>
      </c>
      <c r="G2134" s="431" t="s">
        <v>168</v>
      </c>
    </row>
    <row r="2135" spans="1:7" ht="15" customHeight="1">
      <c r="A2135" s="953" t="s">
        <v>174</v>
      </c>
      <c r="B2135" s="954"/>
      <c r="C2135" s="954"/>
      <c r="D2135" s="432" t="s">
        <v>175</v>
      </c>
      <c r="E2135" s="433">
        <v>29224.691865875</v>
      </c>
      <c r="F2135" s="434">
        <v>1.1000000000000001</v>
      </c>
      <c r="G2135" s="435">
        <f>(+IF(A2135="","",(E2135*F2135)))</f>
        <v>32147.161052462503</v>
      </c>
    </row>
    <row r="2136" spans="1:7" ht="15" customHeight="1">
      <c r="A2136" s="953"/>
      <c r="B2136" s="954"/>
      <c r="C2136" s="954"/>
      <c r="D2136" s="432"/>
      <c r="E2136" s="433"/>
      <c r="F2136" s="434"/>
      <c r="G2136" s="435" t="str">
        <f>(+IF(A2136="","",(E2136*F2136)))</f>
        <v/>
      </c>
    </row>
    <row r="2137" spans="1:7" ht="15" customHeight="1">
      <c r="A2137" s="953"/>
      <c r="B2137" s="954"/>
      <c r="C2137" s="954"/>
      <c r="D2137" s="432"/>
      <c r="E2137" s="433"/>
      <c r="F2137" s="434"/>
      <c r="G2137" s="435" t="str">
        <f>(+IF(A2137="","",(E2137*F2137)))</f>
        <v/>
      </c>
    </row>
    <row r="2138" spans="1:7" ht="15" customHeight="1">
      <c r="A2138" s="973"/>
      <c r="B2138" s="974"/>
      <c r="C2138" s="974"/>
      <c r="D2138" s="436"/>
      <c r="E2138" s="437"/>
      <c r="F2138" s="438"/>
      <c r="G2138" s="439"/>
    </row>
    <row r="2139" spans="1:7" ht="15" customHeight="1">
      <c r="A2139" s="409"/>
      <c r="B2139" s="409"/>
      <c r="C2139" s="409"/>
      <c r="D2139" s="945" t="s">
        <v>176</v>
      </c>
      <c r="E2139" s="945"/>
      <c r="F2139" s="946"/>
      <c r="G2139" s="410">
        <f>+ROUND(SUM(G2135:G2138),2)</f>
        <v>32147.16</v>
      </c>
    </row>
    <row r="2140" spans="1:7" ht="15" customHeight="1">
      <c r="A2140" s="409"/>
      <c r="B2140" s="409"/>
      <c r="C2140" s="409"/>
      <c r="D2140" s="440"/>
      <c r="E2140" s="441"/>
      <c r="F2140" s="409"/>
      <c r="G2140" s="409"/>
    </row>
    <row r="2141" spans="1:7" ht="15" customHeight="1">
      <c r="A2141" s="975" t="s">
        <v>177</v>
      </c>
      <c r="B2141" s="976"/>
      <c r="C2141" s="976"/>
      <c r="D2141" s="976"/>
      <c r="E2141" s="976"/>
      <c r="F2141" s="977"/>
      <c r="G2141" s="442">
        <f>ROUND((SUM(+G2124+G2131+G2139)),2)</f>
        <v>94639.44</v>
      </c>
    </row>
    <row r="2142" spans="1:7" ht="15" customHeight="1">
      <c r="A2142" s="409"/>
      <c r="B2142" s="409"/>
      <c r="C2142" s="409"/>
      <c r="D2142" s="440"/>
      <c r="E2142" s="441"/>
      <c r="F2142" s="409"/>
      <c r="G2142" s="409"/>
    </row>
    <row r="2143" spans="1:7" ht="15" customHeight="1">
      <c r="A2143" s="978" t="s">
        <v>178</v>
      </c>
      <c r="B2143" s="979"/>
      <c r="C2143" s="980"/>
      <c r="D2143" s="443"/>
      <c r="E2143" s="444"/>
      <c r="F2143" s="445">
        <f>+[2]PRESUPUESTO!$H$70</f>
        <v>0</v>
      </c>
      <c r="G2143" s="446">
        <f>+G2141*F2143</f>
        <v>0</v>
      </c>
    </row>
    <row r="2144" spans="1:7" ht="15" customHeight="1">
      <c r="A2144" s="975" t="s">
        <v>179</v>
      </c>
      <c r="B2144" s="976"/>
      <c r="C2144" s="976"/>
      <c r="D2144" s="976"/>
      <c r="E2144" s="976"/>
      <c r="F2144" s="977"/>
      <c r="G2144" s="442">
        <f>+G2143+G2141</f>
        <v>94639.44</v>
      </c>
    </row>
    <row r="2145" spans="1:7" ht="15" customHeight="1">
      <c r="A2145" s="516" t="s">
        <v>194</v>
      </c>
      <c r="B2145" s="830" t="s">
        <v>160</v>
      </c>
      <c r="C2145" s="831"/>
      <c r="D2145" s="831"/>
      <c r="E2145" s="831"/>
      <c r="F2145" s="832"/>
      <c r="G2145" s="836" t="s">
        <v>161</v>
      </c>
    </row>
    <row r="2146" spans="1:7" ht="15" customHeight="1">
      <c r="A2146" s="517"/>
      <c r="B2146" s="833"/>
      <c r="C2146" s="834"/>
      <c r="D2146" s="834"/>
      <c r="E2146" s="834"/>
      <c r="F2146" s="835"/>
      <c r="G2146" s="837"/>
    </row>
    <row r="2147" spans="1:7" ht="15" customHeight="1">
      <c r="A2147" s="516" t="s">
        <v>162</v>
      </c>
      <c r="B2147" s="838" t="s">
        <v>642</v>
      </c>
      <c r="C2147" s="839"/>
      <c r="D2147" s="839"/>
      <c r="E2147" s="839"/>
      <c r="F2147" s="840"/>
      <c r="G2147" s="844" t="s">
        <v>19</v>
      </c>
    </row>
    <row r="2148" spans="1:7" ht="15" customHeight="1">
      <c r="A2148" s="573">
        <v>5.01</v>
      </c>
      <c r="B2148" s="841"/>
      <c r="C2148" s="842"/>
      <c r="D2148" s="842"/>
      <c r="E2148" s="842"/>
      <c r="F2148" s="843"/>
      <c r="G2148" s="845"/>
    </row>
    <row r="2149" spans="1:7" ht="15" customHeight="1">
      <c r="A2149" s="846"/>
      <c r="B2149" s="846"/>
      <c r="C2149" s="846"/>
      <c r="D2149" s="846"/>
      <c r="E2149" s="846"/>
      <c r="F2149" s="846"/>
      <c r="G2149" s="846"/>
    </row>
    <row r="2150" spans="1:7" ht="15" customHeight="1">
      <c r="A2150" s="804" t="s">
        <v>183</v>
      </c>
      <c r="B2150" s="805"/>
      <c r="C2150" s="805"/>
      <c r="D2150" s="805"/>
      <c r="E2150" s="805"/>
      <c r="F2150" s="805"/>
      <c r="G2150" s="806"/>
    </row>
    <row r="2151" spans="1:7" ht="15" customHeight="1">
      <c r="A2151" s="847" t="s">
        <v>165</v>
      </c>
      <c r="B2151" s="848"/>
      <c r="C2151" s="848"/>
      <c r="D2151" s="519" t="s">
        <v>161</v>
      </c>
      <c r="E2151" s="519" t="s">
        <v>184</v>
      </c>
      <c r="F2151" s="520" t="s">
        <v>167</v>
      </c>
      <c r="G2151" s="521" t="s">
        <v>168</v>
      </c>
    </row>
    <row r="2152" spans="1:7" ht="35.4" customHeight="1">
      <c r="A2152" s="884" t="s">
        <v>642</v>
      </c>
      <c r="B2152" s="885"/>
      <c r="C2152" s="885"/>
      <c r="D2152" s="522" t="s">
        <v>104</v>
      </c>
      <c r="E2152" s="523">
        <v>15000000</v>
      </c>
      <c r="F2152" s="524">
        <v>1</v>
      </c>
      <c r="G2152" s="525">
        <f>ROUND((+IF(A2152="","",E2152*F2152)),2)</f>
        <v>15000000</v>
      </c>
    </row>
    <row r="2153" spans="1:7" ht="15" customHeight="1">
      <c r="A2153" s="871"/>
      <c r="B2153" s="872"/>
      <c r="C2153" s="872"/>
      <c r="D2153" s="566" t="s">
        <v>171</v>
      </c>
      <c r="E2153" s="567" t="s">
        <v>171</v>
      </c>
      <c r="F2153" s="568"/>
      <c r="G2153" s="540" t="str">
        <f>+IF(A2153="","",E2153*F2153)</f>
        <v/>
      </c>
    </row>
    <row r="2154" spans="1:7" ht="15" customHeight="1">
      <c r="A2154" s="530"/>
      <c r="B2154" s="530"/>
      <c r="C2154" s="530"/>
      <c r="D2154" s="886" t="s">
        <v>188</v>
      </c>
      <c r="E2154" s="886"/>
      <c r="F2154" s="887"/>
      <c r="G2154" s="531">
        <f>SUM(G2152:G2153)</f>
        <v>15000000</v>
      </c>
    </row>
    <row r="2155" spans="1:7" ht="15" customHeight="1">
      <c r="A2155" s="846"/>
      <c r="B2155" s="846"/>
      <c r="C2155" s="846"/>
      <c r="D2155" s="846"/>
      <c r="E2155" s="846"/>
      <c r="F2155" s="846"/>
      <c r="G2155" s="846"/>
    </row>
    <row r="2156" spans="1:7" ht="15" customHeight="1">
      <c r="A2156" s="804" t="s">
        <v>164</v>
      </c>
      <c r="B2156" s="805"/>
      <c r="C2156" s="805"/>
      <c r="D2156" s="805"/>
      <c r="E2156" s="805"/>
      <c r="F2156" s="805"/>
      <c r="G2156" s="806"/>
    </row>
    <row r="2157" spans="1:7" ht="15" customHeight="1">
      <c r="A2157" s="807" t="s">
        <v>165</v>
      </c>
      <c r="B2157" s="807"/>
      <c r="C2157" s="807"/>
      <c r="D2157" s="532" t="s">
        <v>161</v>
      </c>
      <c r="E2157" s="532" t="s">
        <v>166</v>
      </c>
      <c r="F2157" s="533" t="s">
        <v>167</v>
      </c>
      <c r="G2157" s="532" t="s">
        <v>168</v>
      </c>
    </row>
    <row r="2158" spans="1:7" ht="15" customHeight="1">
      <c r="A2158" s="808" t="s">
        <v>169</v>
      </c>
      <c r="B2158" s="809"/>
      <c r="C2158" s="809"/>
      <c r="D2158" s="534" t="s">
        <v>170</v>
      </c>
      <c r="E2158" s="535">
        <f>+G2166</f>
        <v>631253.32874999999</v>
      </c>
      <c r="F2158" s="536">
        <v>0.01</v>
      </c>
      <c r="G2158" s="537">
        <f>+IF(A2158="","",E2158*F2158)</f>
        <v>6312.5332875000004</v>
      </c>
    </row>
    <row r="2159" spans="1:7" ht="15" customHeight="1">
      <c r="A2159" s="810"/>
      <c r="B2159" s="811"/>
      <c r="C2159" s="811"/>
      <c r="D2159" s="538" t="s">
        <v>171</v>
      </c>
      <c r="E2159" s="535" t="s">
        <v>171</v>
      </c>
      <c r="F2159" s="539"/>
      <c r="G2159" s="540" t="str">
        <f>+IF(A2159="","",E2159*F2159)</f>
        <v/>
      </c>
    </row>
    <row r="2160" spans="1:7" ht="15" customHeight="1">
      <c r="A2160" s="530"/>
      <c r="B2160" s="530"/>
      <c r="C2160" s="530"/>
      <c r="D2160" s="876" t="s">
        <v>172</v>
      </c>
      <c r="E2160" s="876"/>
      <c r="F2160" s="877"/>
      <c r="G2160" s="541">
        <f>SUM(G2158:G2159)</f>
        <v>6312.5332875000004</v>
      </c>
    </row>
    <row r="2161" spans="1:7" ht="15" customHeight="1">
      <c r="A2161" s="812"/>
      <c r="B2161" s="812"/>
      <c r="C2161" s="812"/>
      <c r="D2161" s="812"/>
      <c r="E2161" s="812"/>
      <c r="F2161" s="812"/>
      <c r="G2161" s="812"/>
    </row>
    <row r="2162" spans="1:7" ht="15" customHeight="1">
      <c r="A2162" s="813" t="s">
        <v>173</v>
      </c>
      <c r="B2162" s="814"/>
      <c r="C2162" s="814"/>
      <c r="D2162" s="814"/>
      <c r="E2162" s="814"/>
      <c r="F2162" s="814"/>
      <c r="G2162" s="815"/>
    </row>
    <row r="2163" spans="1:7" ht="15" customHeight="1">
      <c r="A2163" s="816" t="s">
        <v>165</v>
      </c>
      <c r="B2163" s="817"/>
      <c r="C2163" s="817"/>
      <c r="D2163" s="542" t="s">
        <v>161</v>
      </c>
      <c r="E2163" s="543" t="s">
        <v>166</v>
      </c>
      <c r="F2163" s="542" t="s">
        <v>167</v>
      </c>
      <c r="G2163" s="544" t="s">
        <v>168</v>
      </c>
    </row>
    <row r="2164" spans="1:7" ht="15" customHeight="1">
      <c r="A2164" s="818" t="s">
        <v>190</v>
      </c>
      <c r="B2164" s="819"/>
      <c r="C2164" s="819"/>
      <c r="D2164" s="545" t="s">
        <v>175</v>
      </c>
      <c r="E2164" s="546">
        <v>35069.629374999997</v>
      </c>
      <c r="F2164" s="547">
        <v>18</v>
      </c>
      <c r="G2164" s="548">
        <f>(+IF(A2164="","",(E2164*F2164)))</f>
        <v>631253.32874999999</v>
      </c>
    </row>
    <row r="2165" spans="1:7" ht="15" customHeight="1">
      <c r="A2165" s="820"/>
      <c r="B2165" s="821"/>
      <c r="C2165" s="821"/>
      <c r="D2165" s="569"/>
      <c r="E2165" s="570"/>
      <c r="F2165" s="571"/>
      <c r="G2165" s="572"/>
    </row>
    <row r="2166" spans="1:7" ht="15" customHeight="1">
      <c r="A2166" s="530"/>
      <c r="B2166" s="530"/>
      <c r="C2166" s="530"/>
      <c r="D2166" s="876" t="s">
        <v>176</v>
      </c>
      <c r="E2166" s="876"/>
      <c r="F2166" s="877"/>
      <c r="G2166" s="531">
        <f>SUM(G2164:G2165)</f>
        <v>631253.32874999999</v>
      </c>
    </row>
    <row r="2167" spans="1:7" ht="15" customHeight="1">
      <c r="A2167" s="530"/>
      <c r="B2167" s="530"/>
      <c r="C2167" s="530"/>
      <c r="D2167" s="530"/>
      <c r="E2167" s="549"/>
      <c r="F2167" s="530"/>
      <c r="G2167" s="530"/>
    </row>
    <row r="2168" spans="1:7" ht="15" customHeight="1">
      <c r="A2168" s="878" t="s">
        <v>177</v>
      </c>
      <c r="B2168" s="879"/>
      <c r="C2168" s="879"/>
      <c r="D2168" s="879"/>
      <c r="E2168" s="879"/>
      <c r="F2168" s="880"/>
      <c r="G2168" s="550">
        <f>+G2154+G2160+G2166</f>
        <v>15637565.862037499</v>
      </c>
    </row>
    <row r="2169" spans="1:7" ht="15" customHeight="1">
      <c r="A2169" s="530"/>
      <c r="B2169" s="530"/>
      <c r="C2169" s="530"/>
      <c r="D2169" s="530"/>
      <c r="E2169" s="549"/>
      <c r="F2169" s="530"/>
      <c r="G2169" s="530"/>
    </row>
    <row r="2170" spans="1:7" ht="15" customHeight="1">
      <c r="A2170" s="881" t="s">
        <v>178</v>
      </c>
      <c r="B2170" s="882"/>
      <c r="C2170" s="883"/>
      <c r="D2170" s="530"/>
      <c r="E2170" s="551"/>
      <c r="F2170" s="552">
        <v>0.04</v>
      </c>
      <c r="G2170" s="553">
        <f>+G2168*F2170</f>
        <v>625502.6344814999</v>
      </c>
    </row>
    <row r="2171" spans="1:7" ht="15" customHeight="1">
      <c r="A2171" s="878" t="s">
        <v>179</v>
      </c>
      <c r="B2171" s="879"/>
      <c r="C2171" s="879"/>
      <c r="D2171" s="879"/>
      <c r="E2171" s="879"/>
      <c r="F2171" s="880"/>
      <c r="G2171" s="550">
        <f>+G2170+G2168</f>
        <v>16263068.496518999</v>
      </c>
    </row>
    <row r="2172" spans="1:7" ht="15" customHeight="1">
      <c r="A2172" s="579"/>
      <c r="B2172" s="578"/>
      <c r="C2172" s="578"/>
      <c r="D2172" s="578"/>
      <c r="E2172" s="578"/>
      <c r="F2172" s="578"/>
      <c r="G2172" s="580"/>
    </row>
    <row r="2173" spans="1:7" ht="15" customHeight="1">
      <c r="A2173" s="391" t="s">
        <v>159</v>
      </c>
      <c r="B2173" s="914" t="s">
        <v>160</v>
      </c>
      <c r="C2173" s="915"/>
      <c r="D2173" s="915"/>
      <c r="E2173" s="915"/>
      <c r="F2173" s="916"/>
      <c r="G2173" s="920" t="s">
        <v>161</v>
      </c>
    </row>
    <row r="2174" spans="1:7" ht="15" customHeight="1">
      <c r="A2174" s="392" t="s">
        <v>513</v>
      </c>
      <c r="B2174" s="917"/>
      <c r="C2174" s="918"/>
      <c r="D2174" s="918"/>
      <c r="E2174" s="918"/>
      <c r="F2174" s="919"/>
      <c r="G2174" s="921"/>
    </row>
    <row r="2175" spans="1:7" ht="15" customHeight="1">
      <c r="A2175" s="391" t="s">
        <v>162</v>
      </c>
      <c r="B2175" s="922" t="s">
        <v>514</v>
      </c>
      <c r="C2175" s="923"/>
      <c r="D2175" s="923"/>
      <c r="E2175" s="923"/>
      <c r="F2175" s="924"/>
      <c r="G2175" s="928" t="s">
        <v>104</v>
      </c>
    </row>
    <row r="2176" spans="1:7" ht="15" customHeight="1">
      <c r="A2176" s="392">
        <v>5.0199999999999996</v>
      </c>
      <c r="B2176" s="925"/>
      <c r="C2176" s="926"/>
      <c r="D2176" s="926"/>
      <c r="E2176" s="926"/>
      <c r="F2176" s="927"/>
      <c r="G2176" s="929"/>
    </row>
    <row r="2177" spans="1:7" ht="15" customHeight="1">
      <c r="A2177" s="930"/>
      <c r="B2177" s="930"/>
      <c r="C2177" s="930"/>
      <c r="D2177" s="930"/>
      <c r="E2177" s="930"/>
      <c r="F2177" s="930"/>
      <c r="G2177" s="930"/>
    </row>
    <row r="2178" spans="1:7" ht="15" customHeight="1">
      <c r="A2178" s="931" t="s">
        <v>183</v>
      </c>
      <c r="B2178" s="932"/>
      <c r="C2178" s="932"/>
      <c r="D2178" s="932"/>
      <c r="E2178" s="932"/>
      <c r="F2178" s="932"/>
      <c r="G2178" s="933"/>
    </row>
    <row r="2179" spans="1:7" ht="15" customHeight="1">
      <c r="A2179" s="934" t="s">
        <v>165</v>
      </c>
      <c r="B2179" s="935"/>
      <c r="C2179" s="935"/>
      <c r="D2179" s="393" t="s">
        <v>161</v>
      </c>
      <c r="E2179" s="393" t="s">
        <v>184</v>
      </c>
      <c r="F2179" s="394" t="s">
        <v>167</v>
      </c>
      <c r="G2179" s="395" t="s">
        <v>168</v>
      </c>
    </row>
    <row r="2180" spans="1:7" ht="15" customHeight="1">
      <c r="A2180" s="936" t="s">
        <v>497</v>
      </c>
      <c r="B2180" s="937"/>
      <c r="C2180" s="937"/>
      <c r="D2180" s="396" t="s">
        <v>104</v>
      </c>
      <c r="E2180" s="397">
        <v>611387.5</v>
      </c>
      <c r="F2180" s="398">
        <v>1</v>
      </c>
      <c r="G2180" s="500">
        <f>ROUND((+IF(A2180="","",E2180*F2180)),2)</f>
        <v>611387.5</v>
      </c>
    </row>
    <row r="2181" spans="1:7" ht="15" customHeight="1">
      <c r="A2181" s="938" t="s">
        <v>222</v>
      </c>
      <c r="B2181" s="939"/>
      <c r="C2181" s="939"/>
      <c r="D2181" s="400" t="s">
        <v>104</v>
      </c>
      <c r="E2181" s="401">
        <v>8774</v>
      </c>
      <c r="F2181" s="402">
        <v>2</v>
      </c>
      <c r="G2181" s="403">
        <f t="shared" ref="G2181:G2187" si="20">+IF(A2181="","",E2181*F2181)</f>
        <v>17548</v>
      </c>
    </row>
    <row r="2182" spans="1:7" ht="15" customHeight="1">
      <c r="A2182" s="1057" t="s">
        <v>224</v>
      </c>
      <c r="B2182" s="1058"/>
      <c r="C2182" s="1058"/>
      <c r="D2182" s="400" t="s">
        <v>104</v>
      </c>
      <c r="E2182" s="401">
        <v>9998</v>
      </c>
      <c r="F2182" s="402">
        <v>8</v>
      </c>
      <c r="G2182" s="403">
        <f t="shared" si="20"/>
        <v>79984</v>
      </c>
    </row>
    <row r="2183" spans="1:7" ht="15" customHeight="1">
      <c r="A2183" s="938"/>
      <c r="B2183" s="939"/>
      <c r="C2183" s="939"/>
      <c r="D2183" s="400" t="s">
        <v>171</v>
      </c>
      <c r="E2183" s="401" t="s">
        <v>171</v>
      </c>
      <c r="F2183" s="402"/>
      <c r="G2183" s="403" t="str">
        <f t="shared" si="20"/>
        <v/>
      </c>
    </row>
    <row r="2184" spans="1:7" ht="15" customHeight="1">
      <c r="A2184" s="938"/>
      <c r="B2184" s="939"/>
      <c r="C2184" s="939"/>
      <c r="D2184" s="400" t="s">
        <v>171</v>
      </c>
      <c r="E2184" s="401" t="s">
        <v>171</v>
      </c>
      <c r="F2184" s="402"/>
      <c r="G2184" s="403" t="str">
        <f t="shared" si="20"/>
        <v/>
      </c>
    </row>
    <row r="2185" spans="1:7" ht="15" customHeight="1">
      <c r="A2185" s="938"/>
      <c r="B2185" s="939"/>
      <c r="C2185" s="939"/>
      <c r="D2185" s="400" t="s">
        <v>171</v>
      </c>
      <c r="E2185" s="401" t="s">
        <v>171</v>
      </c>
      <c r="F2185" s="402"/>
      <c r="G2185" s="403" t="str">
        <f t="shared" si="20"/>
        <v/>
      </c>
    </row>
    <row r="2186" spans="1:7" ht="15" customHeight="1">
      <c r="A2186" s="938"/>
      <c r="B2186" s="939"/>
      <c r="C2186" s="939"/>
      <c r="D2186" s="400" t="s">
        <v>171</v>
      </c>
      <c r="E2186" s="401" t="s">
        <v>171</v>
      </c>
      <c r="F2186" s="402"/>
      <c r="G2186" s="403" t="str">
        <f t="shared" si="20"/>
        <v/>
      </c>
    </row>
    <row r="2187" spans="1:7" ht="15" customHeight="1">
      <c r="A2187" s="995"/>
      <c r="B2187" s="996"/>
      <c r="C2187" s="996"/>
      <c r="D2187" s="405" t="s">
        <v>171</v>
      </c>
      <c r="E2187" s="406" t="s">
        <v>171</v>
      </c>
      <c r="F2187" s="407"/>
      <c r="G2187" s="408" t="str">
        <f t="shared" si="20"/>
        <v/>
      </c>
    </row>
    <row r="2188" spans="1:7" ht="15" customHeight="1">
      <c r="A2188" s="409"/>
      <c r="B2188" s="409"/>
      <c r="C2188" s="409"/>
      <c r="D2188" s="991" t="s">
        <v>188</v>
      </c>
      <c r="E2188" s="991"/>
      <c r="F2188" s="992"/>
      <c r="G2188" s="410">
        <f>+ROUND(SUM(G2180:G2187),2)</f>
        <v>708919.5</v>
      </c>
    </row>
    <row r="2189" spans="1:7" ht="15" customHeight="1">
      <c r="A2189" s="409"/>
      <c r="B2189" s="409"/>
      <c r="C2189" s="409"/>
      <c r="D2189" s="411"/>
      <c r="E2189" s="411"/>
      <c r="F2189" s="412"/>
      <c r="G2189" s="413"/>
    </row>
    <row r="2190" spans="1:7" ht="15" customHeight="1">
      <c r="A2190" s="931" t="s">
        <v>164</v>
      </c>
      <c r="B2190" s="932"/>
      <c r="C2190" s="932"/>
      <c r="D2190" s="932"/>
      <c r="E2190" s="932"/>
      <c r="F2190" s="932"/>
      <c r="G2190" s="933"/>
    </row>
    <row r="2191" spans="1:7" ht="15" customHeight="1">
      <c r="A2191" s="940" t="s">
        <v>165</v>
      </c>
      <c r="B2191" s="940"/>
      <c r="C2191" s="940"/>
      <c r="D2191" s="414" t="s">
        <v>161</v>
      </c>
      <c r="E2191" s="414" t="s">
        <v>166</v>
      </c>
      <c r="F2191" s="415" t="s">
        <v>167</v>
      </c>
      <c r="G2191" s="415" t="s">
        <v>168</v>
      </c>
    </row>
    <row r="2192" spans="1:7" ht="15" customHeight="1">
      <c r="A2192" s="941" t="s">
        <v>169</v>
      </c>
      <c r="B2192" s="942"/>
      <c r="C2192" s="942"/>
      <c r="D2192" s="416" t="s">
        <v>170</v>
      </c>
      <c r="E2192" s="417">
        <v>122743.7</v>
      </c>
      <c r="F2192" s="418">
        <v>0.05</v>
      </c>
      <c r="G2192" s="399">
        <f>+IF(A2192="","",E2192*F2192)</f>
        <v>6137.1850000000004</v>
      </c>
    </row>
    <row r="2193" spans="1:7" ht="15" customHeight="1">
      <c r="A2193" s="988"/>
      <c r="B2193" s="989"/>
      <c r="C2193" s="990"/>
      <c r="D2193" s="416" t="s">
        <v>171</v>
      </c>
      <c r="E2193" s="419" t="s">
        <v>171</v>
      </c>
      <c r="F2193" s="420"/>
      <c r="G2193" s="403" t="str">
        <f>+IF(A2193="","",E2193*F2193)</f>
        <v/>
      </c>
    </row>
    <row r="2194" spans="1:7" ht="15" customHeight="1">
      <c r="A2194" s="988"/>
      <c r="B2194" s="989"/>
      <c r="C2194" s="990"/>
      <c r="D2194" s="416" t="s">
        <v>171</v>
      </c>
      <c r="E2194" s="421" t="s">
        <v>171</v>
      </c>
      <c r="F2194" s="422"/>
      <c r="G2194" s="403" t="str">
        <f>+IF(A2194="","",E2194*F2194)</f>
        <v/>
      </c>
    </row>
    <row r="2195" spans="1:7" ht="15" customHeight="1">
      <c r="A2195" s="943"/>
      <c r="B2195" s="944"/>
      <c r="C2195" s="944"/>
      <c r="D2195" s="423" t="s">
        <v>171</v>
      </c>
      <c r="E2195" s="424" t="s">
        <v>171</v>
      </c>
      <c r="F2195" s="425"/>
      <c r="G2195" s="426" t="str">
        <f>+IF(A2195="","",E2195*F2195)</f>
        <v/>
      </c>
    </row>
    <row r="2196" spans="1:7" ht="15" customHeight="1">
      <c r="A2196" s="409"/>
      <c r="B2196" s="409"/>
      <c r="C2196" s="409"/>
      <c r="D2196" s="991" t="s">
        <v>172</v>
      </c>
      <c r="E2196" s="991"/>
      <c r="F2196" s="992"/>
      <c r="G2196" s="427">
        <f>ROUND(+SUM(G2192:G2195),2)</f>
        <v>6137.19</v>
      </c>
    </row>
    <row r="2197" spans="1:7" ht="15" customHeight="1">
      <c r="A2197" s="947"/>
      <c r="B2197" s="947"/>
      <c r="C2197" s="947"/>
      <c r="D2197" s="947"/>
      <c r="E2197" s="947"/>
      <c r="F2197" s="947"/>
      <c r="G2197" s="947"/>
    </row>
    <row r="2198" spans="1:7" ht="15" customHeight="1">
      <c r="A2198" s="948" t="s">
        <v>173</v>
      </c>
      <c r="B2198" s="949"/>
      <c r="C2198" s="949"/>
      <c r="D2198" s="949"/>
      <c r="E2198" s="949"/>
      <c r="F2198" s="949"/>
      <c r="G2198" s="950"/>
    </row>
    <row r="2199" spans="1:7" ht="15" customHeight="1">
      <c r="A2199" s="951" t="s">
        <v>165</v>
      </c>
      <c r="B2199" s="952"/>
      <c r="C2199" s="952"/>
      <c r="D2199" s="428" t="s">
        <v>161</v>
      </c>
      <c r="E2199" s="429" t="s">
        <v>166</v>
      </c>
      <c r="F2199" s="430" t="s">
        <v>167</v>
      </c>
      <c r="G2199" s="431" t="s">
        <v>168</v>
      </c>
    </row>
    <row r="2200" spans="1:7" ht="15" customHeight="1">
      <c r="A2200" s="953" t="s">
        <v>190</v>
      </c>
      <c r="B2200" s="954"/>
      <c r="C2200" s="954"/>
      <c r="D2200" s="432" t="s">
        <v>175</v>
      </c>
      <c r="E2200" s="433">
        <v>35069.629374999997</v>
      </c>
      <c r="F2200" s="434">
        <v>3.5</v>
      </c>
      <c r="G2200" s="435">
        <f>(+IF(A2200="","",(E2200*F2200)))</f>
        <v>122743.70281249999</v>
      </c>
    </row>
    <row r="2201" spans="1:7" ht="15" customHeight="1">
      <c r="A2201" s="953"/>
      <c r="B2201" s="954"/>
      <c r="C2201" s="954"/>
      <c r="D2201" s="432"/>
      <c r="E2201" s="433"/>
      <c r="F2201" s="434"/>
      <c r="G2201" s="435" t="str">
        <f>(+IF(A2201="","",(E2201*F2201)))</f>
        <v/>
      </c>
    </row>
    <row r="2202" spans="1:7" ht="15" customHeight="1">
      <c r="A2202" s="953"/>
      <c r="B2202" s="954"/>
      <c r="C2202" s="954"/>
      <c r="D2202" s="432"/>
      <c r="E2202" s="433"/>
      <c r="F2202" s="434"/>
      <c r="G2202" s="435" t="str">
        <f>(+IF(A2202="","",(E2202*F2202)))</f>
        <v/>
      </c>
    </row>
    <row r="2203" spans="1:7" ht="15" customHeight="1">
      <c r="A2203" s="973"/>
      <c r="B2203" s="974"/>
      <c r="C2203" s="974"/>
      <c r="D2203" s="436"/>
      <c r="E2203" s="437"/>
      <c r="F2203" s="438"/>
      <c r="G2203" s="439"/>
    </row>
    <row r="2204" spans="1:7" ht="15" customHeight="1">
      <c r="A2204" s="409"/>
      <c r="B2204" s="409"/>
      <c r="C2204" s="409"/>
      <c r="D2204" s="945" t="s">
        <v>176</v>
      </c>
      <c r="E2204" s="945"/>
      <c r="F2204" s="946"/>
      <c r="G2204" s="410">
        <f>+ROUND(SUM(G2200:G2203),2)</f>
        <v>122743.7</v>
      </c>
    </row>
    <row r="2205" spans="1:7" ht="15" customHeight="1">
      <c r="A2205" s="409"/>
      <c r="B2205" s="409"/>
      <c r="C2205" s="409"/>
      <c r="D2205" s="440"/>
      <c r="E2205" s="441"/>
      <c r="F2205" s="409"/>
      <c r="G2205" s="409"/>
    </row>
    <row r="2206" spans="1:7" ht="15" customHeight="1">
      <c r="A2206" s="975" t="s">
        <v>177</v>
      </c>
      <c r="B2206" s="976"/>
      <c r="C2206" s="976"/>
      <c r="D2206" s="976"/>
      <c r="E2206" s="976"/>
      <c r="F2206" s="977"/>
      <c r="G2206" s="442">
        <f>ROUND((SUM(+G2188+G2196+G2204)),2)</f>
        <v>837800.39</v>
      </c>
    </row>
    <row r="2207" spans="1:7" ht="15" customHeight="1">
      <c r="A2207" s="409"/>
      <c r="B2207" s="409"/>
      <c r="C2207" s="409"/>
      <c r="D2207" s="440"/>
      <c r="E2207" s="441"/>
      <c r="F2207" s="409"/>
      <c r="G2207" s="409"/>
    </row>
    <row r="2208" spans="1:7" ht="15" customHeight="1">
      <c r="A2208" s="978" t="s">
        <v>178</v>
      </c>
      <c r="B2208" s="979"/>
      <c r="C2208" s="980"/>
      <c r="D2208" s="443"/>
      <c r="E2208" s="444"/>
      <c r="F2208" s="445">
        <f>+[2]PRESUPUESTO!$H$70</f>
        <v>0</v>
      </c>
      <c r="G2208" s="446">
        <f>+G2206*F2208</f>
        <v>0</v>
      </c>
    </row>
    <row r="2209" spans="1:7" ht="15" customHeight="1">
      <c r="A2209" s="975" t="s">
        <v>179</v>
      </c>
      <c r="B2209" s="976"/>
      <c r="C2209" s="976"/>
      <c r="D2209" s="976"/>
      <c r="E2209" s="976"/>
      <c r="F2209" s="977"/>
      <c r="G2209" s="442">
        <f>+G2208+G2206</f>
        <v>837800.39</v>
      </c>
    </row>
    <row r="2210" spans="1:7" ht="15" customHeight="1">
      <c r="A2210" s="15"/>
      <c r="B2210" s="15"/>
      <c r="C2210" s="15"/>
      <c r="D2210" s="15"/>
      <c r="E2210" s="15"/>
      <c r="F2210" s="15"/>
      <c r="G2210" s="15"/>
    </row>
    <row r="2211" spans="1:7" ht="15" customHeight="1">
      <c r="A2211" s="98" t="s">
        <v>498</v>
      </c>
      <c r="B2211" s="1050" t="s">
        <v>160</v>
      </c>
      <c r="C2211" s="773"/>
      <c r="D2211" s="773"/>
      <c r="E2211" s="773"/>
      <c r="F2211" s="773"/>
      <c r="G2211" s="859" t="s">
        <v>161</v>
      </c>
    </row>
    <row r="2212" spans="1:7" ht="15" customHeight="1">
      <c r="A2212" s="99"/>
      <c r="B2212" s="776"/>
      <c r="C2212" s="776"/>
      <c r="D2212" s="776"/>
      <c r="E2212" s="776"/>
      <c r="F2212" s="776"/>
      <c r="G2212" s="1051"/>
    </row>
    <row r="2213" spans="1:7" ht="15" customHeight="1">
      <c r="A2213" s="100" t="s">
        <v>162</v>
      </c>
      <c r="B2213" s="1052" t="s">
        <v>105</v>
      </c>
      <c r="C2213" s="773"/>
      <c r="D2213" s="773"/>
      <c r="E2213" s="773"/>
      <c r="F2213" s="773"/>
      <c r="G2213" s="1053" t="s">
        <v>104</v>
      </c>
    </row>
    <row r="2214" spans="1:7" ht="15" customHeight="1">
      <c r="A2214" s="99">
        <v>5.03</v>
      </c>
      <c r="B2214" s="776"/>
      <c r="C2214" s="776"/>
      <c r="D2214" s="776"/>
      <c r="E2214" s="776"/>
      <c r="F2214" s="776"/>
      <c r="G2214" s="1051"/>
    </row>
    <row r="2215" spans="1:7" ht="15" customHeight="1">
      <c r="A2215" s="1054"/>
      <c r="B2215" s="1054"/>
      <c r="C2215" s="1054"/>
      <c r="D2215" s="1054"/>
      <c r="E2215" s="1054"/>
      <c r="F2215" s="1054"/>
      <c r="G2215" s="1054"/>
    </row>
    <row r="2216" spans="1:7" ht="15" customHeight="1">
      <c r="A2216" s="854" t="s">
        <v>183</v>
      </c>
      <c r="B2216" s="1044"/>
      <c r="C2216" s="1044"/>
      <c r="D2216" s="1044"/>
      <c r="E2216" s="1044"/>
      <c r="F2216" s="1044"/>
      <c r="G2216" s="1045"/>
    </row>
    <row r="2217" spans="1:7" ht="15" customHeight="1">
      <c r="A2217" s="849" t="s">
        <v>165</v>
      </c>
      <c r="B2217" s="1046"/>
      <c r="C2217" s="1046"/>
      <c r="D2217" s="101" t="s">
        <v>161</v>
      </c>
      <c r="E2217" s="101" t="s">
        <v>184</v>
      </c>
      <c r="F2217" s="102" t="s">
        <v>167</v>
      </c>
      <c r="G2217" s="103" t="s">
        <v>168</v>
      </c>
    </row>
    <row r="2218" spans="1:7" ht="15" customHeight="1">
      <c r="A2218" s="1055" t="s">
        <v>467</v>
      </c>
      <c r="B2218" s="1056"/>
      <c r="C2218" s="1056"/>
      <c r="D2218" s="104" t="s">
        <v>104</v>
      </c>
      <c r="E2218" s="105" t="s">
        <v>468</v>
      </c>
      <c r="F2218" s="111" t="s">
        <v>196</v>
      </c>
      <c r="G2218" s="107" t="s">
        <v>468</v>
      </c>
    </row>
    <row r="2219" spans="1:7" ht="15" customHeight="1">
      <c r="A2219" s="1039" t="s">
        <v>439</v>
      </c>
      <c r="B2219" s="1040"/>
      <c r="C2219" s="1040"/>
      <c r="D2219" s="104" t="s">
        <v>104</v>
      </c>
      <c r="E2219" s="105" t="s">
        <v>469</v>
      </c>
      <c r="F2219" s="111" t="s">
        <v>223</v>
      </c>
      <c r="G2219" s="107" t="s">
        <v>470</v>
      </c>
    </row>
    <row r="2220" spans="1:7" ht="15" customHeight="1">
      <c r="A2220" s="1039" t="s">
        <v>224</v>
      </c>
      <c r="B2220" s="1040"/>
      <c r="C2220" s="1040"/>
      <c r="D2220" s="104" t="s">
        <v>104</v>
      </c>
      <c r="E2220" s="105" t="s">
        <v>225</v>
      </c>
      <c r="F2220" s="111" t="s">
        <v>198</v>
      </c>
      <c r="G2220" s="107" t="s">
        <v>226</v>
      </c>
    </row>
    <row r="2221" spans="1:7" ht="15" customHeight="1">
      <c r="A2221" s="1039"/>
      <c r="B2221" s="1040"/>
      <c r="C2221" s="1040"/>
      <c r="D2221" s="104"/>
      <c r="E2221" s="105"/>
      <c r="F2221" s="111"/>
      <c r="G2221" s="114"/>
    </row>
    <row r="2222" spans="1:7" ht="15" customHeight="1">
      <c r="A2222" s="1039"/>
      <c r="B2222" s="1040"/>
      <c r="C2222" s="1040"/>
      <c r="D2222" s="104"/>
      <c r="E2222" s="105"/>
      <c r="F2222" s="111"/>
      <c r="G2222" s="114"/>
    </row>
    <row r="2223" spans="1:7" ht="15" customHeight="1">
      <c r="A2223" s="1039"/>
      <c r="B2223" s="1040"/>
      <c r="C2223" s="1040"/>
      <c r="D2223" s="104"/>
      <c r="E2223" s="105"/>
      <c r="F2223" s="111"/>
      <c r="G2223" s="114"/>
    </row>
    <row r="2224" spans="1:7" ht="15" customHeight="1">
      <c r="A2224" s="1039"/>
      <c r="B2224" s="1040"/>
      <c r="C2224" s="1040"/>
      <c r="D2224" s="104"/>
      <c r="E2224" s="105"/>
      <c r="F2224" s="111"/>
      <c r="G2224" s="114"/>
    </row>
    <row r="2225" spans="1:7" ht="15" customHeight="1">
      <c r="A2225" s="1039"/>
      <c r="B2225" s="1040"/>
      <c r="C2225" s="1040"/>
      <c r="D2225" s="104"/>
      <c r="E2225" s="105"/>
      <c r="F2225" s="111"/>
      <c r="G2225" s="114"/>
    </row>
    <row r="2226" spans="1:7" ht="15" customHeight="1">
      <c r="A2226" s="1041"/>
      <c r="B2226" s="1042"/>
      <c r="C2226" s="1042"/>
      <c r="D2226" s="115"/>
      <c r="E2226" s="116"/>
      <c r="F2226" s="117"/>
      <c r="G2226" s="118"/>
    </row>
    <row r="2227" spans="1:7" ht="15" customHeight="1">
      <c r="A2227" s="119"/>
      <c r="B2227" s="119"/>
      <c r="C2227" s="119"/>
      <c r="D2227" s="852" t="s">
        <v>188</v>
      </c>
      <c r="E2227" s="767"/>
      <c r="F2227" s="1043"/>
      <c r="G2227" s="120" t="s">
        <v>471</v>
      </c>
    </row>
    <row r="2228" spans="1:7" ht="15" customHeight="1">
      <c r="A2228" s="119"/>
      <c r="B2228" s="119"/>
      <c r="C2228" s="119"/>
      <c r="D2228" s="281"/>
      <c r="E2228" s="281"/>
      <c r="F2228" s="336"/>
      <c r="G2228" s="346"/>
    </row>
    <row r="2229" spans="1:7" ht="15" customHeight="1">
      <c r="A2229" s="854" t="s">
        <v>164</v>
      </c>
      <c r="B2229" s="1044"/>
      <c r="C2229" s="1044"/>
      <c r="D2229" s="1044"/>
      <c r="E2229" s="1044"/>
      <c r="F2229" s="1044"/>
      <c r="G2229" s="1045"/>
    </row>
    <row r="2230" spans="1:7" ht="15" customHeight="1">
      <c r="A2230" s="849" t="s">
        <v>165</v>
      </c>
      <c r="B2230" s="1046"/>
      <c r="C2230" s="1047"/>
      <c r="D2230" s="254" t="s">
        <v>161</v>
      </c>
      <c r="E2230" s="254" t="s">
        <v>166</v>
      </c>
      <c r="F2230" s="255" t="s">
        <v>167</v>
      </c>
      <c r="G2230" s="255" t="s">
        <v>168</v>
      </c>
    </row>
    <row r="2231" spans="1:7" ht="15" customHeight="1">
      <c r="A2231" s="1048" t="s">
        <v>169</v>
      </c>
      <c r="B2231" s="1049"/>
      <c r="C2231" s="1049"/>
      <c r="D2231" s="111" t="s">
        <v>170</v>
      </c>
      <c r="E2231" s="126" t="s">
        <v>227</v>
      </c>
      <c r="F2231" s="111" t="s">
        <v>228</v>
      </c>
      <c r="G2231" s="107" t="s">
        <v>229</v>
      </c>
    </row>
    <row r="2232" spans="1:7" ht="15" customHeight="1">
      <c r="A2232" s="1030"/>
      <c r="B2232" s="1031"/>
      <c r="C2232" s="1031"/>
      <c r="D2232" s="111"/>
      <c r="E2232" s="126"/>
      <c r="F2232" s="111"/>
      <c r="G2232" s="114"/>
    </row>
    <row r="2233" spans="1:7" ht="15" customHeight="1">
      <c r="A2233" s="1032"/>
      <c r="B2233" s="1033"/>
      <c r="C2233" s="1033"/>
      <c r="D2233" s="117"/>
      <c r="E2233" s="284"/>
      <c r="F2233" s="117"/>
      <c r="G2233" s="118"/>
    </row>
    <row r="2234" spans="1:7" ht="15" customHeight="1">
      <c r="A2234" s="119"/>
      <c r="B2234" s="119"/>
      <c r="C2234" s="119"/>
      <c r="D2234" s="852" t="s">
        <v>172</v>
      </c>
      <c r="E2234" s="767"/>
      <c r="F2234" s="1043"/>
      <c r="G2234" s="120" t="s">
        <v>229</v>
      </c>
    </row>
    <row r="2235" spans="1:7" ht="15" customHeight="1">
      <c r="A2235" s="862"/>
      <c r="B2235" s="862"/>
      <c r="C2235" s="862"/>
      <c r="D2235" s="862"/>
      <c r="E2235" s="862"/>
      <c r="F2235" s="862"/>
      <c r="G2235" s="862"/>
    </row>
    <row r="2236" spans="1:7" ht="15" customHeight="1">
      <c r="A2236" s="854" t="s">
        <v>173</v>
      </c>
      <c r="B2236" s="1044"/>
      <c r="C2236" s="1044"/>
      <c r="D2236" s="1044"/>
      <c r="E2236" s="1044"/>
      <c r="F2236" s="1044"/>
      <c r="G2236" s="1045"/>
    </row>
    <row r="2237" spans="1:7" ht="15" customHeight="1">
      <c r="A2237" s="849" t="s">
        <v>165</v>
      </c>
      <c r="B2237" s="1046"/>
      <c r="C2237" s="1046"/>
      <c r="D2237" s="101" t="s">
        <v>161</v>
      </c>
      <c r="E2237" s="101" t="s">
        <v>166</v>
      </c>
      <c r="F2237" s="102" t="s">
        <v>167</v>
      </c>
      <c r="G2237" s="103" t="s">
        <v>168</v>
      </c>
    </row>
    <row r="2238" spans="1:7" ht="15" customHeight="1">
      <c r="A2238" s="1048" t="s">
        <v>190</v>
      </c>
      <c r="B2238" s="1049"/>
      <c r="C2238" s="1049"/>
      <c r="D2238" s="111" t="s">
        <v>175</v>
      </c>
      <c r="E2238" s="126" t="s">
        <v>191</v>
      </c>
      <c r="F2238" s="136" t="s">
        <v>230</v>
      </c>
      <c r="G2238" s="290" t="s">
        <v>231</v>
      </c>
    </row>
    <row r="2239" spans="1:7" ht="15" customHeight="1">
      <c r="A2239" s="1030"/>
      <c r="B2239" s="1031"/>
      <c r="C2239" s="1031"/>
      <c r="D2239" s="111"/>
      <c r="E2239" s="135"/>
      <c r="F2239" s="136"/>
      <c r="G2239" s="261"/>
    </row>
    <row r="2240" spans="1:7" ht="15" customHeight="1">
      <c r="A2240" s="1030"/>
      <c r="B2240" s="1031"/>
      <c r="C2240" s="1031"/>
      <c r="D2240" s="111"/>
      <c r="E2240" s="135"/>
      <c r="F2240" s="136"/>
      <c r="G2240" s="261"/>
    </row>
    <row r="2241" spans="1:7" ht="15" customHeight="1">
      <c r="A2241" s="1032"/>
      <c r="B2241" s="1033"/>
      <c r="C2241" s="1033"/>
      <c r="D2241" s="117"/>
      <c r="E2241" s="262"/>
      <c r="F2241" s="137"/>
      <c r="G2241" s="138"/>
    </row>
    <row r="2242" spans="1:7" ht="15" customHeight="1">
      <c r="A2242" s="119"/>
      <c r="B2242" s="119"/>
      <c r="C2242" s="119"/>
      <c r="D2242" s="1034" t="s">
        <v>176</v>
      </c>
      <c r="E2242" s="773"/>
      <c r="F2242" s="786"/>
      <c r="G2242" s="120" t="s">
        <v>231</v>
      </c>
    </row>
    <row r="2243" spans="1:7" ht="15" customHeight="1">
      <c r="A2243" s="119"/>
      <c r="B2243" s="119"/>
      <c r="C2243" s="119"/>
      <c r="D2243" s="135"/>
      <c r="E2243" s="135"/>
      <c r="F2243" s="119"/>
      <c r="G2243" s="119"/>
    </row>
    <row r="2244" spans="1:7" ht="15" customHeight="1">
      <c r="A2244" s="856" t="s">
        <v>177</v>
      </c>
      <c r="B2244" s="1035"/>
      <c r="C2244" s="1035"/>
      <c r="D2244" s="1035"/>
      <c r="E2244" s="1035"/>
      <c r="F2244" s="1036"/>
      <c r="G2244" s="385">
        <v>1265007.8899999999</v>
      </c>
    </row>
    <row r="2245" spans="1:7" ht="15" customHeight="1">
      <c r="A2245" s="119"/>
      <c r="B2245" s="119"/>
      <c r="C2245" s="119"/>
      <c r="D2245" s="135"/>
      <c r="E2245" s="135"/>
      <c r="F2245" s="119"/>
      <c r="G2245" s="119"/>
    </row>
    <row r="2246" spans="1:7" ht="15" customHeight="1">
      <c r="A2246" s="857" t="s">
        <v>178</v>
      </c>
      <c r="B2246" s="1037"/>
      <c r="C2246" s="1038"/>
      <c r="D2246" s="143"/>
      <c r="E2246" s="144"/>
      <c r="F2246" s="145">
        <v>0</v>
      </c>
      <c r="G2246" s="146" t="s">
        <v>193</v>
      </c>
    </row>
    <row r="2247" spans="1:7" ht="15" customHeight="1">
      <c r="A2247" s="856" t="s">
        <v>179</v>
      </c>
      <c r="B2247" s="1035"/>
      <c r="C2247" s="1035"/>
      <c r="D2247" s="1035"/>
      <c r="E2247" s="1035"/>
      <c r="F2247" s="1036"/>
      <c r="G2247" s="147" t="s">
        <v>472</v>
      </c>
    </row>
    <row r="2249" spans="1:7" ht="15" customHeight="1">
      <c r="A2249" s="98" t="s">
        <v>498</v>
      </c>
      <c r="B2249" s="1050" t="s">
        <v>160</v>
      </c>
      <c r="C2249" s="773"/>
      <c r="D2249" s="773"/>
      <c r="E2249" s="773"/>
      <c r="F2249" s="773"/>
      <c r="G2249" s="859" t="s">
        <v>161</v>
      </c>
    </row>
    <row r="2250" spans="1:7" ht="15" customHeight="1">
      <c r="A2250" s="99"/>
      <c r="B2250" s="776"/>
      <c r="C2250" s="776"/>
      <c r="D2250" s="776"/>
      <c r="E2250" s="776"/>
      <c r="F2250" s="776"/>
      <c r="G2250" s="1051"/>
    </row>
    <row r="2251" spans="1:7" ht="15" customHeight="1">
      <c r="A2251" s="100" t="s">
        <v>162</v>
      </c>
      <c r="B2251" s="1052" t="s">
        <v>106</v>
      </c>
      <c r="C2251" s="773"/>
      <c r="D2251" s="773"/>
      <c r="E2251" s="773"/>
      <c r="F2251" s="773"/>
      <c r="G2251" s="1053" t="s">
        <v>104</v>
      </c>
    </row>
    <row r="2252" spans="1:7" ht="15" customHeight="1">
      <c r="A2252" s="99">
        <v>5.04</v>
      </c>
      <c r="B2252" s="776"/>
      <c r="C2252" s="776"/>
      <c r="D2252" s="776"/>
      <c r="E2252" s="776"/>
      <c r="F2252" s="776"/>
      <c r="G2252" s="1051"/>
    </row>
    <row r="2253" spans="1:7" ht="15" customHeight="1">
      <c r="A2253" s="1054"/>
      <c r="B2253" s="1054"/>
      <c r="C2253" s="1054"/>
      <c r="D2253" s="1054"/>
      <c r="E2253" s="1054"/>
      <c r="F2253" s="1054"/>
      <c r="G2253" s="1054"/>
    </row>
    <row r="2254" spans="1:7" ht="15" customHeight="1">
      <c r="A2254" s="854" t="s">
        <v>183</v>
      </c>
      <c r="B2254" s="1044"/>
      <c r="C2254" s="1044"/>
      <c r="D2254" s="1044"/>
      <c r="E2254" s="1044"/>
      <c r="F2254" s="1044"/>
      <c r="G2254" s="1045"/>
    </row>
    <row r="2255" spans="1:7" ht="15" customHeight="1">
      <c r="A2255" s="849" t="s">
        <v>165</v>
      </c>
      <c r="B2255" s="1046"/>
      <c r="C2255" s="1046"/>
      <c r="D2255" s="101" t="s">
        <v>161</v>
      </c>
      <c r="E2255" s="101" t="s">
        <v>184</v>
      </c>
      <c r="F2255" s="102" t="s">
        <v>167</v>
      </c>
      <c r="G2255" s="103" t="s">
        <v>168</v>
      </c>
    </row>
    <row r="2256" spans="1:7" ht="15" customHeight="1">
      <c r="A2256" s="1055" t="s">
        <v>467</v>
      </c>
      <c r="B2256" s="1056"/>
      <c r="C2256" s="1056"/>
      <c r="D2256" s="104" t="s">
        <v>104</v>
      </c>
      <c r="E2256" s="105" t="s">
        <v>468</v>
      </c>
      <c r="F2256" s="111" t="s">
        <v>196</v>
      </c>
      <c r="G2256" s="107" t="s">
        <v>468</v>
      </c>
    </row>
    <row r="2257" spans="1:7" ht="15" customHeight="1">
      <c r="A2257" s="1039" t="s">
        <v>439</v>
      </c>
      <c r="B2257" s="1040"/>
      <c r="C2257" s="1040"/>
      <c r="D2257" s="104" t="s">
        <v>104</v>
      </c>
      <c r="E2257" s="105" t="s">
        <v>469</v>
      </c>
      <c r="F2257" s="111" t="s">
        <v>223</v>
      </c>
      <c r="G2257" s="107" t="s">
        <v>470</v>
      </c>
    </row>
    <row r="2258" spans="1:7" ht="15" customHeight="1">
      <c r="A2258" s="1039" t="s">
        <v>224</v>
      </c>
      <c r="B2258" s="1040"/>
      <c r="C2258" s="1040"/>
      <c r="D2258" s="104" t="s">
        <v>104</v>
      </c>
      <c r="E2258" s="105" t="s">
        <v>225</v>
      </c>
      <c r="F2258" s="111" t="s">
        <v>198</v>
      </c>
      <c r="G2258" s="107" t="s">
        <v>226</v>
      </c>
    </row>
    <row r="2259" spans="1:7" ht="15" customHeight="1">
      <c r="A2259" s="1039"/>
      <c r="B2259" s="1040"/>
      <c r="C2259" s="1040"/>
      <c r="D2259" s="104"/>
      <c r="E2259" s="105"/>
      <c r="F2259" s="111"/>
      <c r="G2259" s="114"/>
    </row>
    <row r="2260" spans="1:7" ht="15" customHeight="1">
      <c r="A2260" s="1039"/>
      <c r="B2260" s="1040"/>
      <c r="C2260" s="1040"/>
      <c r="D2260" s="104"/>
      <c r="E2260" s="105"/>
      <c r="F2260" s="111"/>
      <c r="G2260" s="114"/>
    </row>
    <row r="2261" spans="1:7" ht="15" customHeight="1">
      <c r="A2261" s="1039"/>
      <c r="B2261" s="1040"/>
      <c r="C2261" s="1040"/>
      <c r="D2261" s="104"/>
      <c r="E2261" s="105"/>
      <c r="F2261" s="111"/>
      <c r="G2261" s="114"/>
    </row>
    <row r="2262" spans="1:7" ht="15" customHeight="1">
      <c r="A2262" s="1039"/>
      <c r="B2262" s="1040"/>
      <c r="C2262" s="1040"/>
      <c r="D2262" s="104"/>
      <c r="E2262" s="105"/>
      <c r="F2262" s="111"/>
      <c r="G2262" s="114"/>
    </row>
    <row r="2263" spans="1:7" ht="15" customHeight="1">
      <c r="A2263" s="1039"/>
      <c r="B2263" s="1040"/>
      <c r="C2263" s="1040"/>
      <c r="D2263" s="104"/>
      <c r="E2263" s="105"/>
      <c r="F2263" s="111"/>
      <c r="G2263" s="114"/>
    </row>
    <row r="2264" spans="1:7" ht="15" customHeight="1">
      <c r="A2264" s="1041"/>
      <c r="B2264" s="1042"/>
      <c r="C2264" s="1042"/>
      <c r="D2264" s="115"/>
      <c r="E2264" s="116"/>
      <c r="F2264" s="117"/>
      <c r="G2264" s="118"/>
    </row>
    <row r="2265" spans="1:7" ht="15" customHeight="1">
      <c r="A2265" s="119"/>
      <c r="B2265" s="119"/>
      <c r="C2265" s="119"/>
      <c r="D2265" s="852" t="s">
        <v>188</v>
      </c>
      <c r="E2265" s="767"/>
      <c r="F2265" s="1043"/>
      <c r="G2265" s="120" t="s">
        <v>471</v>
      </c>
    </row>
    <row r="2266" spans="1:7" ht="15" customHeight="1">
      <c r="A2266" s="119"/>
      <c r="B2266" s="119"/>
      <c r="C2266" s="119"/>
      <c r="D2266" s="281"/>
      <c r="E2266" s="281"/>
      <c r="F2266" s="336"/>
      <c r="G2266" s="346"/>
    </row>
    <row r="2267" spans="1:7" ht="15" customHeight="1">
      <c r="A2267" s="854" t="s">
        <v>164</v>
      </c>
      <c r="B2267" s="1044"/>
      <c r="C2267" s="1044"/>
      <c r="D2267" s="1044"/>
      <c r="E2267" s="1044"/>
      <c r="F2267" s="1044"/>
      <c r="G2267" s="1045"/>
    </row>
    <row r="2268" spans="1:7" ht="15" customHeight="1">
      <c r="A2268" s="849" t="s">
        <v>165</v>
      </c>
      <c r="B2268" s="1046"/>
      <c r="C2268" s="1047"/>
      <c r="D2268" s="254" t="s">
        <v>161</v>
      </c>
      <c r="E2268" s="254" t="s">
        <v>166</v>
      </c>
      <c r="F2268" s="255" t="s">
        <v>167</v>
      </c>
      <c r="G2268" s="255" t="s">
        <v>168</v>
      </c>
    </row>
    <row r="2269" spans="1:7" ht="15" customHeight="1">
      <c r="A2269" s="1048" t="s">
        <v>169</v>
      </c>
      <c r="B2269" s="1049"/>
      <c r="C2269" s="1049"/>
      <c r="D2269" s="111" t="s">
        <v>170</v>
      </c>
      <c r="E2269" s="126" t="s">
        <v>227</v>
      </c>
      <c r="F2269" s="111" t="s">
        <v>228</v>
      </c>
      <c r="G2269" s="107" t="s">
        <v>229</v>
      </c>
    </row>
    <row r="2270" spans="1:7" ht="15" customHeight="1">
      <c r="A2270" s="1030"/>
      <c r="B2270" s="1031"/>
      <c r="C2270" s="1031"/>
      <c r="D2270" s="111"/>
      <c r="E2270" s="126"/>
      <c r="F2270" s="111"/>
      <c r="G2270" s="114"/>
    </row>
    <row r="2271" spans="1:7" ht="15" customHeight="1">
      <c r="A2271" s="1032"/>
      <c r="B2271" s="1033"/>
      <c r="C2271" s="1033"/>
      <c r="D2271" s="117"/>
      <c r="E2271" s="284"/>
      <c r="F2271" s="117"/>
      <c r="G2271" s="118"/>
    </row>
    <row r="2272" spans="1:7" ht="15" customHeight="1">
      <c r="A2272" s="119"/>
      <c r="B2272" s="119"/>
      <c r="C2272" s="119"/>
      <c r="D2272" s="852" t="s">
        <v>172</v>
      </c>
      <c r="E2272" s="767"/>
      <c r="F2272" s="1043"/>
      <c r="G2272" s="120" t="s">
        <v>229</v>
      </c>
    </row>
    <row r="2273" spans="1:7" ht="15" customHeight="1">
      <c r="A2273" s="862"/>
      <c r="B2273" s="862"/>
      <c r="C2273" s="862"/>
      <c r="D2273" s="862"/>
      <c r="E2273" s="862"/>
      <c r="F2273" s="862"/>
      <c r="G2273" s="862"/>
    </row>
    <row r="2274" spans="1:7" ht="15" customHeight="1">
      <c r="A2274" s="854" t="s">
        <v>173</v>
      </c>
      <c r="B2274" s="1044"/>
      <c r="C2274" s="1044"/>
      <c r="D2274" s="1044"/>
      <c r="E2274" s="1044"/>
      <c r="F2274" s="1044"/>
      <c r="G2274" s="1045"/>
    </row>
    <row r="2275" spans="1:7" ht="15" customHeight="1">
      <c r="A2275" s="849" t="s">
        <v>165</v>
      </c>
      <c r="B2275" s="1046"/>
      <c r="C2275" s="1046"/>
      <c r="D2275" s="101" t="s">
        <v>161</v>
      </c>
      <c r="E2275" s="101" t="s">
        <v>166</v>
      </c>
      <c r="F2275" s="102" t="s">
        <v>167</v>
      </c>
      <c r="G2275" s="103" t="s">
        <v>168</v>
      </c>
    </row>
    <row r="2276" spans="1:7" ht="15" customHeight="1">
      <c r="A2276" s="1048" t="s">
        <v>190</v>
      </c>
      <c r="B2276" s="1049"/>
      <c r="C2276" s="1049"/>
      <c r="D2276" s="111" t="s">
        <v>175</v>
      </c>
      <c r="E2276" s="126" t="s">
        <v>191</v>
      </c>
      <c r="F2276" s="136" t="s">
        <v>230</v>
      </c>
      <c r="G2276" s="290" t="s">
        <v>231</v>
      </c>
    </row>
    <row r="2277" spans="1:7" ht="15" customHeight="1">
      <c r="A2277" s="1030"/>
      <c r="B2277" s="1031"/>
      <c r="C2277" s="1031"/>
      <c r="D2277" s="111"/>
      <c r="E2277" s="135"/>
      <c r="F2277" s="136"/>
      <c r="G2277" s="261"/>
    </row>
    <row r="2278" spans="1:7" ht="15" customHeight="1">
      <c r="A2278" s="1030"/>
      <c r="B2278" s="1031"/>
      <c r="C2278" s="1031"/>
      <c r="D2278" s="111"/>
      <c r="E2278" s="135"/>
      <c r="F2278" s="136"/>
      <c r="G2278" s="261"/>
    </row>
    <row r="2279" spans="1:7" ht="15" customHeight="1">
      <c r="A2279" s="1032"/>
      <c r="B2279" s="1033"/>
      <c r="C2279" s="1033"/>
      <c r="D2279" s="117"/>
      <c r="E2279" s="262"/>
      <c r="F2279" s="137"/>
      <c r="G2279" s="138"/>
    </row>
    <row r="2280" spans="1:7" ht="15" customHeight="1">
      <c r="A2280" s="119"/>
      <c r="B2280" s="119"/>
      <c r="C2280" s="119"/>
      <c r="D2280" s="1034" t="s">
        <v>176</v>
      </c>
      <c r="E2280" s="773"/>
      <c r="F2280" s="786"/>
      <c r="G2280" s="120" t="s">
        <v>231</v>
      </c>
    </row>
    <row r="2281" spans="1:7" ht="15" customHeight="1">
      <c r="A2281" s="119"/>
      <c r="B2281" s="119"/>
      <c r="C2281" s="119"/>
      <c r="D2281" s="135"/>
      <c r="E2281" s="135"/>
      <c r="F2281" s="119"/>
      <c r="G2281" s="119"/>
    </row>
    <row r="2282" spans="1:7" ht="15" customHeight="1">
      <c r="A2282" s="856" t="s">
        <v>177</v>
      </c>
      <c r="B2282" s="1035"/>
      <c r="C2282" s="1035"/>
      <c r="D2282" s="1035"/>
      <c r="E2282" s="1035"/>
      <c r="F2282" s="1036"/>
      <c r="G2282" s="385">
        <v>1265007.8899999999</v>
      </c>
    </row>
    <row r="2283" spans="1:7" ht="15" customHeight="1">
      <c r="A2283" s="119"/>
      <c r="B2283" s="119"/>
      <c r="C2283" s="119"/>
      <c r="D2283" s="135"/>
      <c r="E2283" s="135"/>
      <c r="F2283" s="119"/>
      <c r="G2283" s="119"/>
    </row>
    <row r="2284" spans="1:7" ht="15" customHeight="1">
      <c r="A2284" s="857" t="s">
        <v>178</v>
      </c>
      <c r="B2284" s="1037"/>
      <c r="C2284" s="1038"/>
      <c r="D2284" s="143"/>
      <c r="E2284" s="144"/>
      <c r="F2284" s="145">
        <v>0</v>
      </c>
      <c r="G2284" s="146" t="s">
        <v>193</v>
      </c>
    </row>
    <row r="2285" spans="1:7" ht="15" customHeight="1">
      <c r="A2285" s="856" t="s">
        <v>179</v>
      </c>
      <c r="B2285" s="1035"/>
      <c r="C2285" s="1035"/>
      <c r="D2285" s="1035"/>
      <c r="E2285" s="1035"/>
      <c r="F2285" s="1036"/>
      <c r="G2285" s="147" t="s">
        <v>472</v>
      </c>
    </row>
    <row r="2287" spans="1:7" ht="15" customHeight="1">
      <c r="A2287" s="98" t="s">
        <v>498</v>
      </c>
      <c r="B2287" s="1050" t="s">
        <v>160</v>
      </c>
      <c r="C2287" s="773"/>
      <c r="D2287" s="773"/>
      <c r="E2287" s="773"/>
      <c r="F2287" s="773"/>
      <c r="G2287" s="859" t="s">
        <v>161</v>
      </c>
    </row>
    <row r="2288" spans="1:7" ht="15" customHeight="1">
      <c r="A2288" s="99"/>
      <c r="B2288" s="776"/>
      <c r="C2288" s="776"/>
      <c r="D2288" s="776"/>
      <c r="E2288" s="776"/>
      <c r="F2288" s="776"/>
      <c r="G2288" s="1051"/>
    </row>
    <row r="2289" spans="1:7" ht="15" customHeight="1">
      <c r="A2289" s="100" t="s">
        <v>162</v>
      </c>
      <c r="B2289" s="1052" t="s">
        <v>107</v>
      </c>
      <c r="C2289" s="773"/>
      <c r="D2289" s="773"/>
      <c r="E2289" s="773"/>
      <c r="F2289" s="773"/>
      <c r="G2289" s="1053" t="s">
        <v>104</v>
      </c>
    </row>
    <row r="2290" spans="1:7" ht="15" customHeight="1">
      <c r="A2290" s="99">
        <v>5.0599999999999996</v>
      </c>
      <c r="B2290" s="776"/>
      <c r="C2290" s="776"/>
      <c r="D2290" s="776"/>
      <c r="E2290" s="776"/>
      <c r="F2290" s="776"/>
      <c r="G2290" s="1051"/>
    </row>
    <row r="2291" spans="1:7" ht="15" customHeight="1">
      <c r="A2291" s="1054"/>
      <c r="B2291" s="1054"/>
      <c r="C2291" s="1054"/>
      <c r="D2291" s="1054"/>
      <c r="E2291" s="1054"/>
      <c r="F2291" s="1054"/>
      <c r="G2291" s="1054"/>
    </row>
    <row r="2292" spans="1:7" ht="15" customHeight="1">
      <c r="A2292" s="854" t="s">
        <v>183</v>
      </c>
      <c r="B2292" s="1044"/>
      <c r="C2292" s="1044"/>
      <c r="D2292" s="1044"/>
      <c r="E2292" s="1044"/>
      <c r="F2292" s="1044"/>
      <c r="G2292" s="1045"/>
    </row>
    <row r="2293" spans="1:7" ht="15" customHeight="1">
      <c r="A2293" s="849" t="s">
        <v>165</v>
      </c>
      <c r="B2293" s="1046"/>
      <c r="C2293" s="1046"/>
      <c r="D2293" s="101" t="s">
        <v>161</v>
      </c>
      <c r="E2293" s="101" t="s">
        <v>184</v>
      </c>
      <c r="F2293" s="102" t="s">
        <v>167</v>
      </c>
      <c r="G2293" s="103" t="s">
        <v>168</v>
      </c>
    </row>
    <row r="2294" spans="1:7" ht="15" customHeight="1">
      <c r="A2294" s="1055" t="s">
        <v>467</v>
      </c>
      <c r="B2294" s="1056"/>
      <c r="C2294" s="1056"/>
      <c r="D2294" s="104" t="s">
        <v>104</v>
      </c>
      <c r="E2294" s="105" t="s">
        <v>468</v>
      </c>
      <c r="F2294" s="111" t="s">
        <v>196</v>
      </c>
      <c r="G2294" s="107" t="s">
        <v>468</v>
      </c>
    </row>
    <row r="2295" spans="1:7" ht="15" customHeight="1">
      <c r="A2295" s="1039" t="s">
        <v>439</v>
      </c>
      <c r="B2295" s="1040"/>
      <c r="C2295" s="1040"/>
      <c r="D2295" s="104" t="s">
        <v>104</v>
      </c>
      <c r="E2295" s="105" t="s">
        <v>469</v>
      </c>
      <c r="F2295" s="111" t="s">
        <v>223</v>
      </c>
      <c r="G2295" s="107" t="s">
        <v>470</v>
      </c>
    </row>
    <row r="2296" spans="1:7" ht="15" customHeight="1">
      <c r="A2296" s="1039" t="s">
        <v>224</v>
      </c>
      <c r="B2296" s="1040"/>
      <c r="C2296" s="1040"/>
      <c r="D2296" s="104" t="s">
        <v>104</v>
      </c>
      <c r="E2296" s="105" t="s">
        <v>225</v>
      </c>
      <c r="F2296" s="111" t="s">
        <v>198</v>
      </c>
      <c r="G2296" s="107" t="s">
        <v>226</v>
      </c>
    </row>
    <row r="2297" spans="1:7" ht="15" customHeight="1">
      <c r="A2297" s="1039"/>
      <c r="B2297" s="1040"/>
      <c r="C2297" s="1040"/>
      <c r="D2297" s="104"/>
      <c r="E2297" s="105"/>
      <c r="F2297" s="111"/>
      <c r="G2297" s="114"/>
    </row>
    <row r="2298" spans="1:7" ht="15" customHeight="1">
      <c r="A2298" s="1039"/>
      <c r="B2298" s="1040"/>
      <c r="C2298" s="1040"/>
      <c r="D2298" s="104"/>
      <c r="E2298" s="105"/>
      <c r="F2298" s="111"/>
      <c r="G2298" s="114"/>
    </row>
    <row r="2299" spans="1:7" ht="15" customHeight="1">
      <c r="A2299" s="1039"/>
      <c r="B2299" s="1040"/>
      <c r="C2299" s="1040"/>
      <c r="D2299" s="104"/>
      <c r="E2299" s="105"/>
      <c r="F2299" s="111"/>
      <c r="G2299" s="114"/>
    </row>
    <row r="2300" spans="1:7" ht="15" customHeight="1">
      <c r="A2300" s="1039"/>
      <c r="B2300" s="1040"/>
      <c r="C2300" s="1040"/>
      <c r="D2300" s="104"/>
      <c r="E2300" s="105"/>
      <c r="F2300" s="111"/>
      <c r="G2300" s="114"/>
    </row>
    <row r="2301" spans="1:7" ht="15" customHeight="1">
      <c r="A2301" s="1039"/>
      <c r="B2301" s="1040"/>
      <c r="C2301" s="1040"/>
      <c r="D2301" s="104"/>
      <c r="E2301" s="105"/>
      <c r="F2301" s="111"/>
      <c r="G2301" s="114"/>
    </row>
    <row r="2302" spans="1:7" ht="15" customHeight="1">
      <c r="A2302" s="1041"/>
      <c r="B2302" s="1042"/>
      <c r="C2302" s="1042"/>
      <c r="D2302" s="115"/>
      <c r="E2302" s="116"/>
      <c r="F2302" s="117"/>
      <c r="G2302" s="118"/>
    </row>
    <row r="2303" spans="1:7" ht="15" customHeight="1">
      <c r="A2303" s="119"/>
      <c r="B2303" s="119"/>
      <c r="C2303" s="119"/>
      <c r="D2303" s="852" t="s">
        <v>188</v>
      </c>
      <c r="E2303" s="767"/>
      <c r="F2303" s="1043"/>
      <c r="G2303" s="120" t="s">
        <v>471</v>
      </c>
    </row>
    <row r="2304" spans="1:7" ht="15" customHeight="1">
      <c r="A2304" s="119"/>
      <c r="B2304" s="119"/>
      <c r="C2304" s="119"/>
      <c r="D2304" s="281"/>
      <c r="E2304" s="281"/>
      <c r="F2304" s="336"/>
      <c r="G2304" s="346"/>
    </row>
    <row r="2305" spans="1:7" ht="15" customHeight="1">
      <c r="A2305" s="854" t="s">
        <v>164</v>
      </c>
      <c r="B2305" s="1044"/>
      <c r="C2305" s="1044"/>
      <c r="D2305" s="1044"/>
      <c r="E2305" s="1044"/>
      <c r="F2305" s="1044"/>
      <c r="G2305" s="1045"/>
    </row>
    <row r="2306" spans="1:7" ht="15" customHeight="1">
      <c r="A2306" s="849" t="s">
        <v>165</v>
      </c>
      <c r="B2306" s="1046"/>
      <c r="C2306" s="1047"/>
      <c r="D2306" s="254" t="s">
        <v>161</v>
      </c>
      <c r="E2306" s="254" t="s">
        <v>166</v>
      </c>
      <c r="F2306" s="255" t="s">
        <v>167</v>
      </c>
      <c r="G2306" s="255" t="s">
        <v>168</v>
      </c>
    </row>
    <row r="2307" spans="1:7" ht="15" customHeight="1">
      <c r="A2307" s="1048" t="s">
        <v>169</v>
      </c>
      <c r="B2307" s="1049"/>
      <c r="C2307" s="1049"/>
      <c r="D2307" s="111" t="s">
        <v>170</v>
      </c>
      <c r="E2307" s="126" t="s">
        <v>227</v>
      </c>
      <c r="F2307" s="111" t="s">
        <v>228</v>
      </c>
      <c r="G2307" s="107" t="s">
        <v>229</v>
      </c>
    </row>
    <row r="2308" spans="1:7" ht="15" customHeight="1">
      <c r="A2308" s="1030"/>
      <c r="B2308" s="1031"/>
      <c r="C2308" s="1031"/>
      <c r="D2308" s="111"/>
      <c r="E2308" s="126"/>
      <c r="F2308" s="111"/>
      <c r="G2308" s="114"/>
    </row>
    <row r="2309" spans="1:7" ht="15" customHeight="1">
      <c r="A2309" s="1032"/>
      <c r="B2309" s="1033"/>
      <c r="C2309" s="1033"/>
      <c r="D2309" s="117"/>
      <c r="E2309" s="284"/>
      <c r="F2309" s="117"/>
      <c r="G2309" s="118"/>
    </row>
    <row r="2310" spans="1:7" ht="15" customHeight="1">
      <c r="A2310" s="119"/>
      <c r="B2310" s="119"/>
      <c r="C2310" s="119"/>
      <c r="D2310" s="852" t="s">
        <v>172</v>
      </c>
      <c r="E2310" s="767"/>
      <c r="F2310" s="1043"/>
      <c r="G2310" s="120" t="s">
        <v>229</v>
      </c>
    </row>
    <row r="2311" spans="1:7" ht="15" customHeight="1">
      <c r="A2311" s="862"/>
      <c r="B2311" s="862"/>
      <c r="C2311" s="862"/>
      <c r="D2311" s="862"/>
      <c r="E2311" s="862"/>
      <c r="F2311" s="862"/>
      <c r="G2311" s="862"/>
    </row>
    <row r="2312" spans="1:7" ht="15" customHeight="1">
      <c r="A2312" s="854" t="s">
        <v>173</v>
      </c>
      <c r="B2312" s="1044"/>
      <c r="C2312" s="1044"/>
      <c r="D2312" s="1044"/>
      <c r="E2312" s="1044"/>
      <c r="F2312" s="1044"/>
      <c r="G2312" s="1045"/>
    </row>
    <row r="2313" spans="1:7" ht="15" customHeight="1">
      <c r="A2313" s="849" t="s">
        <v>165</v>
      </c>
      <c r="B2313" s="1046"/>
      <c r="C2313" s="1046"/>
      <c r="D2313" s="101" t="s">
        <v>161</v>
      </c>
      <c r="E2313" s="101" t="s">
        <v>166</v>
      </c>
      <c r="F2313" s="102" t="s">
        <v>167</v>
      </c>
      <c r="G2313" s="103" t="s">
        <v>168</v>
      </c>
    </row>
    <row r="2314" spans="1:7" ht="15" customHeight="1">
      <c r="A2314" s="1048" t="s">
        <v>190</v>
      </c>
      <c r="B2314" s="1049"/>
      <c r="C2314" s="1049"/>
      <c r="D2314" s="111" t="s">
        <v>175</v>
      </c>
      <c r="E2314" s="126" t="s">
        <v>191</v>
      </c>
      <c r="F2314" s="136" t="s">
        <v>230</v>
      </c>
      <c r="G2314" s="290" t="s">
        <v>231</v>
      </c>
    </row>
    <row r="2315" spans="1:7" ht="15" customHeight="1">
      <c r="A2315" s="1030"/>
      <c r="B2315" s="1031"/>
      <c r="C2315" s="1031"/>
      <c r="D2315" s="111"/>
      <c r="E2315" s="135"/>
      <c r="F2315" s="136"/>
      <c r="G2315" s="261"/>
    </row>
    <row r="2316" spans="1:7" ht="15" customHeight="1">
      <c r="A2316" s="1030"/>
      <c r="B2316" s="1031"/>
      <c r="C2316" s="1031"/>
      <c r="D2316" s="111"/>
      <c r="E2316" s="135"/>
      <c r="F2316" s="136"/>
      <c r="G2316" s="261"/>
    </row>
    <row r="2317" spans="1:7" ht="15" customHeight="1">
      <c r="A2317" s="1032"/>
      <c r="B2317" s="1033"/>
      <c r="C2317" s="1033"/>
      <c r="D2317" s="117"/>
      <c r="E2317" s="262"/>
      <c r="F2317" s="137"/>
      <c r="G2317" s="138"/>
    </row>
    <row r="2318" spans="1:7" ht="15" customHeight="1">
      <c r="A2318" s="119"/>
      <c r="B2318" s="119"/>
      <c r="C2318" s="119"/>
      <c r="D2318" s="1034" t="s">
        <v>176</v>
      </c>
      <c r="E2318" s="773"/>
      <c r="F2318" s="786"/>
      <c r="G2318" s="120" t="s">
        <v>231</v>
      </c>
    </row>
    <row r="2319" spans="1:7" ht="15" customHeight="1">
      <c r="A2319" s="119"/>
      <c r="B2319" s="119"/>
      <c r="C2319" s="119"/>
      <c r="D2319" s="135"/>
      <c r="E2319" s="135"/>
      <c r="F2319" s="119"/>
      <c r="G2319" s="119"/>
    </row>
    <row r="2320" spans="1:7" ht="15" customHeight="1">
      <c r="A2320" s="856" t="s">
        <v>177</v>
      </c>
      <c r="B2320" s="1035"/>
      <c r="C2320" s="1035"/>
      <c r="D2320" s="1035"/>
      <c r="E2320" s="1035"/>
      <c r="F2320" s="1036"/>
      <c r="G2320" s="385">
        <v>1265007.8899999999</v>
      </c>
    </row>
    <row r="2321" spans="1:7" ht="15" customHeight="1">
      <c r="A2321" s="119"/>
      <c r="B2321" s="119"/>
      <c r="C2321" s="119"/>
      <c r="D2321" s="135"/>
      <c r="E2321" s="135"/>
      <c r="F2321" s="119"/>
      <c r="G2321" s="119"/>
    </row>
    <row r="2322" spans="1:7" ht="15" customHeight="1">
      <c r="A2322" s="857" t="s">
        <v>178</v>
      </c>
      <c r="B2322" s="1037"/>
      <c r="C2322" s="1038"/>
      <c r="D2322" s="143"/>
      <c r="E2322" s="144"/>
      <c r="F2322" s="145">
        <v>0</v>
      </c>
      <c r="G2322" s="146" t="s">
        <v>193</v>
      </c>
    </row>
    <row r="2323" spans="1:7" ht="15" customHeight="1">
      <c r="A2323" s="856" t="s">
        <v>179</v>
      </c>
      <c r="B2323" s="1035"/>
      <c r="C2323" s="1035"/>
      <c r="D2323" s="1035"/>
      <c r="E2323" s="1035"/>
      <c r="F2323" s="1036"/>
      <c r="G2323" s="147">
        <f>+Presupuesto!G92</f>
        <v>681230.76923076925</v>
      </c>
    </row>
    <row r="2325" spans="1:7" ht="15" customHeight="1">
      <c r="A2325" s="391" t="s">
        <v>159</v>
      </c>
      <c r="B2325" s="914" t="s">
        <v>160</v>
      </c>
      <c r="C2325" s="915"/>
      <c r="D2325" s="915"/>
      <c r="E2325" s="915"/>
      <c r="F2325" s="916"/>
      <c r="G2325" s="920" t="s">
        <v>161</v>
      </c>
    </row>
    <row r="2326" spans="1:7" ht="15" customHeight="1">
      <c r="A2326" s="392" t="s">
        <v>515</v>
      </c>
      <c r="B2326" s="917"/>
      <c r="C2326" s="918"/>
      <c r="D2326" s="918"/>
      <c r="E2326" s="918"/>
      <c r="F2326" s="919"/>
      <c r="G2326" s="921"/>
    </row>
    <row r="2327" spans="1:7" ht="15" customHeight="1">
      <c r="A2327" s="391" t="s">
        <v>162</v>
      </c>
      <c r="B2327" s="1024" t="s">
        <v>516</v>
      </c>
      <c r="C2327" s="1025"/>
      <c r="D2327" s="1025"/>
      <c r="E2327" s="1025"/>
      <c r="F2327" s="1026"/>
      <c r="G2327" s="928" t="s">
        <v>19</v>
      </c>
    </row>
    <row r="2328" spans="1:7" ht="15" customHeight="1">
      <c r="A2328" s="392">
        <v>5.07</v>
      </c>
      <c r="B2328" s="1027"/>
      <c r="C2328" s="1028"/>
      <c r="D2328" s="1028"/>
      <c r="E2328" s="1028"/>
      <c r="F2328" s="1029"/>
      <c r="G2328" s="929"/>
    </row>
    <row r="2329" spans="1:7" ht="15" customHeight="1">
      <c r="A2329" s="930"/>
      <c r="B2329" s="930"/>
      <c r="C2329" s="930"/>
      <c r="D2329" s="930"/>
      <c r="E2329" s="930"/>
      <c r="F2329" s="930"/>
      <c r="G2329" s="930"/>
    </row>
    <row r="2330" spans="1:7" ht="15" customHeight="1">
      <c r="A2330" s="931" t="s">
        <v>183</v>
      </c>
      <c r="B2330" s="932"/>
      <c r="C2330" s="932"/>
      <c r="D2330" s="932"/>
      <c r="E2330" s="932"/>
      <c r="F2330" s="932"/>
      <c r="G2330" s="933"/>
    </row>
    <row r="2331" spans="1:7" ht="15" customHeight="1">
      <c r="A2331" s="934" t="s">
        <v>165</v>
      </c>
      <c r="B2331" s="935"/>
      <c r="C2331" s="935"/>
      <c r="D2331" s="393" t="s">
        <v>161</v>
      </c>
      <c r="E2331" s="393" t="s">
        <v>184</v>
      </c>
      <c r="F2331" s="394" t="s">
        <v>167</v>
      </c>
      <c r="G2331" s="395" t="s">
        <v>168</v>
      </c>
    </row>
    <row r="2332" spans="1:7" ht="15" customHeight="1">
      <c r="A2332" s="938" t="s">
        <v>517</v>
      </c>
      <c r="B2332" s="939"/>
      <c r="C2332" s="939"/>
      <c r="D2332" s="396" t="s">
        <v>104</v>
      </c>
      <c r="E2332" s="397">
        <v>433000</v>
      </c>
      <c r="F2332" s="398">
        <v>1</v>
      </c>
      <c r="G2332" s="399">
        <f>ROUND((+IF(A2332="","",E2332*F2332)),2)</f>
        <v>433000</v>
      </c>
    </row>
    <row r="2333" spans="1:7" ht="15" customHeight="1">
      <c r="A2333" s="938" t="s">
        <v>518</v>
      </c>
      <c r="B2333" s="939"/>
      <c r="C2333" s="939"/>
      <c r="D2333" s="400" t="s">
        <v>519</v>
      </c>
      <c r="E2333" s="401">
        <v>1800</v>
      </c>
      <c r="F2333" s="402">
        <v>0.1</v>
      </c>
      <c r="G2333" s="403">
        <f t="shared" ref="G2333:G2338" si="21">+IF(A2333="","",E2333*F2333)</f>
        <v>180</v>
      </c>
    </row>
    <row r="2334" spans="1:7" ht="15" customHeight="1">
      <c r="A2334" s="938"/>
      <c r="B2334" s="939"/>
      <c r="C2334" s="939"/>
      <c r="D2334" s="400" t="s">
        <v>171</v>
      </c>
      <c r="E2334" s="401" t="s">
        <v>171</v>
      </c>
      <c r="F2334" s="402"/>
      <c r="G2334" s="403" t="str">
        <f t="shared" si="21"/>
        <v/>
      </c>
    </row>
    <row r="2335" spans="1:7" ht="15" customHeight="1">
      <c r="A2335" s="938"/>
      <c r="B2335" s="939"/>
      <c r="C2335" s="939"/>
      <c r="D2335" s="400" t="s">
        <v>171</v>
      </c>
      <c r="E2335" s="401" t="s">
        <v>171</v>
      </c>
      <c r="F2335" s="402"/>
      <c r="G2335" s="403" t="str">
        <f t="shared" si="21"/>
        <v/>
      </c>
    </row>
    <row r="2336" spans="1:7" ht="15" customHeight="1">
      <c r="A2336" s="938"/>
      <c r="B2336" s="939"/>
      <c r="C2336" s="939"/>
      <c r="D2336" s="400" t="s">
        <v>171</v>
      </c>
      <c r="E2336" s="401" t="s">
        <v>171</v>
      </c>
      <c r="F2336" s="402"/>
      <c r="G2336" s="403" t="str">
        <f t="shared" si="21"/>
        <v/>
      </c>
    </row>
    <row r="2337" spans="1:7" ht="15" customHeight="1">
      <c r="A2337" s="938"/>
      <c r="B2337" s="939"/>
      <c r="C2337" s="939"/>
      <c r="D2337" s="400" t="s">
        <v>171</v>
      </c>
      <c r="E2337" s="401" t="s">
        <v>171</v>
      </c>
      <c r="F2337" s="402"/>
      <c r="G2337" s="403" t="str">
        <f t="shared" si="21"/>
        <v/>
      </c>
    </row>
    <row r="2338" spans="1:7" ht="15" customHeight="1">
      <c r="A2338" s="995"/>
      <c r="B2338" s="996"/>
      <c r="C2338" s="996"/>
      <c r="D2338" s="405" t="s">
        <v>171</v>
      </c>
      <c r="E2338" s="406" t="s">
        <v>171</v>
      </c>
      <c r="F2338" s="407"/>
      <c r="G2338" s="408" t="str">
        <f t="shared" si="21"/>
        <v/>
      </c>
    </row>
    <row r="2339" spans="1:7" ht="15" customHeight="1">
      <c r="A2339" s="409"/>
      <c r="B2339" s="409"/>
      <c r="C2339" s="409"/>
      <c r="D2339" s="991" t="s">
        <v>188</v>
      </c>
      <c r="E2339" s="991"/>
      <c r="F2339" s="992"/>
      <c r="G2339" s="410">
        <f>+ROUND(SUM(G2332:G2338),2)</f>
        <v>433180</v>
      </c>
    </row>
    <row r="2340" spans="1:7" ht="15" customHeight="1">
      <c r="A2340" s="930"/>
      <c r="B2340" s="930"/>
      <c r="C2340" s="930"/>
      <c r="D2340" s="930"/>
      <c r="E2340" s="930"/>
      <c r="F2340" s="930"/>
      <c r="G2340" s="930"/>
    </row>
    <row r="2341" spans="1:7" ht="15" customHeight="1">
      <c r="A2341" s="931" t="s">
        <v>164</v>
      </c>
      <c r="B2341" s="932"/>
      <c r="C2341" s="932"/>
      <c r="D2341" s="932"/>
      <c r="E2341" s="932"/>
      <c r="F2341" s="932"/>
      <c r="G2341" s="933"/>
    </row>
    <row r="2342" spans="1:7" ht="15" customHeight="1">
      <c r="A2342" s="940" t="s">
        <v>165</v>
      </c>
      <c r="B2342" s="940"/>
      <c r="C2342" s="940"/>
      <c r="D2342" s="414" t="s">
        <v>161</v>
      </c>
      <c r="E2342" s="414" t="s">
        <v>166</v>
      </c>
      <c r="F2342" s="498" t="s">
        <v>167</v>
      </c>
      <c r="G2342" s="415" t="s">
        <v>168</v>
      </c>
    </row>
    <row r="2343" spans="1:7" ht="15" customHeight="1">
      <c r="A2343" s="941" t="s">
        <v>169</v>
      </c>
      <c r="B2343" s="942"/>
      <c r="C2343" s="942"/>
      <c r="D2343" s="416" t="s">
        <v>170</v>
      </c>
      <c r="E2343" s="421">
        <v>35069.629999999997</v>
      </c>
      <c r="F2343" s="499">
        <v>0.05</v>
      </c>
      <c r="G2343" s="500">
        <f>+IF(A2343="","",E2343*F2343)</f>
        <v>1753.4814999999999</v>
      </c>
    </row>
    <row r="2344" spans="1:7" ht="15" customHeight="1">
      <c r="A2344" s="941"/>
      <c r="B2344" s="942"/>
      <c r="C2344" s="942"/>
      <c r="D2344" s="495" t="s">
        <v>171</v>
      </c>
      <c r="E2344" s="421" t="s">
        <v>171</v>
      </c>
      <c r="F2344" s="420"/>
      <c r="G2344" s="403" t="str">
        <f>+IF(A2344="","",E2344*F2344)</f>
        <v/>
      </c>
    </row>
    <row r="2345" spans="1:7" ht="15" customHeight="1">
      <c r="A2345" s="943"/>
      <c r="B2345" s="944"/>
      <c r="C2345" s="944"/>
      <c r="D2345" s="495" t="s">
        <v>171</v>
      </c>
      <c r="E2345" s="421" t="s">
        <v>171</v>
      </c>
      <c r="F2345" s="501"/>
      <c r="G2345" s="408" t="str">
        <f>+IF(A2345="","",E2345*F2345)</f>
        <v/>
      </c>
    </row>
    <row r="2346" spans="1:7" ht="15" customHeight="1">
      <c r="A2346" s="409"/>
      <c r="B2346" s="409"/>
      <c r="C2346" s="409"/>
      <c r="D2346" s="945" t="s">
        <v>172</v>
      </c>
      <c r="E2346" s="945"/>
      <c r="F2346" s="946"/>
      <c r="G2346" s="427">
        <f>ROUND(+SUM(G2343:G2345),2)</f>
        <v>1753.48</v>
      </c>
    </row>
    <row r="2347" spans="1:7" ht="15" customHeight="1">
      <c r="A2347" s="947"/>
      <c r="B2347" s="947"/>
      <c r="C2347" s="947"/>
      <c r="D2347" s="947"/>
      <c r="E2347" s="947"/>
      <c r="F2347" s="947"/>
      <c r="G2347" s="947"/>
    </row>
    <row r="2348" spans="1:7" ht="15" customHeight="1">
      <c r="A2348" s="948" t="s">
        <v>173</v>
      </c>
      <c r="B2348" s="949"/>
      <c r="C2348" s="949"/>
      <c r="D2348" s="949"/>
      <c r="E2348" s="949"/>
      <c r="F2348" s="949"/>
      <c r="G2348" s="950"/>
    </row>
    <row r="2349" spans="1:7" ht="15" customHeight="1">
      <c r="A2349" s="951" t="s">
        <v>165</v>
      </c>
      <c r="B2349" s="952"/>
      <c r="C2349" s="952"/>
      <c r="D2349" s="428" t="s">
        <v>161</v>
      </c>
      <c r="E2349" s="429" t="s">
        <v>166</v>
      </c>
      <c r="F2349" s="430" t="s">
        <v>167</v>
      </c>
      <c r="G2349" s="431" t="s">
        <v>168</v>
      </c>
    </row>
    <row r="2350" spans="1:7" ht="15" customHeight="1">
      <c r="A2350" s="953" t="s">
        <v>190</v>
      </c>
      <c r="B2350" s="954"/>
      <c r="C2350" s="954"/>
      <c r="D2350" s="432" t="s">
        <v>175</v>
      </c>
      <c r="E2350" s="433">
        <v>35069.629374999997</v>
      </c>
      <c r="F2350" s="434">
        <v>1</v>
      </c>
      <c r="G2350" s="435">
        <f>(+IF(A2350="","",(E2350*F2350)))</f>
        <v>35069.629374999997</v>
      </c>
    </row>
    <row r="2351" spans="1:7" ht="15" customHeight="1">
      <c r="A2351" s="953"/>
      <c r="B2351" s="954"/>
      <c r="C2351" s="954"/>
      <c r="D2351" s="432"/>
      <c r="E2351" s="433"/>
      <c r="F2351" s="434"/>
      <c r="G2351" s="435" t="str">
        <f>(+IF(A2351="","",(E2351*F2351)))</f>
        <v/>
      </c>
    </row>
    <row r="2352" spans="1:7" ht="15" customHeight="1">
      <c r="A2352" s="953"/>
      <c r="B2352" s="954"/>
      <c r="C2352" s="954"/>
      <c r="D2352" s="432"/>
      <c r="E2352" s="433"/>
      <c r="F2352" s="434"/>
      <c r="G2352" s="435" t="str">
        <f>(+IF(A2352="","",(E2352*F2352)))</f>
        <v/>
      </c>
    </row>
    <row r="2353" spans="1:7" ht="15" customHeight="1">
      <c r="A2353" s="973"/>
      <c r="B2353" s="974"/>
      <c r="C2353" s="974"/>
      <c r="D2353" s="436"/>
      <c r="E2353" s="437"/>
      <c r="F2353" s="438"/>
      <c r="G2353" s="439"/>
    </row>
    <row r="2354" spans="1:7" ht="15" customHeight="1">
      <c r="A2354" s="409"/>
      <c r="B2354" s="409"/>
      <c r="C2354" s="409"/>
      <c r="D2354" s="945" t="s">
        <v>176</v>
      </c>
      <c r="E2354" s="945"/>
      <c r="F2354" s="946"/>
      <c r="G2354" s="410">
        <f>+ROUND(SUM(G2350:G2353),2)</f>
        <v>35069.629999999997</v>
      </c>
    </row>
    <row r="2355" spans="1:7" ht="15" customHeight="1">
      <c r="A2355" s="409"/>
      <c r="B2355" s="409"/>
      <c r="C2355" s="409"/>
      <c r="D2355" s="440"/>
      <c r="E2355" s="441"/>
      <c r="F2355" s="409"/>
      <c r="G2355" s="409"/>
    </row>
    <row r="2356" spans="1:7" ht="15" customHeight="1">
      <c r="A2356" s="975" t="s">
        <v>177</v>
      </c>
      <c r="B2356" s="976"/>
      <c r="C2356" s="976"/>
      <c r="D2356" s="976"/>
      <c r="E2356" s="976"/>
      <c r="F2356" s="977"/>
      <c r="G2356" s="442">
        <f>ROUND((SUM(+G2339+G2346+G2354)),2)</f>
        <v>470003.11</v>
      </c>
    </row>
    <row r="2357" spans="1:7" ht="15" customHeight="1">
      <c r="A2357" s="409"/>
      <c r="B2357" s="409"/>
      <c r="C2357" s="409"/>
      <c r="D2357" s="440"/>
      <c r="E2357" s="441"/>
      <c r="F2357" s="409"/>
      <c r="G2357" s="409"/>
    </row>
    <row r="2358" spans="1:7" ht="15" customHeight="1">
      <c r="A2358" s="978" t="s">
        <v>178</v>
      </c>
      <c r="B2358" s="979"/>
      <c r="C2358" s="980"/>
      <c r="D2358" s="443"/>
      <c r="E2358" s="444"/>
      <c r="F2358" s="445">
        <f>+[2]PRESUPUESTO!$H$70</f>
        <v>0</v>
      </c>
      <c r="G2358" s="446">
        <f>+G2356*F2358</f>
        <v>0</v>
      </c>
    </row>
    <row r="2359" spans="1:7" ht="15" customHeight="1">
      <c r="A2359" s="975" t="s">
        <v>179</v>
      </c>
      <c r="B2359" s="976"/>
      <c r="C2359" s="976"/>
      <c r="D2359" s="976"/>
      <c r="E2359" s="976"/>
      <c r="F2359" s="977"/>
      <c r="G2359" s="442">
        <f>+G2358+G2356</f>
        <v>470003.11</v>
      </c>
    </row>
    <row r="2361" spans="1:7" ht="15" customHeight="1">
      <c r="A2361" s="391"/>
      <c r="B2361" s="914" t="s">
        <v>160</v>
      </c>
      <c r="C2361" s="915"/>
      <c r="D2361" s="915"/>
      <c r="E2361" s="915"/>
      <c r="F2361" s="916"/>
      <c r="G2361" s="920" t="s">
        <v>161</v>
      </c>
    </row>
    <row r="2362" spans="1:7" ht="15" customHeight="1">
      <c r="A2362" s="392"/>
      <c r="B2362" s="917"/>
      <c r="C2362" s="918"/>
      <c r="D2362" s="918"/>
      <c r="E2362" s="918"/>
      <c r="F2362" s="919"/>
      <c r="G2362" s="921"/>
    </row>
    <row r="2363" spans="1:7" ht="15" customHeight="1">
      <c r="A2363" s="391" t="s">
        <v>162</v>
      </c>
      <c r="B2363" s="1024" t="s">
        <v>109</v>
      </c>
      <c r="C2363" s="1025"/>
      <c r="D2363" s="1025"/>
      <c r="E2363" s="1025"/>
      <c r="F2363" s="1026"/>
      <c r="G2363" s="928" t="s">
        <v>19</v>
      </c>
    </row>
    <row r="2364" spans="1:7" ht="15" customHeight="1">
      <c r="A2364" s="392">
        <v>5.0999999999999996</v>
      </c>
      <c r="B2364" s="1027"/>
      <c r="C2364" s="1028"/>
      <c r="D2364" s="1028"/>
      <c r="E2364" s="1028"/>
      <c r="F2364" s="1029"/>
      <c r="G2364" s="929"/>
    </row>
    <row r="2365" spans="1:7" ht="15" customHeight="1">
      <c r="A2365" s="930"/>
      <c r="B2365" s="930"/>
      <c r="C2365" s="930"/>
      <c r="D2365" s="930"/>
      <c r="E2365" s="930"/>
      <c r="F2365" s="930"/>
      <c r="G2365" s="930"/>
    </row>
    <row r="2366" spans="1:7" ht="15" customHeight="1">
      <c r="A2366" s="931" t="s">
        <v>183</v>
      </c>
      <c r="B2366" s="932"/>
      <c r="C2366" s="932"/>
      <c r="D2366" s="932"/>
      <c r="E2366" s="932"/>
      <c r="F2366" s="932"/>
      <c r="G2366" s="933"/>
    </row>
    <row r="2367" spans="1:7" ht="15" customHeight="1">
      <c r="A2367" s="934" t="s">
        <v>165</v>
      </c>
      <c r="B2367" s="935"/>
      <c r="C2367" s="935"/>
      <c r="D2367" s="393" t="s">
        <v>161</v>
      </c>
      <c r="E2367" s="393" t="s">
        <v>184</v>
      </c>
      <c r="F2367" s="394" t="s">
        <v>167</v>
      </c>
      <c r="G2367" s="395" t="s">
        <v>168</v>
      </c>
    </row>
    <row r="2368" spans="1:7" s="387" customFormat="1" ht="15" customHeight="1">
      <c r="A2368" s="1085" t="s">
        <v>643</v>
      </c>
      <c r="B2368" s="1086"/>
      <c r="C2368" s="1087"/>
      <c r="D2368" s="400" t="s">
        <v>26</v>
      </c>
      <c r="E2368" s="401">
        <v>50000</v>
      </c>
      <c r="F2368" s="402">
        <v>1</v>
      </c>
      <c r="G2368" s="403">
        <f>+E2368*F2368</f>
        <v>50000</v>
      </c>
    </row>
    <row r="2369" spans="1:7" ht="15" customHeight="1">
      <c r="A2369" s="1021"/>
      <c r="B2369" s="1022"/>
      <c r="C2369" s="1023"/>
      <c r="D2369" s="400" t="s">
        <v>171</v>
      </c>
      <c r="E2369" s="401" t="s">
        <v>171</v>
      </c>
      <c r="F2369" s="402"/>
      <c r="G2369" s="403" t="str">
        <f t="shared" ref="G2369:G2371" si="22">+IF(A2369="","",E2369*F2369)</f>
        <v/>
      </c>
    </row>
    <row r="2370" spans="1:7" ht="15" customHeight="1">
      <c r="A2370" s="938"/>
      <c r="B2370" s="939"/>
      <c r="C2370" s="939"/>
      <c r="D2370" s="400" t="s">
        <v>171</v>
      </c>
      <c r="E2370" s="401" t="s">
        <v>171</v>
      </c>
      <c r="F2370" s="402"/>
      <c r="G2370" s="403" t="str">
        <f t="shared" si="22"/>
        <v/>
      </c>
    </row>
    <row r="2371" spans="1:7" ht="15" customHeight="1">
      <c r="A2371" s="995"/>
      <c r="B2371" s="996"/>
      <c r="C2371" s="996"/>
      <c r="D2371" s="405" t="s">
        <v>171</v>
      </c>
      <c r="E2371" s="406" t="s">
        <v>171</v>
      </c>
      <c r="F2371" s="407"/>
      <c r="G2371" s="408" t="str">
        <f t="shared" si="22"/>
        <v/>
      </c>
    </row>
    <row r="2372" spans="1:7" ht="15" customHeight="1">
      <c r="A2372" s="409"/>
      <c r="B2372" s="409"/>
      <c r="C2372" s="409"/>
      <c r="D2372" s="991" t="s">
        <v>188</v>
      </c>
      <c r="E2372" s="991"/>
      <c r="F2372" s="992"/>
      <c r="G2372" s="410">
        <f>SUM(G2368:G2371)</f>
        <v>50000</v>
      </c>
    </row>
    <row r="2373" spans="1:7" ht="15" customHeight="1">
      <c r="A2373" s="930"/>
      <c r="B2373" s="930"/>
      <c r="C2373" s="930"/>
      <c r="D2373" s="930"/>
      <c r="E2373" s="930"/>
      <c r="F2373" s="930"/>
      <c r="G2373" s="930"/>
    </row>
    <row r="2374" spans="1:7" ht="15" customHeight="1">
      <c r="A2374" s="931" t="s">
        <v>164</v>
      </c>
      <c r="B2374" s="932"/>
      <c r="C2374" s="932"/>
      <c r="D2374" s="932"/>
      <c r="E2374" s="932"/>
      <c r="F2374" s="932"/>
      <c r="G2374" s="933"/>
    </row>
    <row r="2375" spans="1:7" ht="15" customHeight="1">
      <c r="A2375" s="940" t="s">
        <v>165</v>
      </c>
      <c r="B2375" s="940"/>
      <c r="C2375" s="940"/>
      <c r="D2375" s="414" t="s">
        <v>161</v>
      </c>
      <c r="E2375" s="414" t="s">
        <v>166</v>
      </c>
      <c r="F2375" s="498" t="s">
        <v>167</v>
      </c>
      <c r="G2375" s="415" t="s">
        <v>168</v>
      </c>
    </row>
    <row r="2376" spans="1:7" ht="15" customHeight="1">
      <c r="A2376" s="941" t="s">
        <v>169</v>
      </c>
      <c r="B2376" s="942"/>
      <c r="C2376" s="942"/>
      <c r="D2376" s="416" t="s">
        <v>170</v>
      </c>
      <c r="E2376" s="421">
        <v>35069.629999999997</v>
      </c>
      <c r="F2376" s="499">
        <v>0.05</v>
      </c>
      <c r="G2376" s="500">
        <f>+IF(A2376="","",E2376*F2376)</f>
        <v>1753.4814999999999</v>
      </c>
    </row>
    <row r="2377" spans="1:7" ht="15" customHeight="1">
      <c r="A2377" s="941"/>
      <c r="B2377" s="942"/>
      <c r="C2377" s="942"/>
      <c r="D2377" s="495" t="s">
        <v>171</v>
      </c>
      <c r="E2377" s="421" t="s">
        <v>171</v>
      </c>
      <c r="F2377" s="420"/>
      <c r="G2377" s="403" t="str">
        <f>+IF(A2377="","",E2377*F2377)</f>
        <v/>
      </c>
    </row>
    <row r="2378" spans="1:7" ht="15" customHeight="1">
      <c r="A2378" s="943"/>
      <c r="B2378" s="944"/>
      <c r="C2378" s="944"/>
      <c r="D2378" s="495" t="s">
        <v>171</v>
      </c>
      <c r="E2378" s="421" t="s">
        <v>171</v>
      </c>
      <c r="F2378" s="501"/>
      <c r="G2378" s="408" t="str">
        <f>+IF(A2378="","",E2378*F2378)</f>
        <v/>
      </c>
    </row>
    <row r="2379" spans="1:7" ht="15" customHeight="1">
      <c r="A2379" s="409"/>
      <c r="B2379" s="409"/>
      <c r="C2379" s="409"/>
      <c r="D2379" s="945" t="s">
        <v>172</v>
      </c>
      <c r="E2379" s="945"/>
      <c r="F2379" s="946"/>
      <c r="G2379" s="427">
        <f>ROUND(+SUM(G2376:G2378),2)</f>
        <v>1753.48</v>
      </c>
    </row>
    <row r="2380" spans="1:7" ht="15" customHeight="1">
      <c r="A2380" s="947"/>
      <c r="B2380" s="947"/>
      <c r="C2380" s="947"/>
      <c r="D2380" s="947"/>
      <c r="E2380" s="947"/>
      <c r="F2380" s="947"/>
      <c r="G2380" s="947"/>
    </row>
    <row r="2381" spans="1:7" ht="15" customHeight="1">
      <c r="A2381" s="948" t="s">
        <v>173</v>
      </c>
      <c r="B2381" s="949"/>
      <c r="C2381" s="949"/>
      <c r="D2381" s="949"/>
      <c r="E2381" s="949"/>
      <c r="F2381" s="949"/>
      <c r="G2381" s="950"/>
    </row>
    <row r="2382" spans="1:7" ht="15" customHeight="1">
      <c r="A2382" s="951" t="s">
        <v>165</v>
      </c>
      <c r="B2382" s="952"/>
      <c r="C2382" s="952"/>
      <c r="D2382" s="428" t="s">
        <v>161</v>
      </c>
      <c r="E2382" s="429" t="s">
        <v>166</v>
      </c>
      <c r="F2382" s="430" t="s">
        <v>167</v>
      </c>
      <c r="G2382" s="431" t="s">
        <v>168</v>
      </c>
    </row>
    <row r="2383" spans="1:7" ht="15" customHeight="1">
      <c r="A2383" s="953" t="s">
        <v>190</v>
      </c>
      <c r="B2383" s="954"/>
      <c r="C2383" s="954"/>
      <c r="D2383" s="432" t="s">
        <v>175</v>
      </c>
      <c r="E2383" s="433">
        <v>35069.629374999997</v>
      </c>
      <c r="F2383" s="434">
        <v>1</v>
      </c>
      <c r="G2383" s="435">
        <f>(+IF(A2383="","",(E2383*F2383)))</f>
        <v>35069.629374999997</v>
      </c>
    </row>
    <row r="2384" spans="1:7" ht="15" customHeight="1">
      <c r="A2384" s="953"/>
      <c r="B2384" s="954"/>
      <c r="C2384" s="954"/>
      <c r="D2384" s="432"/>
      <c r="E2384" s="433"/>
      <c r="F2384" s="434"/>
      <c r="G2384" s="435" t="str">
        <f>(+IF(A2384="","",(E2384*F2384)))</f>
        <v/>
      </c>
    </row>
    <row r="2385" spans="1:7" ht="15" customHeight="1">
      <c r="A2385" s="953"/>
      <c r="B2385" s="954"/>
      <c r="C2385" s="954"/>
      <c r="D2385" s="432"/>
      <c r="E2385" s="433"/>
      <c r="F2385" s="434"/>
      <c r="G2385" s="435" t="str">
        <f>(+IF(A2385="","",(E2385*F2385)))</f>
        <v/>
      </c>
    </row>
    <row r="2386" spans="1:7" ht="15" customHeight="1">
      <c r="A2386" s="973"/>
      <c r="B2386" s="974"/>
      <c r="C2386" s="974"/>
      <c r="D2386" s="436"/>
      <c r="E2386" s="437"/>
      <c r="F2386" s="438"/>
      <c r="G2386" s="439"/>
    </row>
    <row r="2387" spans="1:7" ht="15" customHeight="1">
      <c r="A2387" s="409"/>
      <c r="B2387" s="409"/>
      <c r="C2387" s="409"/>
      <c r="D2387" s="945" t="s">
        <v>176</v>
      </c>
      <c r="E2387" s="945"/>
      <c r="F2387" s="946"/>
      <c r="G2387" s="410">
        <f>+ROUND(SUM(G2383:G2386),2)</f>
        <v>35069.629999999997</v>
      </c>
    </row>
    <row r="2388" spans="1:7" ht="15" customHeight="1">
      <c r="A2388" s="409"/>
      <c r="B2388" s="409"/>
      <c r="C2388" s="409"/>
      <c r="D2388" s="440"/>
      <c r="E2388" s="441"/>
      <c r="F2388" s="409"/>
      <c r="G2388" s="409"/>
    </row>
    <row r="2389" spans="1:7" ht="15" customHeight="1">
      <c r="A2389" s="975" t="s">
        <v>177</v>
      </c>
      <c r="B2389" s="976"/>
      <c r="C2389" s="976"/>
      <c r="D2389" s="976"/>
      <c r="E2389" s="976"/>
      <c r="F2389" s="977"/>
      <c r="G2389" s="442">
        <f>ROUND((SUM(+G2372+G2379+G2387)),2)</f>
        <v>86823.11</v>
      </c>
    </row>
    <row r="2390" spans="1:7" ht="15" customHeight="1">
      <c r="A2390" s="409"/>
      <c r="B2390" s="409"/>
      <c r="C2390" s="409"/>
      <c r="D2390" s="440"/>
      <c r="E2390" s="441"/>
      <c r="F2390" s="409"/>
      <c r="G2390" s="409"/>
    </row>
    <row r="2391" spans="1:7" ht="15" customHeight="1">
      <c r="A2391" s="978" t="s">
        <v>178</v>
      </c>
      <c r="B2391" s="979"/>
      <c r="C2391" s="980"/>
      <c r="D2391" s="443"/>
      <c r="E2391" s="444"/>
      <c r="F2391" s="445">
        <f>+[2]PRESUPUESTO!$H$70</f>
        <v>0</v>
      </c>
      <c r="G2391" s="446">
        <f>+G2389*F2391</f>
        <v>0</v>
      </c>
    </row>
    <row r="2392" spans="1:7" ht="15" customHeight="1">
      <c r="A2392" s="975" t="s">
        <v>179</v>
      </c>
      <c r="B2392" s="976"/>
      <c r="C2392" s="976"/>
      <c r="D2392" s="976"/>
      <c r="E2392" s="976"/>
      <c r="F2392" s="977"/>
      <c r="G2392" s="442">
        <f>+G2391+G2389</f>
        <v>86823.11</v>
      </c>
    </row>
    <row r="2394" spans="1:7" ht="15" customHeight="1">
      <c r="A2394" s="391" t="s">
        <v>159</v>
      </c>
      <c r="B2394" s="914" t="s">
        <v>160</v>
      </c>
      <c r="C2394" s="915"/>
      <c r="D2394" s="915"/>
      <c r="E2394" s="915"/>
      <c r="F2394" s="916"/>
      <c r="G2394" s="920" t="s">
        <v>161</v>
      </c>
    </row>
    <row r="2395" spans="1:7" ht="15" customHeight="1">
      <c r="A2395" s="392" t="s">
        <v>525</v>
      </c>
      <c r="B2395" s="917"/>
      <c r="C2395" s="918"/>
      <c r="D2395" s="918"/>
      <c r="E2395" s="918"/>
      <c r="F2395" s="919"/>
      <c r="G2395" s="921"/>
    </row>
    <row r="2396" spans="1:7" ht="15" customHeight="1">
      <c r="A2396" s="391" t="s">
        <v>162</v>
      </c>
      <c r="B2396" s="922" t="s">
        <v>526</v>
      </c>
      <c r="C2396" s="923"/>
      <c r="D2396" s="923"/>
      <c r="E2396" s="923"/>
      <c r="F2396" s="924"/>
      <c r="G2396" s="928" t="s">
        <v>19</v>
      </c>
    </row>
    <row r="2397" spans="1:7" ht="15" customHeight="1">
      <c r="A2397" s="392">
        <v>5.12</v>
      </c>
      <c r="B2397" s="925"/>
      <c r="C2397" s="926"/>
      <c r="D2397" s="926"/>
      <c r="E2397" s="926"/>
      <c r="F2397" s="927"/>
      <c r="G2397" s="929"/>
    </row>
    <row r="2398" spans="1:7" ht="15" customHeight="1">
      <c r="A2398" s="930"/>
      <c r="B2398" s="930"/>
      <c r="C2398" s="930"/>
      <c r="D2398" s="930"/>
      <c r="E2398" s="930"/>
      <c r="F2398" s="930"/>
      <c r="G2398" s="930"/>
    </row>
    <row r="2399" spans="1:7" ht="15" customHeight="1">
      <c r="A2399" s="931" t="s">
        <v>183</v>
      </c>
      <c r="B2399" s="932"/>
      <c r="C2399" s="932"/>
      <c r="D2399" s="932"/>
      <c r="E2399" s="932"/>
      <c r="F2399" s="932"/>
      <c r="G2399" s="933"/>
    </row>
    <row r="2400" spans="1:7" ht="15" customHeight="1">
      <c r="A2400" s="934" t="s">
        <v>165</v>
      </c>
      <c r="B2400" s="935"/>
      <c r="C2400" s="935"/>
      <c r="D2400" s="393" t="s">
        <v>161</v>
      </c>
      <c r="E2400" s="393" t="s">
        <v>184</v>
      </c>
      <c r="F2400" s="394" t="s">
        <v>167</v>
      </c>
      <c r="G2400" s="395" t="s">
        <v>168</v>
      </c>
    </row>
    <row r="2401" spans="1:7" ht="15" customHeight="1">
      <c r="A2401" s="936" t="s">
        <v>524</v>
      </c>
      <c r="B2401" s="937"/>
      <c r="C2401" s="937"/>
      <c r="D2401" s="503" t="s">
        <v>121</v>
      </c>
      <c r="E2401" s="504">
        <v>87627.78</v>
      </c>
      <c r="F2401" s="398">
        <v>1</v>
      </c>
      <c r="G2401" s="500">
        <f>ROUND((+IF(A2401="","",E2401*F2401)),2)</f>
        <v>87627.78</v>
      </c>
    </row>
    <row r="2402" spans="1:7" ht="15" customHeight="1">
      <c r="A2402" s="938" t="s">
        <v>523</v>
      </c>
      <c r="B2402" s="939"/>
      <c r="C2402" s="939"/>
      <c r="D2402" s="505" t="s">
        <v>28</v>
      </c>
      <c r="E2402" s="506">
        <v>713708.61</v>
      </c>
      <c r="F2402" s="402">
        <v>0.25</v>
      </c>
      <c r="G2402" s="403">
        <f>ROUND((+IF(A2402="","",E2402*F2402)),2)</f>
        <v>178427.15</v>
      </c>
    </row>
    <row r="2403" spans="1:7" ht="15" customHeight="1">
      <c r="A2403" s="938" t="s">
        <v>397</v>
      </c>
      <c r="B2403" s="939"/>
      <c r="C2403" s="939"/>
      <c r="D2403" s="505" t="s">
        <v>279</v>
      </c>
      <c r="E2403" s="506">
        <v>4558.67</v>
      </c>
      <c r="F2403" s="402">
        <v>6.83</v>
      </c>
      <c r="G2403" s="403">
        <f t="shared" ref="G2403:G2410" si="23">+IF(A2403="","",E2403*F2403)</f>
        <v>31135.716100000001</v>
      </c>
    </row>
    <row r="2404" spans="1:7" ht="15" customHeight="1">
      <c r="A2404" s="938" t="s">
        <v>522</v>
      </c>
      <c r="B2404" s="939"/>
      <c r="C2404" s="939"/>
      <c r="D2404" s="505" t="s">
        <v>104</v>
      </c>
      <c r="E2404" s="506">
        <v>743.33</v>
      </c>
      <c r="F2404" s="402">
        <v>244</v>
      </c>
      <c r="G2404" s="403">
        <f t="shared" si="23"/>
        <v>181372.52000000002</v>
      </c>
    </row>
    <row r="2405" spans="1:7" ht="15" customHeight="1">
      <c r="A2405" s="938" t="s">
        <v>521</v>
      </c>
      <c r="B2405" s="939"/>
      <c r="C2405" s="939"/>
      <c r="D2405" s="505" t="s">
        <v>121</v>
      </c>
      <c r="E2405" s="506">
        <v>37114.050000000003</v>
      </c>
      <c r="F2405" s="402">
        <v>1</v>
      </c>
      <c r="G2405" s="403">
        <f t="shared" si="23"/>
        <v>37114.050000000003</v>
      </c>
    </row>
    <row r="2406" spans="1:7" ht="15" customHeight="1">
      <c r="A2406" s="938" t="s">
        <v>520</v>
      </c>
      <c r="B2406" s="939"/>
      <c r="C2406" s="939"/>
      <c r="D2406" s="505" t="s">
        <v>28</v>
      </c>
      <c r="E2406" s="506">
        <v>35313.33</v>
      </c>
      <c r="F2406" s="402">
        <v>0.2</v>
      </c>
      <c r="G2406" s="403">
        <f t="shared" si="23"/>
        <v>7062.6660000000011</v>
      </c>
    </row>
    <row r="2407" spans="1:7" ht="15" customHeight="1">
      <c r="A2407" s="938"/>
      <c r="B2407" s="939"/>
      <c r="C2407" s="939"/>
      <c r="D2407" s="505" t="s">
        <v>171</v>
      </c>
      <c r="E2407" s="506" t="s">
        <v>171</v>
      </c>
      <c r="F2407" s="402"/>
      <c r="G2407" s="403" t="str">
        <f t="shared" si="23"/>
        <v/>
      </c>
    </row>
    <row r="2408" spans="1:7" ht="15" customHeight="1">
      <c r="A2408" s="938"/>
      <c r="B2408" s="939"/>
      <c r="C2408" s="939"/>
      <c r="D2408" s="505" t="s">
        <v>171</v>
      </c>
      <c r="E2408" s="506" t="s">
        <v>171</v>
      </c>
      <c r="F2408" s="402"/>
      <c r="G2408" s="403" t="str">
        <f t="shared" si="23"/>
        <v/>
      </c>
    </row>
    <row r="2409" spans="1:7" ht="15" customHeight="1">
      <c r="A2409" s="938"/>
      <c r="B2409" s="939"/>
      <c r="C2409" s="939"/>
      <c r="D2409" s="505" t="s">
        <v>171</v>
      </c>
      <c r="E2409" s="506" t="s">
        <v>171</v>
      </c>
      <c r="F2409" s="402"/>
      <c r="G2409" s="403" t="str">
        <f t="shared" si="23"/>
        <v/>
      </c>
    </row>
    <row r="2410" spans="1:7" ht="15" customHeight="1">
      <c r="A2410" s="995"/>
      <c r="B2410" s="996"/>
      <c r="C2410" s="996"/>
      <c r="D2410" s="512" t="s">
        <v>171</v>
      </c>
      <c r="E2410" s="513" t="s">
        <v>171</v>
      </c>
      <c r="F2410" s="407"/>
      <c r="G2410" s="408" t="str">
        <f t="shared" si="23"/>
        <v/>
      </c>
    </row>
    <row r="2411" spans="1:7" ht="15" customHeight="1">
      <c r="A2411" s="409"/>
      <c r="B2411" s="409"/>
      <c r="C2411" s="409"/>
      <c r="D2411" s="991" t="s">
        <v>188</v>
      </c>
      <c r="E2411" s="991"/>
      <c r="F2411" s="992"/>
      <c r="G2411" s="410">
        <f>+ROUND(SUM(G2401:G2410),2)</f>
        <v>522739.88</v>
      </c>
    </row>
    <row r="2412" spans="1:7" ht="15" customHeight="1">
      <c r="A2412" s="930"/>
      <c r="B2412" s="930"/>
      <c r="C2412" s="930"/>
      <c r="D2412" s="930"/>
      <c r="E2412" s="930"/>
      <c r="F2412" s="930"/>
      <c r="G2412" s="930"/>
    </row>
    <row r="2413" spans="1:7" ht="15" customHeight="1">
      <c r="A2413" s="931" t="s">
        <v>164</v>
      </c>
      <c r="B2413" s="932"/>
      <c r="C2413" s="932"/>
      <c r="D2413" s="932"/>
      <c r="E2413" s="932"/>
      <c r="F2413" s="932"/>
      <c r="G2413" s="933"/>
    </row>
    <row r="2414" spans="1:7" ht="15" customHeight="1">
      <c r="A2414" s="940" t="s">
        <v>165</v>
      </c>
      <c r="B2414" s="940"/>
      <c r="C2414" s="940"/>
      <c r="D2414" s="414" t="s">
        <v>161</v>
      </c>
      <c r="E2414" s="414" t="s">
        <v>166</v>
      </c>
      <c r="F2414" s="415" t="s">
        <v>167</v>
      </c>
      <c r="G2414" s="415" t="s">
        <v>168</v>
      </c>
    </row>
    <row r="2415" spans="1:7" ht="15" customHeight="1">
      <c r="A2415" s="941" t="s">
        <v>169</v>
      </c>
      <c r="B2415" s="942"/>
      <c r="C2415" s="942"/>
      <c r="D2415" s="494" t="s">
        <v>170</v>
      </c>
      <c r="E2415" s="417">
        <v>204572.84</v>
      </c>
      <c r="F2415" s="418">
        <v>0.05</v>
      </c>
      <c r="G2415" s="399">
        <f>+IF(A2415="","",E2415*F2415)</f>
        <v>10228.642</v>
      </c>
    </row>
    <row r="2416" spans="1:7" ht="15" customHeight="1">
      <c r="A2416" s="943"/>
      <c r="B2416" s="944"/>
      <c r="C2416" s="944"/>
      <c r="D2416" s="423" t="s">
        <v>171</v>
      </c>
      <c r="E2416" s="424" t="s">
        <v>171</v>
      </c>
      <c r="F2416" s="425"/>
      <c r="G2416" s="408" t="str">
        <f>+IF(A2416="","",E2416*F2416)</f>
        <v/>
      </c>
    </row>
    <row r="2417" spans="1:7" ht="15" customHeight="1">
      <c r="A2417" s="409"/>
      <c r="B2417" s="409"/>
      <c r="C2417" s="409"/>
      <c r="D2417" s="991" t="s">
        <v>172</v>
      </c>
      <c r="E2417" s="991"/>
      <c r="F2417" s="992"/>
      <c r="G2417" s="427">
        <f>ROUND(+SUM(G2415:G2416),2)</f>
        <v>10228.64</v>
      </c>
    </row>
    <row r="2418" spans="1:7" ht="15" customHeight="1">
      <c r="A2418" s="947"/>
      <c r="B2418" s="947"/>
      <c r="C2418" s="947"/>
      <c r="D2418" s="947"/>
      <c r="E2418" s="947"/>
      <c r="F2418" s="947"/>
      <c r="G2418" s="947"/>
    </row>
    <row r="2419" spans="1:7" ht="15" customHeight="1">
      <c r="A2419" s="948" t="s">
        <v>173</v>
      </c>
      <c r="B2419" s="949"/>
      <c r="C2419" s="949"/>
      <c r="D2419" s="949"/>
      <c r="E2419" s="949"/>
      <c r="F2419" s="949"/>
      <c r="G2419" s="950"/>
    </row>
    <row r="2420" spans="1:7" ht="15" customHeight="1">
      <c r="A2420" s="951" t="s">
        <v>165</v>
      </c>
      <c r="B2420" s="952"/>
      <c r="C2420" s="952"/>
      <c r="D2420" s="428" t="s">
        <v>161</v>
      </c>
      <c r="E2420" s="429" t="s">
        <v>166</v>
      </c>
      <c r="F2420" s="430" t="s">
        <v>167</v>
      </c>
      <c r="G2420" s="431" t="s">
        <v>168</v>
      </c>
    </row>
    <row r="2421" spans="1:7" ht="15" customHeight="1">
      <c r="A2421" s="953" t="s">
        <v>174</v>
      </c>
      <c r="B2421" s="954"/>
      <c r="C2421" s="954"/>
      <c r="D2421" s="432" t="s">
        <v>175</v>
      </c>
      <c r="E2421" s="433">
        <v>29224.691865875</v>
      </c>
      <c r="F2421" s="434">
        <v>7</v>
      </c>
      <c r="G2421" s="435">
        <f>(+IF(A2421="","",(E2421*F2421)))</f>
        <v>204572.84306112499</v>
      </c>
    </row>
    <row r="2422" spans="1:7" ht="15" customHeight="1">
      <c r="A2422" s="953"/>
      <c r="B2422" s="954"/>
      <c r="C2422" s="954"/>
      <c r="D2422" s="432"/>
      <c r="E2422" s="433"/>
      <c r="F2422" s="434"/>
      <c r="G2422" s="435" t="str">
        <f>(+IF(A2422="","",(E2422*F2422)))</f>
        <v/>
      </c>
    </row>
    <row r="2423" spans="1:7" ht="15" customHeight="1">
      <c r="A2423" s="953"/>
      <c r="B2423" s="954"/>
      <c r="C2423" s="954"/>
      <c r="D2423" s="432"/>
      <c r="E2423" s="433"/>
      <c r="F2423" s="434"/>
      <c r="G2423" s="435" t="str">
        <f>(+IF(A2423="","",(E2423*F2423)))</f>
        <v/>
      </c>
    </row>
    <row r="2424" spans="1:7" ht="15" customHeight="1">
      <c r="A2424" s="973"/>
      <c r="B2424" s="974"/>
      <c r="C2424" s="974"/>
      <c r="D2424" s="436"/>
      <c r="E2424" s="437"/>
      <c r="F2424" s="438"/>
      <c r="G2424" s="439"/>
    </row>
    <row r="2425" spans="1:7" ht="15" customHeight="1">
      <c r="A2425" s="409"/>
      <c r="B2425" s="409"/>
      <c r="C2425" s="409"/>
      <c r="D2425" s="945" t="s">
        <v>176</v>
      </c>
      <c r="E2425" s="945"/>
      <c r="F2425" s="946"/>
      <c r="G2425" s="410">
        <f>+ROUND(SUM(G2421:G2424),2)</f>
        <v>204572.84</v>
      </c>
    </row>
    <row r="2426" spans="1:7" ht="15" customHeight="1">
      <c r="A2426" s="409"/>
      <c r="B2426" s="409"/>
      <c r="C2426" s="409"/>
      <c r="D2426" s="440"/>
      <c r="E2426" s="441"/>
      <c r="F2426" s="409"/>
      <c r="G2426" s="409"/>
    </row>
    <row r="2427" spans="1:7" ht="15" customHeight="1">
      <c r="A2427" s="975" t="s">
        <v>177</v>
      </c>
      <c r="B2427" s="976"/>
      <c r="C2427" s="976"/>
      <c r="D2427" s="976"/>
      <c r="E2427" s="976"/>
      <c r="F2427" s="977"/>
      <c r="G2427" s="442">
        <f>ROUND((SUM(+G2411+G2417+G2425)),2)</f>
        <v>737541.36</v>
      </c>
    </row>
    <row r="2428" spans="1:7" ht="15" customHeight="1">
      <c r="A2428" s="409"/>
      <c r="B2428" s="409"/>
      <c r="C2428" s="409"/>
      <c r="D2428" s="440"/>
      <c r="E2428" s="441"/>
      <c r="F2428" s="409"/>
      <c r="G2428" s="409"/>
    </row>
    <row r="2429" spans="1:7" ht="15" customHeight="1">
      <c r="A2429" s="978" t="s">
        <v>178</v>
      </c>
      <c r="B2429" s="979"/>
      <c r="C2429" s="980"/>
      <c r="D2429" s="443"/>
      <c r="E2429" s="444"/>
      <c r="F2429" s="445">
        <f>+[2]PRESUPUESTO!$H$70</f>
        <v>0</v>
      </c>
      <c r="G2429" s="446">
        <f>+G2427*F2429</f>
        <v>0</v>
      </c>
    </row>
    <row r="2430" spans="1:7" ht="15" customHeight="1">
      <c r="A2430" s="975" t="s">
        <v>179</v>
      </c>
      <c r="B2430" s="976"/>
      <c r="C2430" s="976"/>
      <c r="D2430" s="976"/>
      <c r="E2430" s="976"/>
      <c r="F2430" s="977"/>
      <c r="G2430" s="442">
        <f>+G2429+G2427</f>
        <v>737541.36</v>
      </c>
    </row>
    <row r="2432" spans="1:7" ht="15" customHeight="1">
      <c r="A2432" s="391"/>
      <c r="B2432" s="914" t="s">
        <v>160</v>
      </c>
      <c r="C2432" s="915"/>
      <c r="D2432" s="915"/>
      <c r="E2432" s="915"/>
      <c r="F2432" s="916"/>
      <c r="G2432" s="920" t="s">
        <v>161</v>
      </c>
    </row>
    <row r="2433" spans="1:7" ht="15" customHeight="1">
      <c r="A2433" s="392"/>
      <c r="B2433" s="917"/>
      <c r="C2433" s="918"/>
      <c r="D2433" s="918"/>
      <c r="E2433" s="918"/>
      <c r="F2433" s="919"/>
      <c r="G2433" s="921"/>
    </row>
    <row r="2434" spans="1:7" ht="15" customHeight="1">
      <c r="A2434" s="391" t="s">
        <v>162</v>
      </c>
      <c r="B2434" s="922" t="s">
        <v>114</v>
      </c>
      <c r="C2434" s="923"/>
      <c r="D2434" s="923"/>
      <c r="E2434" s="923"/>
      <c r="F2434" s="924"/>
      <c r="G2434" s="928" t="s">
        <v>19</v>
      </c>
    </row>
    <row r="2435" spans="1:7" ht="15" customHeight="1">
      <c r="A2435" s="392">
        <v>5.13</v>
      </c>
      <c r="B2435" s="925"/>
      <c r="C2435" s="926"/>
      <c r="D2435" s="926"/>
      <c r="E2435" s="926"/>
      <c r="F2435" s="927"/>
      <c r="G2435" s="929"/>
    </row>
    <row r="2436" spans="1:7" ht="15" customHeight="1">
      <c r="A2436" s="930"/>
      <c r="B2436" s="930"/>
      <c r="C2436" s="930"/>
      <c r="D2436" s="930"/>
      <c r="E2436" s="930"/>
      <c r="F2436" s="930"/>
      <c r="G2436" s="930"/>
    </row>
    <row r="2437" spans="1:7" ht="15" customHeight="1">
      <c r="A2437" s="931" t="s">
        <v>183</v>
      </c>
      <c r="B2437" s="932"/>
      <c r="C2437" s="932"/>
      <c r="D2437" s="932"/>
      <c r="E2437" s="932"/>
      <c r="F2437" s="932"/>
      <c r="G2437" s="933"/>
    </row>
    <row r="2438" spans="1:7" ht="15" customHeight="1">
      <c r="A2438" s="934" t="s">
        <v>165</v>
      </c>
      <c r="B2438" s="935"/>
      <c r="C2438" s="935"/>
      <c r="D2438" s="393" t="s">
        <v>161</v>
      </c>
      <c r="E2438" s="393" t="s">
        <v>184</v>
      </c>
      <c r="F2438" s="394" t="s">
        <v>167</v>
      </c>
      <c r="G2438" s="395" t="s">
        <v>168</v>
      </c>
    </row>
    <row r="2439" spans="1:7" ht="15" customHeight="1">
      <c r="A2439" s="936" t="s">
        <v>524</v>
      </c>
      <c r="B2439" s="937"/>
      <c r="C2439" s="937"/>
      <c r="D2439" s="503" t="s">
        <v>121</v>
      </c>
      <c r="E2439" s="504">
        <v>87627.78</v>
      </c>
      <c r="F2439" s="398">
        <v>1</v>
      </c>
      <c r="G2439" s="500">
        <f>ROUND((+IF(A2439="","",E2439*F2439)),2)</f>
        <v>87627.78</v>
      </c>
    </row>
    <row r="2440" spans="1:7" ht="15" customHeight="1">
      <c r="A2440" s="938" t="s">
        <v>523</v>
      </c>
      <c r="B2440" s="939"/>
      <c r="C2440" s="939"/>
      <c r="D2440" s="505" t="s">
        <v>28</v>
      </c>
      <c r="E2440" s="506">
        <v>713708.61</v>
      </c>
      <c r="F2440" s="402">
        <v>0.25</v>
      </c>
      <c r="G2440" s="403">
        <f>ROUND((+IF(A2440="","",E2440*F2440)),2)</f>
        <v>178427.15</v>
      </c>
    </row>
    <row r="2441" spans="1:7" ht="15" customHeight="1">
      <c r="A2441" s="938" t="s">
        <v>397</v>
      </c>
      <c r="B2441" s="939"/>
      <c r="C2441" s="939"/>
      <c r="D2441" s="505" t="s">
        <v>279</v>
      </c>
      <c r="E2441" s="506">
        <v>4558.67</v>
      </c>
      <c r="F2441" s="402">
        <v>6.83</v>
      </c>
      <c r="G2441" s="403">
        <f t="shared" ref="G2441:G2448" si="24">+IF(A2441="","",E2441*F2441)</f>
        <v>31135.716100000001</v>
      </c>
    </row>
    <row r="2442" spans="1:7" ht="15" customHeight="1">
      <c r="A2442" s="938" t="s">
        <v>522</v>
      </c>
      <c r="B2442" s="939"/>
      <c r="C2442" s="939"/>
      <c r="D2442" s="505" t="s">
        <v>104</v>
      </c>
      <c r="E2442" s="506">
        <v>743.33</v>
      </c>
      <c r="F2442" s="402">
        <v>244</v>
      </c>
      <c r="G2442" s="403">
        <f t="shared" si="24"/>
        <v>181372.52000000002</v>
      </c>
    </row>
    <row r="2443" spans="1:7" ht="15" customHeight="1">
      <c r="A2443" s="938" t="s">
        <v>521</v>
      </c>
      <c r="B2443" s="939"/>
      <c r="C2443" s="939"/>
      <c r="D2443" s="505" t="s">
        <v>121</v>
      </c>
      <c r="E2443" s="506">
        <v>37114.050000000003</v>
      </c>
      <c r="F2443" s="402">
        <v>1</v>
      </c>
      <c r="G2443" s="403">
        <f t="shared" si="24"/>
        <v>37114.050000000003</v>
      </c>
    </row>
    <row r="2444" spans="1:7" ht="15" customHeight="1">
      <c r="A2444" s="938" t="s">
        <v>520</v>
      </c>
      <c r="B2444" s="939"/>
      <c r="C2444" s="939"/>
      <c r="D2444" s="505" t="s">
        <v>28</v>
      </c>
      <c r="E2444" s="506">
        <v>35313.33</v>
      </c>
      <c r="F2444" s="402">
        <v>0.2</v>
      </c>
      <c r="G2444" s="403">
        <f t="shared" si="24"/>
        <v>7062.6660000000011</v>
      </c>
    </row>
    <row r="2445" spans="1:7" ht="15" customHeight="1">
      <c r="A2445" s="938"/>
      <c r="B2445" s="939"/>
      <c r="C2445" s="939"/>
      <c r="D2445" s="505" t="s">
        <v>171</v>
      </c>
      <c r="E2445" s="506" t="s">
        <v>171</v>
      </c>
      <c r="F2445" s="402"/>
      <c r="G2445" s="403" t="str">
        <f t="shared" si="24"/>
        <v/>
      </c>
    </row>
    <row r="2446" spans="1:7" ht="15" customHeight="1">
      <c r="A2446" s="938"/>
      <c r="B2446" s="939"/>
      <c r="C2446" s="939"/>
      <c r="D2446" s="505" t="s">
        <v>171</v>
      </c>
      <c r="E2446" s="506" t="s">
        <v>171</v>
      </c>
      <c r="F2446" s="402"/>
      <c r="G2446" s="403" t="str">
        <f t="shared" si="24"/>
        <v/>
      </c>
    </row>
    <row r="2447" spans="1:7" ht="15" customHeight="1">
      <c r="A2447" s="938"/>
      <c r="B2447" s="939"/>
      <c r="C2447" s="939"/>
      <c r="D2447" s="505" t="s">
        <v>171</v>
      </c>
      <c r="E2447" s="506" t="s">
        <v>171</v>
      </c>
      <c r="F2447" s="402"/>
      <c r="G2447" s="403" t="str">
        <f t="shared" si="24"/>
        <v/>
      </c>
    </row>
    <row r="2448" spans="1:7" ht="15" customHeight="1">
      <c r="A2448" s="995"/>
      <c r="B2448" s="996"/>
      <c r="C2448" s="996"/>
      <c r="D2448" s="512" t="s">
        <v>171</v>
      </c>
      <c r="E2448" s="513" t="s">
        <v>171</v>
      </c>
      <c r="F2448" s="407"/>
      <c r="G2448" s="408" t="str">
        <f t="shared" si="24"/>
        <v/>
      </c>
    </row>
    <row r="2449" spans="1:7" ht="15" customHeight="1">
      <c r="A2449" s="409"/>
      <c r="B2449" s="409"/>
      <c r="C2449" s="409"/>
      <c r="D2449" s="991" t="s">
        <v>188</v>
      </c>
      <c r="E2449" s="991"/>
      <c r="F2449" s="992"/>
      <c r="G2449" s="410">
        <f>+ROUND(SUM(G2439:G2448),2)</f>
        <v>522739.88</v>
      </c>
    </row>
    <row r="2450" spans="1:7" ht="15" customHeight="1">
      <c r="A2450" s="930"/>
      <c r="B2450" s="930"/>
      <c r="C2450" s="930"/>
      <c r="D2450" s="930"/>
      <c r="E2450" s="930"/>
      <c r="F2450" s="930"/>
      <c r="G2450" s="930"/>
    </row>
    <row r="2451" spans="1:7" ht="15" customHeight="1">
      <c r="A2451" s="931" t="s">
        <v>164</v>
      </c>
      <c r="B2451" s="932"/>
      <c r="C2451" s="932"/>
      <c r="D2451" s="932"/>
      <c r="E2451" s="932"/>
      <c r="F2451" s="932"/>
      <c r="G2451" s="933"/>
    </row>
    <row r="2452" spans="1:7" ht="15" customHeight="1">
      <c r="A2452" s="940" t="s">
        <v>165</v>
      </c>
      <c r="B2452" s="940"/>
      <c r="C2452" s="940"/>
      <c r="D2452" s="414" t="s">
        <v>161</v>
      </c>
      <c r="E2452" s="414" t="s">
        <v>166</v>
      </c>
      <c r="F2452" s="415" t="s">
        <v>167</v>
      </c>
      <c r="G2452" s="415" t="s">
        <v>168</v>
      </c>
    </row>
    <row r="2453" spans="1:7" ht="15" customHeight="1">
      <c r="A2453" s="941" t="s">
        <v>169</v>
      </c>
      <c r="B2453" s="942"/>
      <c r="C2453" s="942"/>
      <c r="D2453" s="494" t="s">
        <v>170</v>
      </c>
      <c r="E2453" s="417">
        <v>204572.84</v>
      </c>
      <c r="F2453" s="418">
        <v>0.05</v>
      </c>
      <c r="G2453" s="399">
        <f>+IF(A2453="","",E2453*F2453)</f>
        <v>10228.642</v>
      </c>
    </row>
    <row r="2454" spans="1:7" ht="15" customHeight="1">
      <c r="A2454" s="943"/>
      <c r="B2454" s="944"/>
      <c r="C2454" s="944"/>
      <c r="D2454" s="423" t="s">
        <v>171</v>
      </c>
      <c r="E2454" s="424" t="s">
        <v>171</v>
      </c>
      <c r="F2454" s="425"/>
      <c r="G2454" s="408" t="str">
        <f>+IF(A2454="","",E2454*F2454)</f>
        <v/>
      </c>
    </row>
    <row r="2455" spans="1:7" ht="15" customHeight="1">
      <c r="A2455" s="409"/>
      <c r="B2455" s="409"/>
      <c r="C2455" s="409"/>
      <c r="D2455" s="991" t="s">
        <v>172</v>
      </c>
      <c r="E2455" s="991"/>
      <c r="F2455" s="992"/>
      <c r="G2455" s="427">
        <f>ROUND(+SUM(G2453:G2454),2)</f>
        <v>10228.64</v>
      </c>
    </row>
    <row r="2456" spans="1:7" ht="15" customHeight="1">
      <c r="A2456" s="947"/>
      <c r="B2456" s="947"/>
      <c r="C2456" s="947"/>
      <c r="D2456" s="947"/>
      <c r="E2456" s="947"/>
      <c r="F2456" s="947"/>
      <c r="G2456" s="947"/>
    </row>
    <row r="2457" spans="1:7" ht="15" customHeight="1">
      <c r="A2457" s="948" t="s">
        <v>173</v>
      </c>
      <c r="B2457" s="949"/>
      <c r="C2457" s="949"/>
      <c r="D2457" s="949"/>
      <c r="E2457" s="949"/>
      <c r="F2457" s="949"/>
      <c r="G2457" s="950"/>
    </row>
    <row r="2458" spans="1:7" ht="15" customHeight="1">
      <c r="A2458" s="951" t="s">
        <v>165</v>
      </c>
      <c r="B2458" s="952"/>
      <c r="C2458" s="952"/>
      <c r="D2458" s="428" t="s">
        <v>161</v>
      </c>
      <c r="E2458" s="429" t="s">
        <v>166</v>
      </c>
      <c r="F2458" s="430" t="s">
        <v>167</v>
      </c>
      <c r="G2458" s="431" t="s">
        <v>168</v>
      </c>
    </row>
    <row r="2459" spans="1:7" ht="15" customHeight="1">
      <c r="A2459" s="953" t="s">
        <v>174</v>
      </c>
      <c r="B2459" s="954"/>
      <c r="C2459" s="954"/>
      <c r="D2459" s="432" t="s">
        <v>175</v>
      </c>
      <c r="E2459" s="433">
        <v>29224.691865875</v>
      </c>
      <c r="F2459" s="434">
        <v>7</v>
      </c>
      <c r="G2459" s="435">
        <f>(+IF(A2459="","",(E2459*F2459)))</f>
        <v>204572.84306112499</v>
      </c>
    </row>
    <row r="2460" spans="1:7" ht="15" customHeight="1">
      <c r="A2460" s="953"/>
      <c r="B2460" s="954"/>
      <c r="C2460" s="954"/>
      <c r="D2460" s="432"/>
      <c r="E2460" s="433"/>
      <c r="F2460" s="434"/>
      <c r="G2460" s="435" t="str">
        <f>(+IF(A2460="","",(E2460*F2460)))</f>
        <v/>
      </c>
    </row>
    <row r="2461" spans="1:7" ht="15" customHeight="1">
      <c r="A2461" s="953"/>
      <c r="B2461" s="954"/>
      <c r="C2461" s="954"/>
      <c r="D2461" s="432"/>
      <c r="E2461" s="433"/>
      <c r="F2461" s="434"/>
      <c r="G2461" s="435" t="str">
        <f>(+IF(A2461="","",(E2461*F2461)))</f>
        <v/>
      </c>
    </row>
    <row r="2462" spans="1:7" ht="15" customHeight="1">
      <c r="A2462" s="973"/>
      <c r="B2462" s="974"/>
      <c r="C2462" s="974"/>
      <c r="D2462" s="436"/>
      <c r="E2462" s="437"/>
      <c r="F2462" s="438"/>
      <c r="G2462" s="439"/>
    </row>
    <row r="2463" spans="1:7" ht="15" customHeight="1">
      <c r="A2463" s="409"/>
      <c r="B2463" s="409"/>
      <c r="C2463" s="409"/>
      <c r="D2463" s="945" t="s">
        <v>176</v>
      </c>
      <c r="E2463" s="945"/>
      <c r="F2463" s="946"/>
      <c r="G2463" s="410">
        <f>+ROUND(SUM(G2459:G2462),2)</f>
        <v>204572.84</v>
      </c>
    </row>
    <row r="2464" spans="1:7" ht="15" customHeight="1">
      <c r="A2464" s="409"/>
      <c r="B2464" s="409"/>
      <c r="C2464" s="409"/>
      <c r="D2464" s="440"/>
      <c r="E2464" s="441"/>
      <c r="F2464" s="409"/>
      <c r="G2464" s="409"/>
    </row>
    <row r="2465" spans="1:7" ht="15" customHeight="1">
      <c r="A2465" s="975" t="s">
        <v>177</v>
      </c>
      <c r="B2465" s="976"/>
      <c r="C2465" s="976"/>
      <c r="D2465" s="976"/>
      <c r="E2465" s="976"/>
      <c r="F2465" s="977"/>
      <c r="G2465" s="442">
        <f>ROUND((SUM(+G2449+G2455+G2463)),2)</f>
        <v>737541.36</v>
      </c>
    </row>
    <row r="2466" spans="1:7" ht="15" customHeight="1">
      <c r="A2466" s="409"/>
      <c r="B2466" s="409"/>
      <c r="C2466" s="409"/>
      <c r="D2466" s="440"/>
      <c r="E2466" s="441"/>
      <c r="F2466" s="409"/>
      <c r="G2466" s="409"/>
    </row>
    <row r="2467" spans="1:7" ht="15" customHeight="1">
      <c r="A2467" s="978" t="s">
        <v>178</v>
      </c>
      <c r="B2467" s="979"/>
      <c r="C2467" s="980"/>
      <c r="D2467" s="443"/>
      <c r="E2467" s="444"/>
      <c r="F2467" s="445">
        <f>+[2]PRESUPUESTO!$H$70</f>
        <v>0</v>
      </c>
      <c r="G2467" s="446">
        <f>+G2465*F2467</f>
        <v>0</v>
      </c>
    </row>
    <row r="2468" spans="1:7" ht="15" customHeight="1">
      <c r="A2468" s="975" t="s">
        <v>179</v>
      </c>
      <c r="B2468" s="976"/>
      <c r="C2468" s="976"/>
      <c r="D2468" s="976"/>
      <c r="E2468" s="976"/>
      <c r="F2468" s="977"/>
      <c r="G2468" s="442">
        <f>+G2467+G2465</f>
        <v>737541.36</v>
      </c>
    </row>
    <row r="2470" spans="1:7" ht="15" customHeight="1">
      <c r="A2470" s="391" t="s">
        <v>159</v>
      </c>
      <c r="B2470" s="914" t="s">
        <v>160</v>
      </c>
      <c r="C2470" s="915"/>
      <c r="D2470" s="915"/>
      <c r="E2470" s="915"/>
      <c r="F2470" s="916"/>
      <c r="G2470" s="920" t="s">
        <v>161</v>
      </c>
    </row>
    <row r="2471" spans="1:7" ht="15" customHeight="1">
      <c r="A2471" s="392" t="s">
        <v>527</v>
      </c>
      <c r="B2471" s="917"/>
      <c r="C2471" s="918"/>
      <c r="D2471" s="918"/>
      <c r="E2471" s="918"/>
      <c r="F2471" s="919"/>
      <c r="G2471" s="921"/>
    </row>
    <row r="2472" spans="1:7" ht="15" customHeight="1">
      <c r="A2472" s="391" t="s">
        <v>162</v>
      </c>
      <c r="B2472" s="922" t="s">
        <v>528</v>
      </c>
      <c r="C2472" s="923"/>
      <c r="D2472" s="923"/>
      <c r="E2472" s="923"/>
      <c r="F2472" s="924"/>
      <c r="G2472" s="928" t="e">
        <f>IF(A2473="","",+VLOOKUP(A2473,[2]!Tabla5[#Data],4,0))</f>
        <v>#REF!</v>
      </c>
    </row>
    <row r="2473" spans="1:7" ht="15" customHeight="1">
      <c r="A2473" s="392">
        <v>5.13</v>
      </c>
      <c r="B2473" s="925"/>
      <c r="C2473" s="926"/>
      <c r="D2473" s="926"/>
      <c r="E2473" s="926"/>
      <c r="F2473" s="927"/>
      <c r="G2473" s="929"/>
    </row>
    <row r="2474" spans="1:7" ht="15" customHeight="1">
      <c r="A2474" s="930"/>
      <c r="B2474" s="930"/>
      <c r="C2474" s="930"/>
      <c r="D2474" s="930"/>
      <c r="E2474" s="930"/>
      <c r="F2474" s="930"/>
      <c r="G2474" s="930"/>
    </row>
    <row r="2475" spans="1:7" ht="15" customHeight="1">
      <c r="A2475" s="931" t="s">
        <v>164</v>
      </c>
      <c r="B2475" s="932"/>
      <c r="C2475" s="932"/>
      <c r="D2475" s="932"/>
      <c r="E2475" s="932"/>
      <c r="F2475" s="932"/>
      <c r="G2475" s="933"/>
    </row>
    <row r="2476" spans="1:7" ht="15" customHeight="1">
      <c r="A2476" s="940" t="s">
        <v>165</v>
      </c>
      <c r="B2476" s="940"/>
      <c r="C2476" s="940"/>
      <c r="D2476" s="414" t="s">
        <v>161</v>
      </c>
      <c r="E2476" s="414" t="s">
        <v>166</v>
      </c>
      <c r="F2476" s="415" t="s">
        <v>167</v>
      </c>
      <c r="G2476" s="415" t="s">
        <v>168</v>
      </c>
    </row>
    <row r="2477" spans="1:7" ht="15" customHeight="1">
      <c r="A2477" s="941" t="s">
        <v>169</v>
      </c>
      <c r="B2477" s="942"/>
      <c r="C2477" s="942"/>
      <c r="D2477" s="416" t="s">
        <v>170</v>
      </c>
      <c r="E2477" s="417">
        <v>935.19</v>
      </c>
      <c r="F2477" s="418">
        <v>0.05</v>
      </c>
      <c r="G2477" s="399">
        <f>+IF(A2477="","",E2477*F2477)</f>
        <v>46.759500000000003</v>
      </c>
    </row>
    <row r="2478" spans="1:7" ht="15" customHeight="1">
      <c r="A2478" s="988" t="s">
        <v>529</v>
      </c>
      <c r="B2478" s="989"/>
      <c r="C2478" s="990"/>
      <c r="D2478" s="416" t="s">
        <v>259</v>
      </c>
      <c r="E2478" s="419">
        <v>154625</v>
      </c>
      <c r="F2478" s="581">
        <v>0.08</v>
      </c>
      <c r="G2478" s="403">
        <f>+IF(A2478="","",E2478*F2478)</f>
        <v>12370</v>
      </c>
    </row>
    <row r="2479" spans="1:7" ht="15" customHeight="1">
      <c r="A2479" s="943"/>
      <c r="B2479" s="944"/>
      <c r="C2479" s="944"/>
      <c r="D2479" s="423" t="s">
        <v>171</v>
      </c>
      <c r="E2479" s="424" t="s">
        <v>171</v>
      </c>
      <c r="F2479" s="425"/>
      <c r="G2479" s="426" t="str">
        <f>+IF(A2479="","",E2479*F2479)</f>
        <v/>
      </c>
    </row>
    <row r="2480" spans="1:7" ht="15" customHeight="1">
      <c r="A2480" s="409"/>
      <c r="B2480" s="409"/>
      <c r="C2480" s="409"/>
      <c r="D2480" s="991" t="s">
        <v>172</v>
      </c>
      <c r="E2480" s="991"/>
      <c r="F2480" s="992"/>
      <c r="G2480" s="427">
        <f>ROUND(+SUM(G2477:G2479),2)</f>
        <v>12416.76</v>
      </c>
    </row>
    <row r="2481" spans="1:7" ht="15" customHeight="1">
      <c r="A2481" s="947"/>
      <c r="B2481" s="947"/>
      <c r="C2481" s="947"/>
      <c r="D2481" s="947"/>
      <c r="E2481" s="947"/>
      <c r="F2481" s="947"/>
      <c r="G2481" s="947"/>
    </row>
    <row r="2482" spans="1:7" ht="15" customHeight="1">
      <c r="A2482" s="948" t="s">
        <v>173</v>
      </c>
      <c r="B2482" s="949"/>
      <c r="C2482" s="949"/>
      <c r="D2482" s="949"/>
      <c r="E2482" s="949"/>
      <c r="F2482" s="949"/>
      <c r="G2482" s="950"/>
    </row>
    <row r="2483" spans="1:7" ht="15" customHeight="1">
      <c r="A2483" s="951" t="s">
        <v>165</v>
      </c>
      <c r="B2483" s="952"/>
      <c r="C2483" s="952"/>
      <c r="D2483" s="428" t="s">
        <v>161</v>
      </c>
      <c r="E2483" s="429" t="s">
        <v>166</v>
      </c>
      <c r="F2483" s="430" t="s">
        <v>167</v>
      </c>
      <c r="G2483" s="431" t="s">
        <v>168</v>
      </c>
    </row>
    <row r="2484" spans="1:7" ht="15" customHeight="1">
      <c r="A2484" s="953" t="s">
        <v>530</v>
      </c>
      <c r="B2484" s="954"/>
      <c r="C2484" s="954"/>
      <c r="D2484" s="432" t="s">
        <v>531</v>
      </c>
      <c r="E2484" s="433">
        <v>11689.877178375</v>
      </c>
      <c r="F2484" s="434">
        <v>0.08</v>
      </c>
      <c r="G2484" s="435">
        <f>(+IF(A2484="","",(E2484*F2484)))</f>
        <v>935.19017427000006</v>
      </c>
    </row>
    <row r="2485" spans="1:7" ht="15" customHeight="1">
      <c r="A2485" s="953"/>
      <c r="B2485" s="954"/>
      <c r="C2485" s="954"/>
      <c r="D2485" s="432"/>
      <c r="E2485" s="433"/>
      <c r="F2485" s="434"/>
      <c r="G2485" s="435" t="str">
        <f>(+IF(A2485="","",(E2485*F2485)))</f>
        <v/>
      </c>
    </row>
    <row r="2486" spans="1:7" ht="15" customHeight="1">
      <c r="A2486" s="953"/>
      <c r="B2486" s="954"/>
      <c r="C2486" s="954"/>
      <c r="D2486" s="432"/>
      <c r="E2486" s="433"/>
      <c r="F2486" s="434"/>
      <c r="G2486" s="435" t="str">
        <f>(+IF(A2486="","",(E2486*F2486)))</f>
        <v/>
      </c>
    </row>
    <row r="2487" spans="1:7" ht="15" customHeight="1">
      <c r="A2487" s="973"/>
      <c r="B2487" s="974"/>
      <c r="C2487" s="974"/>
      <c r="D2487" s="436"/>
      <c r="E2487" s="437"/>
      <c r="F2487" s="438"/>
      <c r="G2487" s="439"/>
    </row>
    <row r="2488" spans="1:7" ht="15" customHeight="1">
      <c r="A2488" s="409"/>
      <c r="B2488" s="409"/>
      <c r="C2488" s="409"/>
      <c r="D2488" s="945" t="s">
        <v>176</v>
      </c>
      <c r="E2488" s="945"/>
      <c r="F2488" s="946"/>
      <c r="G2488" s="410">
        <f>+ROUND(SUM(G2484:G2487),2)</f>
        <v>935.19</v>
      </c>
    </row>
    <row r="2489" spans="1:7" ht="15" customHeight="1">
      <c r="A2489" s="409"/>
      <c r="B2489" s="409"/>
      <c r="C2489" s="409"/>
      <c r="D2489" s="440"/>
      <c r="E2489" s="441"/>
      <c r="F2489" s="409"/>
      <c r="G2489" s="409"/>
    </row>
    <row r="2490" spans="1:7" ht="15" customHeight="1">
      <c r="A2490" s="948" t="s">
        <v>218</v>
      </c>
      <c r="B2490" s="949"/>
      <c r="C2490" s="949"/>
      <c r="D2490" s="949"/>
      <c r="E2490" s="949"/>
      <c r="F2490" s="949"/>
      <c r="G2490" s="950"/>
    </row>
    <row r="2491" spans="1:7" ht="15" customHeight="1">
      <c r="A2491" s="951" t="s">
        <v>165</v>
      </c>
      <c r="B2491" s="952"/>
      <c r="C2491" s="952"/>
      <c r="D2491" s="428" t="s">
        <v>161</v>
      </c>
      <c r="E2491" s="429" t="s">
        <v>166</v>
      </c>
      <c r="F2491" s="430" t="s">
        <v>167</v>
      </c>
      <c r="G2491" s="431" t="s">
        <v>168</v>
      </c>
    </row>
    <row r="2492" spans="1:7" ht="15" customHeight="1">
      <c r="A2492" s="953" t="s">
        <v>203</v>
      </c>
      <c r="B2492" s="954"/>
      <c r="C2492" s="954"/>
      <c r="D2492" s="432" t="s">
        <v>204</v>
      </c>
      <c r="E2492" s="433">
        <v>10464</v>
      </c>
      <c r="F2492" s="434">
        <v>1.3</v>
      </c>
      <c r="G2492" s="435">
        <f>(+IF(A2492="","",(E2492*F2492)))</f>
        <v>13603.2</v>
      </c>
    </row>
    <row r="2493" spans="1:7" ht="15" customHeight="1">
      <c r="A2493" s="953"/>
      <c r="B2493" s="954"/>
      <c r="C2493" s="954"/>
      <c r="D2493" s="432"/>
      <c r="E2493" s="433" t="s">
        <v>171</v>
      </c>
      <c r="F2493" s="434"/>
      <c r="G2493" s="435" t="str">
        <f>(+IF(A2493="","",(E2493*F2493)))</f>
        <v/>
      </c>
    </row>
    <row r="2494" spans="1:7" ht="15" customHeight="1">
      <c r="A2494" s="953"/>
      <c r="B2494" s="954"/>
      <c r="C2494" s="954"/>
      <c r="D2494" s="432"/>
      <c r="E2494" s="433" t="s">
        <v>171</v>
      </c>
      <c r="F2494" s="434"/>
      <c r="G2494" s="435" t="str">
        <f>(+IF(A2494="","",(E2494*F2494)))</f>
        <v/>
      </c>
    </row>
    <row r="2495" spans="1:7" ht="15" customHeight="1">
      <c r="A2495" s="973"/>
      <c r="B2495" s="974"/>
      <c r="C2495" s="974"/>
      <c r="D2495" s="436"/>
      <c r="E2495" s="437"/>
      <c r="F2495" s="438"/>
      <c r="G2495" s="439"/>
    </row>
    <row r="2496" spans="1:7" ht="15" customHeight="1">
      <c r="A2496" s="409"/>
      <c r="B2496" s="409"/>
      <c r="C2496" s="409"/>
      <c r="D2496" s="945" t="s">
        <v>180</v>
      </c>
      <c r="E2496" s="945"/>
      <c r="F2496" s="946"/>
      <c r="G2496" s="410">
        <f>+ROUND(SUM(G2492:G2495),2)</f>
        <v>13603.2</v>
      </c>
    </row>
    <row r="2497" spans="1:7" ht="15" customHeight="1">
      <c r="A2497" s="409"/>
      <c r="B2497" s="409"/>
      <c r="C2497" s="409"/>
      <c r="D2497" s="440"/>
      <c r="E2497" s="441"/>
      <c r="F2497" s="409"/>
      <c r="G2497" s="409"/>
    </row>
    <row r="2498" spans="1:7" ht="15" customHeight="1">
      <c r="A2498" s="975" t="s">
        <v>177</v>
      </c>
      <c r="B2498" s="976"/>
      <c r="C2498" s="976"/>
      <c r="D2498" s="976"/>
      <c r="E2498" s="976"/>
      <c r="F2498" s="977"/>
      <c r="G2498" s="442">
        <f>ROUND((SUM(+G2480+G2488+G2496)),2)</f>
        <v>26955.15</v>
      </c>
    </row>
    <row r="2499" spans="1:7" ht="15" customHeight="1">
      <c r="A2499" s="409"/>
      <c r="B2499" s="409"/>
      <c r="C2499" s="409"/>
      <c r="D2499" s="440"/>
      <c r="E2499" s="441"/>
      <c r="F2499" s="409"/>
      <c r="G2499" s="409"/>
    </row>
    <row r="2500" spans="1:7" ht="15" customHeight="1">
      <c r="A2500" s="978" t="s">
        <v>178</v>
      </c>
      <c r="B2500" s="979"/>
      <c r="C2500" s="980"/>
      <c r="D2500" s="443"/>
      <c r="E2500" s="444"/>
      <c r="F2500" s="445">
        <f>+[2]PRESUPUESTO!$H$70</f>
        <v>0</v>
      </c>
      <c r="G2500" s="446">
        <f>+G2498*F2500</f>
        <v>0</v>
      </c>
    </row>
    <row r="2501" spans="1:7" ht="15" customHeight="1">
      <c r="A2501" s="975" t="s">
        <v>179</v>
      </c>
      <c r="B2501" s="976"/>
      <c r="C2501" s="976"/>
      <c r="D2501" s="976"/>
      <c r="E2501" s="976"/>
      <c r="F2501" s="977"/>
      <c r="G2501" s="442">
        <f>+G2500+G2498</f>
        <v>26955.15</v>
      </c>
    </row>
    <row r="2503" spans="1:7" ht="15" customHeight="1">
      <c r="A2503" s="63" t="s">
        <v>159</v>
      </c>
      <c r="B2503" s="1013" t="s">
        <v>160</v>
      </c>
      <c r="C2503" s="785"/>
      <c r="D2503" s="785"/>
      <c r="E2503" s="785"/>
      <c r="F2503" s="959"/>
      <c r="G2503" s="1015" t="s">
        <v>161</v>
      </c>
    </row>
    <row r="2504" spans="1:7" ht="15" customHeight="1">
      <c r="A2504" s="64" t="s">
        <v>119</v>
      </c>
      <c r="B2504" s="1014"/>
      <c r="C2504" s="783"/>
      <c r="D2504" s="783"/>
      <c r="E2504" s="783"/>
      <c r="F2504" s="898"/>
      <c r="G2504" s="1016"/>
    </row>
    <row r="2505" spans="1:7" ht="15" customHeight="1">
      <c r="A2505" s="63" t="s">
        <v>162</v>
      </c>
      <c r="B2505" s="1017" t="s">
        <v>533</v>
      </c>
      <c r="C2505" s="785"/>
      <c r="D2505" s="785"/>
      <c r="E2505" s="785"/>
      <c r="F2505" s="959"/>
      <c r="G2505" s="1018" t="s">
        <v>36</v>
      </c>
    </row>
    <row r="2506" spans="1:7" ht="15" customHeight="1">
      <c r="A2506" s="65">
        <v>6.04</v>
      </c>
      <c r="B2506" s="1014"/>
      <c r="C2506" s="783"/>
      <c r="D2506" s="783"/>
      <c r="E2506" s="783"/>
      <c r="F2506" s="898"/>
      <c r="G2506" s="1016"/>
    </row>
    <row r="2507" spans="1:7" ht="15" customHeight="1">
      <c r="A2507" s="1001"/>
      <c r="B2507" s="783"/>
      <c r="C2507" s="783"/>
      <c r="D2507" s="783"/>
      <c r="E2507" s="783"/>
      <c r="F2507" s="783"/>
      <c r="G2507" s="783"/>
    </row>
    <row r="2508" spans="1:7" ht="15" customHeight="1">
      <c r="A2508" s="1002" t="s">
        <v>183</v>
      </c>
      <c r="B2508" s="779"/>
      <c r="C2508" s="779"/>
      <c r="D2508" s="779"/>
      <c r="E2508" s="779"/>
      <c r="F2508" s="779"/>
      <c r="G2508" s="770"/>
    </row>
    <row r="2509" spans="1:7" ht="15" customHeight="1">
      <c r="A2509" s="1003" t="s">
        <v>165</v>
      </c>
      <c r="B2509" s="779"/>
      <c r="C2509" s="904"/>
      <c r="D2509" s="241" t="s">
        <v>161</v>
      </c>
      <c r="E2509" s="241" t="s">
        <v>184</v>
      </c>
      <c r="F2509" s="242" t="s">
        <v>167</v>
      </c>
      <c r="G2509" s="243" t="s">
        <v>168</v>
      </c>
    </row>
    <row r="2510" spans="1:7" ht="15" customHeight="1">
      <c r="A2510" s="1019" t="s">
        <v>534</v>
      </c>
      <c r="B2510" s="889"/>
      <c r="C2510" s="890"/>
      <c r="D2510" s="297" t="s">
        <v>28</v>
      </c>
      <c r="E2510" s="298">
        <v>453833.24</v>
      </c>
      <c r="F2510" s="299">
        <v>7.0000000000000007E-2</v>
      </c>
      <c r="G2510" s="358">
        <f>ROUND((+IF(A2510="","",E2510*F2510)),2)</f>
        <v>31768.33</v>
      </c>
    </row>
    <row r="2511" spans="1:7" ht="15" customHeight="1">
      <c r="A2511" s="1020"/>
      <c r="B2511" s="1005"/>
      <c r="C2511" s="1006"/>
      <c r="D2511" s="354" t="s">
        <v>171</v>
      </c>
      <c r="E2511" s="355" t="s">
        <v>171</v>
      </c>
      <c r="F2511" s="75"/>
      <c r="G2511" s="73"/>
    </row>
    <row r="2512" spans="1:7" ht="15" customHeight="1">
      <c r="A2512" s="997"/>
      <c r="B2512" s="998"/>
      <c r="C2512" s="999"/>
      <c r="D2512" s="244" t="s">
        <v>171</v>
      </c>
      <c r="E2512" s="245" t="s">
        <v>171</v>
      </c>
      <c r="F2512" s="78"/>
      <c r="G2512" s="246" t="str">
        <f>+IF(A2512="","",E2512*F2512)</f>
        <v/>
      </c>
    </row>
    <row r="2513" spans="1:7" ht="15" customHeight="1">
      <c r="A2513" s="563"/>
      <c r="B2513" s="563"/>
      <c r="C2513" s="563"/>
      <c r="D2513" s="1000" t="s">
        <v>188</v>
      </c>
      <c r="E2513" s="899"/>
      <c r="F2513" s="793"/>
      <c r="G2513" s="582">
        <f>+ROUND(SUM(G2510:G2512),2)</f>
        <v>31768.33</v>
      </c>
    </row>
    <row r="2514" spans="1:7" ht="15" customHeight="1">
      <c r="A2514" s="1001"/>
      <c r="B2514" s="783"/>
      <c r="C2514" s="783"/>
      <c r="D2514" s="783"/>
      <c r="E2514" s="783"/>
      <c r="F2514" s="783"/>
      <c r="G2514" s="783"/>
    </row>
    <row r="2515" spans="1:7" ht="15" customHeight="1">
      <c r="A2515" s="1002" t="s">
        <v>164</v>
      </c>
      <c r="B2515" s="779"/>
      <c r="C2515" s="779"/>
      <c r="D2515" s="779"/>
      <c r="E2515" s="779"/>
      <c r="F2515" s="779"/>
      <c r="G2515" s="770"/>
    </row>
    <row r="2516" spans="1:7" ht="15" customHeight="1">
      <c r="A2516" s="1003" t="s">
        <v>165</v>
      </c>
      <c r="B2516" s="779"/>
      <c r="C2516" s="770"/>
      <c r="D2516" s="66" t="s">
        <v>161</v>
      </c>
      <c r="E2516" s="66" t="s">
        <v>166</v>
      </c>
      <c r="F2516" s="359" t="s">
        <v>167</v>
      </c>
      <c r="G2516" s="66" t="s">
        <v>168</v>
      </c>
    </row>
    <row r="2517" spans="1:7" ht="15" customHeight="1">
      <c r="A2517" s="1004" t="s">
        <v>169</v>
      </c>
      <c r="B2517" s="1005"/>
      <c r="C2517" s="1006"/>
      <c r="D2517" s="583" t="s">
        <v>170</v>
      </c>
      <c r="E2517" s="584">
        <v>10813.14</v>
      </c>
      <c r="F2517" s="360">
        <v>0.05</v>
      </c>
      <c r="G2517" s="358">
        <f>+IF(A2517="","",E2517*F2517)</f>
        <v>540.65700000000004</v>
      </c>
    </row>
    <row r="2518" spans="1:7" ht="15" customHeight="1">
      <c r="A2518" s="585"/>
      <c r="B2518" s="586"/>
      <c r="C2518" s="586"/>
      <c r="D2518" s="583"/>
      <c r="E2518" s="584"/>
      <c r="F2518" s="587"/>
      <c r="G2518" s="378"/>
    </row>
    <row r="2519" spans="1:7" ht="15" customHeight="1">
      <c r="A2519" s="1004"/>
      <c r="B2519" s="1005"/>
      <c r="C2519" s="1006"/>
      <c r="D2519" s="361" t="s">
        <v>171</v>
      </c>
      <c r="E2519" s="584" t="s">
        <v>171</v>
      </c>
      <c r="F2519" s="72"/>
      <c r="G2519" s="73" t="str">
        <f t="shared" ref="G2519:G2520" si="25">+IF(A2519="","",E2519*F2519)</f>
        <v/>
      </c>
    </row>
    <row r="2520" spans="1:7" ht="15" customHeight="1">
      <c r="A2520" s="1007"/>
      <c r="B2520" s="998"/>
      <c r="C2520" s="999"/>
      <c r="D2520" s="361" t="s">
        <v>171</v>
      </c>
      <c r="E2520" s="584" t="s">
        <v>171</v>
      </c>
      <c r="F2520" s="562"/>
      <c r="G2520" s="246" t="str">
        <f t="shared" si="25"/>
        <v/>
      </c>
    </row>
    <row r="2521" spans="1:7" ht="15" customHeight="1">
      <c r="A2521" s="563"/>
      <c r="B2521" s="563"/>
      <c r="C2521" s="563"/>
      <c r="D2521" s="1008" t="s">
        <v>172</v>
      </c>
      <c r="E2521" s="785"/>
      <c r="F2521" s="786"/>
      <c r="G2521" s="588">
        <f>ROUND(+SUM(G2517:G2520),2)</f>
        <v>540.66</v>
      </c>
    </row>
    <row r="2522" spans="1:7" ht="15" customHeight="1">
      <c r="A2522" s="1009"/>
      <c r="B2522" s="899"/>
      <c r="C2522" s="899"/>
      <c r="D2522" s="899"/>
      <c r="E2522" s="899"/>
      <c r="F2522" s="899"/>
      <c r="G2522" s="899"/>
    </row>
    <row r="2523" spans="1:7" ht="15" customHeight="1">
      <c r="A2523" s="1002" t="s">
        <v>173</v>
      </c>
      <c r="B2523" s="779"/>
      <c r="C2523" s="779"/>
      <c r="D2523" s="779"/>
      <c r="E2523" s="779"/>
      <c r="F2523" s="779"/>
      <c r="G2523" s="770"/>
    </row>
    <row r="2524" spans="1:7" ht="15" customHeight="1">
      <c r="A2524" s="1010" t="s">
        <v>165</v>
      </c>
      <c r="B2524" s="779"/>
      <c r="C2524" s="904"/>
      <c r="D2524" s="82" t="s">
        <v>161</v>
      </c>
      <c r="E2524" s="83" t="s">
        <v>166</v>
      </c>
      <c r="F2524" s="82" t="s">
        <v>167</v>
      </c>
      <c r="G2524" s="84" t="s">
        <v>168</v>
      </c>
    </row>
    <row r="2525" spans="1:7" ht="15" customHeight="1">
      <c r="A2525" s="1011" t="s">
        <v>174</v>
      </c>
      <c r="B2525" s="892"/>
      <c r="C2525" s="910"/>
      <c r="D2525" s="589" t="s">
        <v>175</v>
      </c>
      <c r="E2525" s="590">
        <v>29224.691865875</v>
      </c>
      <c r="F2525" s="591">
        <v>0.37</v>
      </c>
      <c r="G2525" s="88">
        <f>(+IF(A2525="","",(E2525*F2525)))</f>
        <v>10813.13599037375</v>
      </c>
    </row>
    <row r="2526" spans="1:7" ht="15" customHeight="1">
      <c r="A2526" s="592"/>
      <c r="B2526" s="593"/>
      <c r="C2526" s="593"/>
      <c r="D2526" s="589"/>
      <c r="E2526" s="590"/>
      <c r="F2526" s="591"/>
      <c r="G2526" s="88"/>
    </row>
    <row r="2527" spans="1:7" ht="15" customHeight="1">
      <c r="A2527" s="1011"/>
      <c r="B2527" s="892"/>
      <c r="C2527" s="910"/>
      <c r="D2527" s="589"/>
      <c r="E2527" s="590"/>
      <c r="F2527" s="591"/>
      <c r="G2527" s="88" t="str">
        <f>(+IF(A2527="","",(E2527*F2527)))</f>
        <v/>
      </c>
    </row>
    <row r="2528" spans="1:7" ht="15" customHeight="1">
      <c r="A2528" s="1012"/>
      <c r="B2528" s="998"/>
      <c r="C2528" s="999"/>
      <c r="D2528" s="89"/>
      <c r="E2528" s="90"/>
      <c r="F2528" s="91"/>
      <c r="G2528" s="92"/>
    </row>
    <row r="2529" spans="1:7" ht="15" customHeight="1">
      <c r="A2529" s="563"/>
      <c r="B2529" s="563"/>
      <c r="C2529" s="563"/>
      <c r="D2529" s="1008" t="s">
        <v>176</v>
      </c>
      <c r="E2529" s="785"/>
      <c r="F2529" s="786"/>
      <c r="G2529" s="582">
        <f>+ROUND(SUM(G2525:G2528),2)</f>
        <v>10813.14</v>
      </c>
    </row>
    <row r="2530" spans="1:7" ht="15" customHeight="1">
      <c r="A2530" s="563"/>
      <c r="B2530" s="563"/>
      <c r="C2530" s="563"/>
      <c r="D2530" s="563"/>
      <c r="E2530" s="594"/>
      <c r="F2530" s="563"/>
      <c r="G2530" s="563"/>
    </row>
    <row r="2531" spans="1:7" ht="15" customHeight="1">
      <c r="A2531" s="994" t="s">
        <v>177</v>
      </c>
      <c r="B2531" s="779"/>
      <c r="C2531" s="779"/>
      <c r="D2531" s="779"/>
      <c r="E2531" s="779"/>
      <c r="F2531" s="770"/>
      <c r="G2531" s="94">
        <f>ROUND((SUM(+G2513+G2521+G2529)),2)</f>
        <v>43122.13</v>
      </c>
    </row>
    <row r="2532" spans="1:7" ht="15" customHeight="1">
      <c r="A2532" s="993" t="s">
        <v>178</v>
      </c>
      <c r="B2532" s="779"/>
      <c r="C2532" s="770"/>
      <c r="D2532" s="563"/>
      <c r="E2532" s="595"/>
      <c r="F2532" s="96">
        <v>0</v>
      </c>
      <c r="G2532" s="97">
        <v>0</v>
      </c>
    </row>
    <row r="2533" spans="1:7" ht="15" customHeight="1">
      <c r="A2533" s="994" t="s">
        <v>179</v>
      </c>
      <c r="B2533" s="779"/>
      <c r="C2533" s="779"/>
      <c r="D2533" s="779"/>
      <c r="E2533" s="779"/>
      <c r="F2533" s="770"/>
      <c r="G2533" s="94">
        <f>+G2532+G2531</f>
        <v>43122.13</v>
      </c>
    </row>
    <row r="2535" spans="1:7" ht="15" customHeight="1">
      <c r="A2535" s="391" t="s">
        <v>159</v>
      </c>
      <c r="B2535" s="914" t="s">
        <v>160</v>
      </c>
      <c r="C2535" s="915"/>
      <c r="D2535" s="915"/>
      <c r="E2535" s="915"/>
      <c r="F2535" s="916"/>
      <c r="G2535" s="920" t="s">
        <v>161</v>
      </c>
    </row>
    <row r="2536" spans="1:7" ht="15" customHeight="1">
      <c r="A2536" s="392" t="s">
        <v>122</v>
      </c>
      <c r="B2536" s="917"/>
      <c r="C2536" s="918"/>
      <c r="D2536" s="918"/>
      <c r="E2536" s="918"/>
      <c r="F2536" s="919"/>
      <c r="G2536" s="921"/>
    </row>
    <row r="2537" spans="1:7" ht="15" customHeight="1">
      <c r="A2537" s="391" t="s">
        <v>162</v>
      </c>
      <c r="B2537" s="922" t="s">
        <v>123</v>
      </c>
      <c r="C2537" s="923"/>
      <c r="D2537" s="923"/>
      <c r="E2537" s="923"/>
      <c r="F2537" s="924"/>
      <c r="G2537" s="928" t="s">
        <v>13</v>
      </c>
    </row>
    <row r="2538" spans="1:7" ht="15" customHeight="1">
      <c r="A2538" s="392">
        <v>6.05</v>
      </c>
      <c r="B2538" s="925"/>
      <c r="C2538" s="926"/>
      <c r="D2538" s="926"/>
      <c r="E2538" s="926"/>
      <c r="F2538" s="927"/>
      <c r="G2538" s="929"/>
    </row>
    <row r="2539" spans="1:7" ht="15" customHeight="1">
      <c r="A2539" s="930"/>
      <c r="B2539" s="930"/>
      <c r="C2539" s="930"/>
      <c r="D2539" s="930"/>
      <c r="E2539" s="930"/>
      <c r="F2539" s="930"/>
      <c r="G2539" s="930"/>
    </row>
    <row r="2540" spans="1:7" ht="15" customHeight="1">
      <c r="A2540" s="931" t="s">
        <v>183</v>
      </c>
      <c r="B2540" s="932"/>
      <c r="C2540" s="932"/>
      <c r="D2540" s="932"/>
      <c r="E2540" s="932"/>
      <c r="F2540" s="932"/>
      <c r="G2540" s="933"/>
    </row>
    <row r="2541" spans="1:7" ht="15" customHeight="1">
      <c r="A2541" s="934" t="s">
        <v>165</v>
      </c>
      <c r="B2541" s="935"/>
      <c r="C2541" s="935"/>
      <c r="D2541" s="393" t="s">
        <v>161</v>
      </c>
      <c r="E2541" s="393" t="s">
        <v>184</v>
      </c>
      <c r="F2541" s="394" t="s">
        <v>167</v>
      </c>
      <c r="G2541" s="395" t="s">
        <v>168</v>
      </c>
    </row>
    <row r="2542" spans="1:7" ht="15" customHeight="1">
      <c r="A2542" s="936" t="s">
        <v>535</v>
      </c>
      <c r="B2542" s="937"/>
      <c r="C2542" s="937"/>
      <c r="D2542" s="396" t="s">
        <v>28</v>
      </c>
      <c r="E2542" s="397">
        <v>48790</v>
      </c>
      <c r="F2542" s="398">
        <v>1.3</v>
      </c>
      <c r="G2542" s="500">
        <f>ROUND((+IF(A2542="","",E2542*F2542)),2)</f>
        <v>63427</v>
      </c>
    </row>
    <row r="2543" spans="1:7" ht="15" customHeight="1">
      <c r="A2543" s="938"/>
      <c r="B2543" s="939"/>
      <c r="C2543" s="939"/>
      <c r="D2543" s="400" t="s">
        <v>171</v>
      </c>
      <c r="E2543" s="401" t="s">
        <v>171</v>
      </c>
      <c r="F2543" s="402"/>
      <c r="G2543" s="403" t="str">
        <f>+IF(A2543="","",E2543*F2543)</f>
        <v/>
      </c>
    </row>
    <row r="2544" spans="1:7" ht="15" customHeight="1">
      <c r="A2544" s="938"/>
      <c r="B2544" s="939"/>
      <c r="C2544" s="939"/>
      <c r="D2544" s="400" t="s">
        <v>171</v>
      </c>
      <c r="E2544" s="401" t="s">
        <v>171</v>
      </c>
      <c r="F2544" s="559"/>
      <c r="G2544" s="496" t="str">
        <f>+IF(A2544="","",E2544*F2544)</f>
        <v/>
      </c>
    </row>
    <row r="2545" spans="1:7" ht="15" customHeight="1">
      <c r="A2545" s="938"/>
      <c r="B2545" s="939"/>
      <c r="C2545" s="939"/>
      <c r="D2545" s="400" t="s">
        <v>171</v>
      </c>
      <c r="E2545" s="401" t="s">
        <v>171</v>
      </c>
      <c r="F2545" s="559"/>
      <c r="G2545" s="496" t="str">
        <f>+IF(A2545="","",E2545*F2545)</f>
        <v/>
      </c>
    </row>
    <row r="2546" spans="1:7" ht="15" customHeight="1">
      <c r="A2546" s="938"/>
      <c r="B2546" s="939"/>
      <c r="C2546" s="939"/>
      <c r="D2546" s="400" t="s">
        <v>171</v>
      </c>
      <c r="E2546" s="401" t="s">
        <v>171</v>
      </c>
      <c r="F2546" s="559"/>
      <c r="G2546" s="496" t="str">
        <f>+IF(A2546="","",E2546*F2546)</f>
        <v/>
      </c>
    </row>
    <row r="2547" spans="1:7" ht="15" customHeight="1">
      <c r="A2547" s="995"/>
      <c r="B2547" s="996"/>
      <c r="C2547" s="996"/>
      <c r="D2547" s="405" t="s">
        <v>171</v>
      </c>
      <c r="E2547" s="406" t="s">
        <v>171</v>
      </c>
      <c r="F2547" s="407"/>
      <c r="G2547" s="408" t="str">
        <f>+IF(A2547="","",E2547*F2547)</f>
        <v/>
      </c>
    </row>
    <row r="2548" spans="1:7" ht="15" customHeight="1">
      <c r="A2548" s="409"/>
      <c r="B2548" s="409"/>
      <c r="C2548" s="409"/>
      <c r="D2548" s="991" t="s">
        <v>188</v>
      </c>
      <c r="E2548" s="991"/>
      <c r="F2548" s="992"/>
      <c r="G2548" s="410">
        <f>+ROUND(SUM(G2542:G2547),2)</f>
        <v>63427</v>
      </c>
    </row>
    <row r="2549" spans="1:7" ht="15" customHeight="1">
      <c r="A2549" s="930"/>
      <c r="B2549" s="930"/>
      <c r="C2549" s="930"/>
      <c r="D2549" s="930"/>
      <c r="E2549" s="930"/>
      <c r="F2549" s="930"/>
      <c r="G2549" s="930"/>
    </row>
    <row r="2550" spans="1:7" ht="15" customHeight="1">
      <c r="A2550" s="931" t="s">
        <v>164</v>
      </c>
      <c r="B2550" s="932"/>
      <c r="C2550" s="932"/>
      <c r="D2550" s="932"/>
      <c r="E2550" s="932"/>
      <c r="F2550" s="932"/>
      <c r="G2550" s="933"/>
    </row>
    <row r="2551" spans="1:7" ht="15" customHeight="1">
      <c r="A2551" s="940" t="s">
        <v>165</v>
      </c>
      <c r="B2551" s="940"/>
      <c r="C2551" s="940"/>
      <c r="D2551" s="414" t="s">
        <v>161</v>
      </c>
      <c r="E2551" s="414" t="s">
        <v>166</v>
      </c>
      <c r="F2551" s="415" t="s">
        <v>167</v>
      </c>
      <c r="G2551" s="415" t="s">
        <v>168</v>
      </c>
    </row>
    <row r="2552" spans="1:7" ht="15" customHeight="1">
      <c r="A2552" s="941" t="s">
        <v>169</v>
      </c>
      <c r="B2552" s="942"/>
      <c r="C2552" s="942"/>
      <c r="D2552" s="416" t="s">
        <v>170</v>
      </c>
      <c r="E2552" s="417">
        <v>26302.22</v>
      </c>
      <c r="F2552" s="418">
        <v>0.05</v>
      </c>
      <c r="G2552" s="399">
        <f>+IF(A2552="","",E2552*F2552)</f>
        <v>1315.1110000000001</v>
      </c>
    </row>
    <row r="2553" spans="1:7" ht="15" customHeight="1">
      <c r="A2553" s="988" t="s">
        <v>536</v>
      </c>
      <c r="B2553" s="989"/>
      <c r="C2553" s="990"/>
      <c r="D2553" s="416" t="s">
        <v>259</v>
      </c>
      <c r="E2553" s="419">
        <v>187143</v>
      </c>
      <c r="F2553" s="420">
        <v>7.0000000000000007E-2</v>
      </c>
      <c r="G2553" s="403">
        <f>+IF(A2553="","",E2553*F2553)</f>
        <v>13100.010000000002</v>
      </c>
    </row>
    <row r="2554" spans="1:7" ht="15" customHeight="1">
      <c r="A2554" s="988" t="s">
        <v>258</v>
      </c>
      <c r="B2554" s="989"/>
      <c r="C2554" s="990"/>
      <c r="D2554" s="416" t="s">
        <v>259</v>
      </c>
      <c r="E2554" s="421">
        <v>12500</v>
      </c>
      <c r="F2554" s="422">
        <v>0.18</v>
      </c>
      <c r="G2554" s="403">
        <f>+IF(A2554="","",E2554*F2554)</f>
        <v>2250</v>
      </c>
    </row>
    <row r="2555" spans="1:7" ht="15" customHeight="1">
      <c r="A2555" s="943"/>
      <c r="B2555" s="944"/>
      <c r="C2555" s="944"/>
      <c r="D2555" s="423" t="s">
        <v>171</v>
      </c>
      <c r="E2555" s="424" t="s">
        <v>171</v>
      </c>
      <c r="F2555" s="425"/>
      <c r="G2555" s="426" t="str">
        <f>+IF(A2555="","",E2555*F2555)</f>
        <v/>
      </c>
    </row>
    <row r="2556" spans="1:7" ht="15" customHeight="1">
      <c r="A2556" s="409"/>
      <c r="B2556" s="409"/>
      <c r="C2556" s="409"/>
      <c r="D2556" s="991" t="s">
        <v>172</v>
      </c>
      <c r="E2556" s="991"/>
      <c r="F2556" s="992"/>
      <c r="G2556" s="427">
        <f>ROUND(+SUM(G2552:G2555),2)</f>
        <v>16665.12</v>
      </c>
    </row>
    <row r="2557" spans="1:7" ht="15" customHeight="1">
      <c r="A2557" s="947"/>
      <c r="B2557" s="947"/>
      <c r="C2557" s="947"/>
      <c r="D2557" s="947"/>
      <c r="E2557" s="947"/>
      <c r="F2557" s="947"/>
      <c r="G2557" s="947"/>
    </row>
    <row r="2558" spans="1:7" ht="15" customHeight="1">
      <c r="A2558" s="948" t="s">
        <v>173</v>
      </c>
      <c r="B2558" s="949"/>
      <c r="C2558" s="949"/>
      <c r="D2558" s="949"/>
      <c r="E2558" s="949"/>
      <c r="F2558" s="949"/>
      <c r="G2558" s="950"/>
    </row>
    <row r="2559" spans="1:7" ht="15" customHeight="1">
      <c r="A2559" s="951" t="s">
        <v>165</v>
      </c>
      <c r="B2559" s="952"/>
      <c r="C2559" s="952"/>
      <c r="D2559" s="428" t="s">
        <v>161</v>
      </c>
      <c r="E2559" s="429" t="s">
        <v>166</v>
      </c>
      <c r="F2559" s="430" t="s">
        <v>167</v>
      </c>
      <c r="G2559" s="431" t="s">
        <v>168</v>
      </c>
    </row>
    <row r="2560" spans="1:7" ht="15" customHeight="1">
      <c r="A2560" s="953" t="s">
        <v>174</v>
      </c>
      <c r="B2560" s="954"/>
      <c r="C2560" s="954"/>
      <c r="D2560" s="432" t="s">
        <v>175</v>
      </c>
      <c r="E2560" s="433">
        <v>29224.691865875</v>
      </c>
      <c r="F2560" s="434">
        <v>0.9</v>
      </c>
      <c r="G2560" s="435">
        <f>(+IF(A2560="","",(E2560*F2560)))</f>
        <v>26302.222679287501</v>
      </c>
    </row>
    <row r="2561" spans="1:7" ht="15" customHeight="1">
      <c r="A2561" s="953"/>
      <c r="B2561" s="954"/>
      <c r="C2561" s="954"/>
      <c r="D2561" s="432"/>
      <c r="E2561" s="433"/>
      <c r="F2561" s="434"/>
      <c r="G2561" s="435" t="str">
        <f>(+IF(A2561="","",(E2561*F2561)))</f>
        <v/>
      </c>
    </row>
    <row r="2562" spans="1:7" ht="15" customHeight="1">
      <c r="A2562" s="953"/>
      <c r="B2562" s="954"/>
      <c r="C2562" s="954"/>
      <c r="D2562" s="432"/>
      <c r="E2562" s="433"/>
      <c r="F2562" s="434"/>
      <c r="G2562" s="435" t="str">
        <f>(+IF(A2562="","",(E2562*F2562)))</f>
        <v/>
      </c>
    </row>
    <row r="2563" spans="1:7" ht="15" customHeight="1">
      <c r="A2563" s="973"/>
      <c r="B2563" s="974"/>
      <c r="C2563" s="974"/>
      <c r="D2563" s="436"/>
      <c r="E2563" s="437"/>
      <c r="F2563" s="438"/>
      <c r="G2563" s="439"/>
    </row>
    <row r="2564" spans="1:7" ht="15" customHeight="1">
      <c r="A2564" s="409"/>
      <c r="B2564" s="409"/>
      <c r="C2564" s="409"/>
      <c r="D2564" s="945" t="s">
        <v>176</v>
      </c>
      <c r="E2564" s="945"/>
      <c r="F2564" s="946"/>
      <c r="G2564" s="410">
        <f>+ROUND(SUM(G2560:G2563),2)</f>
        <v>26302.22</v>
      </c>
    </row>
    <row r="2565" spans="1:7" ht="15" customHeight="1">
      <c r="A2565" s="409"/>
      <c r="B2565" s="409"/>
      <c r="C2565" s="409"/>
      <c r="D2565" s="440"/>
      <c r="E2565" s="441"/>
      <c r="F2565" s="409"/>
      <c r="G2565" s="409"/>
    </row>
    <row r="2566" spans="1:7" ht="15" customHeight="1">
      <c r="A2566" s="948" t="s">
        <v>218</v>
      </c>
      <c r="B2566" s="949"/>
      <c r="C2566" s="949"/>
      <c r="D2566" s="949"/>
      <c r="E2566" s="949"/>
      <c r="F2566" s="949"/>
      <c r="G2566" s="950"/>
    </row>
    <row r="2567" spans="1:7" ht="15" customHeight="1">
      <c r="A2567" s="951" t="s">
        <v>165</v>
      </c>
      <c r="B2567" s="952"/>
      <c r="C2567" s="952"/>
      <c r="D2567" s="428" t="s">
        <v>161</v>
      </c>
      <c r="E2567" s="429" t="s">
        <v>166</v>
      </c>
      <c r="F2567" s="430" t="s">
        <v>167</v>
      </c>
      <c r="G2567" s="431" t="s">
        <v>168</v>
      </c>
    </row>
    <row r="2568" spans="1:7" ht="15" customHeight="1">
      <c r="A2568" s="953" t="s">
        <v>203</v>
      </c>
      <c r="B2568" s="954"/>
      <c r="C2568" s="954"/>
      <c r="D2568" s="432" t="s">
        <v>204</v>
      </c>
      <c r="E2568" s="433">
        <v>10464</v>
      </c>
      <c r="F2568" s="434">
        <v>1.3</v>
      </c>
      <c r="G2568" s="435">
        <f>(+IF(A2568="","",(E2568*F2568)))</f>
        <v>13603.2</v>
      </c>
    </row>
    <row r="2569" spans="1:7" ht="15" customHeight="1">
      <c r="A2569" s="953"/>
      <c r="B2569" s="954"/>
      <c r="C2569" s="954"/>
      <c r="D2569" s="432"/>
      <c r="E2569" s="433"/>
      <c r="F2569" s="434"/>
      <c r="G2569" s="435" t="str">
        <f>(+IF(A2569="","",(E2569*F2569)))</f>
        <v/>
      </c>
    </row>
    <row r="2570" spans="1:7" ht="15" customHeight="1">
      <c r="A2570" s="973"/>
      <c r="B2570" s="974"/>
      <c r="C2570" s="974"/>
      <c r="D2570" s="436"/>
      <c r="E2570" s="437"/>
      <c r="F2570" s="438"/>
      <c r="G2570" s="439"/>
    </row>
    <row r="2571" spans="1:7" ht="15" customHeight="1">
      <c r="A2571" s="409"/>
      <c r="B2571" s="409"/>
      <c r="C2571" s="409"/>
      <c r="D2571" s="945" t="s">
        <v>180</v>
      </c>
      <c r="E2571" s="945"/>
      <c r="F2571" s="946"/>
      <c r="G2571" s="410">
        <f>+ROUND(SUM(G2568:G2570),2)</f>
        <v>13603.2</v>
      </c>
    </row>
    <row r="2572" spans="1:7" ht="15" customHeight="1">
      <c r="A2572" s="409"/>
      <c r="B2572" s="409"/>
      <c r="C2572" s="409"/>
      <c r="D2572" s="440"/>
      <c r="E2572" s="441"/>
      <c r="F2572" s="409"/>
      <c r="G2572" s="409"/>
    </row>
    <row r="2573" spans="1:7" ht="15" customHeight="1">
      <c r="A2573" s="975" t="s">
        <v>177</v>
      </c>
      <c r="B2573" s="976"/>
      <c r="C2573" s="976"/>
      <c r="D2573" s="976"/>
      <c r="E2573" s="976"/>
      <c r="F2573" s="977"/>
      <c r="G2573" s="442">
        <f>ROUND((SUM(+G2548+G2556+G2564+G2571)),2)</f>
        <v>119997.54</v>
      </c>
    </row>
    <row r="2574" spans="1:7" ht="15" customHeight="1">
      <c r="A2574" s="409"/>
      <c r="B2574" s="409"/>
      <c r="C2574" s="409"/>
      <c r="D2574" s="440"/>
      <c r="E2574" s="441"/>
      <c r="F2574" s="409"/>
      <c r="G2574" s="409"/>
    </row>
    <row r="2575" spans="1:7" ht="15" customHeight="1">
      <c r="A2575" s="978" t="s">
        <v>178</v>
      </c>
      <c r="B2575" s="979"/>
      <c r="C2575" s="980"/>
      <c r="D2575" s="443"/>
      <c r="E2575" s="444"/>
      <c r="F2575" s="445">
        <f>+[2]PRESUPUESTO!$H$70</f>
        <v>0</v>
      </c>
      <c r="G2575" s="446">
        <f>+G2573*F2575</f>
        <v>0</v>
      </c>
    </row>
    <row r="2576" spans="1:7" ht="15" customHeight="1">
      <c r="A2576" s="975" t="s">
        <v>179</v>
      </c>
      <c r="B2576" s="976"/>
      <c r="C2576" s="976"/>
      <c r="D2576" s="976"/>
      <c r="E2576" s="976"/>
      <c r="F2576" s="977"/>
      <c r="G2576" s="442">
        <f>+G2575+G2573</f>
        <v>119997.54</v>
      </c>
    </row>
    <row r="2578" spans="1:7" ht="15" customHeight="1">
      <c r="A2578" s="453" t="s">
        <v>159</v>
      </c>
      <c r="B2578" s="981" t="s">
        <v>160</v>
      </c>
      <c r="C2578" s="785"/>
      <c r="D2578" s="785"/>
      <c r="E2578" s="785"/>
      <c r="F2578" s="959"/>
      <c r="G2578" s="859" t="s">
        <v>161</v>
      </c>
    </row>
    <row r="2579" spans="1:7" ht="15" customHeight="1">
      <c r="A2579" s="99" t="s">
        <v>124</v>
      </c>
      <c r="B2579" s="783"/>
      <c r="C2579" s="783"/>
      <c r="D2579" s="783"/>
      <c r="E2579" s="783"/>
      <c r="F2579" s="898"/>
      <c r="G2579" s="797"/>
    </row>
    <row r="2580" spans="1:7" ht="15" customHeight="1">
      <c r="A2580" s="454" t="s">
        <v>162</v>
      </c>
      <c r="B2580" s="982" t="s">
        <v>125</v>
      </c>
      <c r="C2580" s="867"/>
      <c r="D2580" s="867"/>
      <c r="E2580" s="867"/>
      <c r="F2580" s="983"/>
      <c r="G2580" s="861" t="s">
        <v>121</v>
      </c>
    </row>
    <row r="2581" spans="1:7" ht="15" customHeight="1">
      <c r="A2581" s="248">
        <v>6.06</v>
      </c>
      <c r="B2581" s="868"/>
      <c r="C2581" s="868"/>
      <c r="D2581" s="868"/>
      <c r="E2581" s="868"/>
      <c r="F2581" s="984"/>
      <c r="G2581" s="797"/>
    </row>
    <row r="2582" spans="1:7" ht="15" customHeight="1">
      <c r="A2582" s="862"/>
      <c r="B2582" s="783"/>
      <c r="C2582" s="783"/>
      <c r="D2582" s="783"/>
      <c r="E2582" s="783"/>
      <c r="F2582" s="783"/>
      <c r="G2582" s="783"/>
    </row>
    <row r="2583" spans="1:7" ht="15" customHeight="1">
      <c r="A2583" s="854" t="s">
        <v>183</v>
      </c>
      <c r="B2583" s="779"/>
      <c r="C2583" s="779"/>
      <c r="D2583" s="779"/>
      <c r="E2583" s="779"/>
      <c r="F2583" s="779"/>
      <c r="G2583" s="770"/>
    </row>
    <row r="2584" spans="1:7" ht="15" customHeight="1">
      <c r="A2584" s="849" t="s">
        <v>165</v>
      </c>
      <c r="B2584" s="779"/>
      <c r="C2584" s="904"/>
      <c r="D2584" s="455" t="s">
        <v>161</v>
      </c>
      <c r="E2584" s="455" t="s">
        <v>184</v>
      </c>
      <c r="F2584" s="596" t="s">
        <v>167</v>
      </c>
      <c r="G2584" s="457" t="s">
        <v>168</v>
      </c>
    </row>
    <row r="2585" spans="1:7" ht="15" customHeight="1">
      <c r="A2585" s="985" t="s">
        <v>33</v>
      </c>
      <c r="B2585" s="889"/>
      <c r="C2585" s="890"/>
      <c r="D2585" s="104" t="s">
        <v>28</v>
      </c>
      <c r="E2585" s="108" t="s">
        <v>282</v>
      </c>
      <c r="F2585" s="461" t="s">
        <v>537</v>
      </c>
      <c r="G2585" s="462" t="s">
        <v>538</v>
      </c>
    </row>
    <row r="2586" spans="1:7" ht="15" customHeight="1">
      <c r="A2586" s="986"/>
      <c r="B2586" s="892"/>
      <c r="C2586" s="910"/>
      <c r="D2586" s="104"/>
      <c r="E2586" s="108"/>
      <c r="F2586" s="461"/>
      <c r="G2586" s="463"/>
    </row>
    <row r="2587" spans="1:7" ht="15" customHeight="1">
      <c r="A2587" s="987"/>
      <c r="B2587" s="783"/>
      <c r="C2587" s="898"/>
      <c r="D2587" s="104"/>
      <c r="E2587" s="108"/>
      <c r="F2587" s="461"/>
      <c r="G2587" s="463"/>
    </row>
    <row r="2588" spans="1:7" ht="15" customHeight="1">
      <c r="A2588" s="864"/>
      <c r="B2588" s="899"/>
      <c r="C2588" s="899"/>
      <c r="D2588" s="104"/>
      <c r="E2588" s="105"/>
      <c r="F2588" s="458"/>
      <c r="G2588" s="463"/>
    </row>
    <row r="2589" spans="1:7" ht="15" customHeight="1">
      <c r="A2589" s="865"/>
      <c r="B2589" s="783"/>
      <c r="C2589" s="783"/>
      <c r="D2589" s="104"/>
      <c r="E2589" s="105"/>
      <c r="F2589" s="458"/>
      <c r="G2589" s="473"/>
    </row>
    <row r="2590" spans="1:7" ht="15" customHeight="1">
      <c r="A2590" s="865"/>
      <c r="B2590" s="783"/>
      <c r="C2590" s="783"/>
      <c r="D2590" s="104"/>
      <c r="E2590" s="105"/>
      <c r="F2590" s="458"/>
      <c r="G2590" s="473"/>
    </row>
    <row r="2591" spans="1:7" ht="15" customHeight="1">
      <c r="A2591" s="865"/>
      <c r="B2591" s="783"/>
      <c r="C2591" s="797"/>
      <c r="D2591" s="464"/>
      <c r="E2591" s="465"/>
      <c r="F2591" s="466"/>
      <c r="G2591" s="597"/>
    </row>
    <row r="2592" spans="1:7" ht="15" customHeight="1">
      <c r="A2592" s="119"/>
      <c r="B2592" s="119"/>
      <c r="C2592" s="119"/>
      <c r="D2592" s="968" t="s">
        <v>188</v>
      </c>
      <c r="E2592" s="892"/>
      <c r="F2592" s="910"/>
      <c r="G2592" s="478" t="s">
        <v>538</v>
      </c>
    </row>
    <row r="2593" spans="1:7" ht="15" customHeight="1">
      <c r="A2593" s="862"/>
      <c r="B2593" s="783"/>
      <c r="C2593" s="783"/>
      <c r="D2593" s="783"/>
      <c r="E2593" s="783"/>
      <c r="F2593" s="783"/>
      <c r="G2593" s="797"/>
    </row>
    <row r="2594" spans="1:7" ht="15" customHeight="1">
      <c r="A2594" s="854" t="s">
        <v>164</v>
      </c>
      <c r="B2594" s="779"/>
      <c r="C2594" s="779"/>
      <c r="D2594" s="779"/>
      <c r="E2594" s="779"/>
      <c r="F2594" s="779"/>
      <c r="G2594" s="770"/>
    </row>
    <row r="2595" spans="1:7" ht="15" customHeight="1">
      <c r="A2595" s="969" t="s">
        <v>165</v>
      </c>
      <c r="B2595" s="785"/>
      <c r="C2595" s="786"/>
      <c r="D2595" s="471" t="s">
        <v>161</v>
      </c>
      <c r="E2595" s="471" t="s">
        <v>166</v>
      </c>
      <c r="F2595" s="598" t="s">
        <v>167</v>
      </c>
      <c r="G2595" s="255" t="s">
        <v>168</v>
      </c>
    </row>
    <row r="2596" spans="1:7" ht="15" customHeight="1">
      <c r="A2596" s="865" t="s">
        <v>169</v>
      </c>
      <c r="B2596" s="783"/>
      <c r="C2596" s="783"/>
      <c r="D2596" s="458" t="s">
        <v>170</v>
      </c>
      <c r="E2596" s="475">
        <v>94.103999999999999</v>
      </c>
      <c r="F2596" s="599" t="s">
        <v>189</v>
      </c>
      <c r="G2596" s="459" t="s">
        <v>539</v>
      </c>
    </row>
    <row r="2597" spans="1:7" ht="15" customHeight="1">
      <c r="A2597" s="865" t="s">
        <v>540</v>
      </c>
      <c r="B2597" s="783"/>
      <c r="C2597" s="898"/>
      <c r="D2597" s="458" t="s">
        <v>541</v>
      </c>
      <c r="E2597" s="600">
        <v>9.6</v>
      </c>
      <c r="F2597" s="458" t="s">
        <v>196</v>
      </c>
      <c r="G2597" s="459" t="s">
        <v>542</v>
      </c>
    </row>
    <row r="2598" spans="1:7" ht="15" customHeight="1">
      <c r="A2598" s="970" t="s">
        <v>297</v>
      </c>
      <c r="B2598" s="892"/>
      <c r="C2598" s="910"/>
      <c r="D2598" s="458" t="s">
        <v>298</v>
      </c>
      <c r="E2598" s="601">
        <v>89.075000000000003</v>
      </c>
      <c r="F2598" s="461" t="s">
        <v>413</v>
      </c>
      <c r="G2598" s="462" t="s">
        <v>414</v>
      </c>
    </row>
    <row r="2599" spans="1:7" ht="15" customHeight="1">
      <c r="A2599" s="970" t="s">
        <v>301</v>
      </c>
      <c r="B2599" s="892"/>
      <c r="C2599" s="910"/>
      <c r="D2599" s="458" t="s">
        <v>298</v>
      </c>
      <c r="E2599" s="601">
        <v>27.7</v>
      </c>
      <c r="F2599" s="602" t="s">
        <v>302</v>
      </c>
      <c r="G2599" s="603" t="s">
        <v>303</v>
      </c>
    </row>
    <row r="2600" spans="1:7" ht="15" customHeight="1">
      <c r="A2600" s="259"/>
      <c r="B2600" s="259"/>
      <c r="C2600" s="259"/>
      <c r="D2600" s="971" t="s">
        <v>172</v>
      </c>
      <c r="E2600" s="779"/>
      <c r="F2600" s="904"/>
      <c r="G2600" s="478" t="s">
        <v>543</v>
      </c>
    </row>
    <row r="2601" spans="1:7" ht="15" customHeight="1">
      <c r="A2601" s="862"/>
      <c r="B2601" s="783"/>
      <c r="C2601" s="783"/>
      <c r="D2601" s="783"/>
      <c r="E2601" s="783"/>
      <c r="F2601" s="783"/>
      <c r="G2601" s="797"/>
    </row>
    <row r="2602" spans="1:7" ht="15" customHeight="1">
      <c r="A2602" s="972" t="s">
        <v>173</v>
      </c>
      <c r="B2602" s="785"/>
      <c r="C2602" s="785"/>
      <c r="D2602" s="785"/>
      <c r="E2602" s="785"/>
      <c r="F2602" s="785"/>
      <c r="G2602" s="785"/>
    </row>
    <row r="2603" spans="1:7" ht="15" customHeight="1">
      <c r="A2603" s="849" t="s">
        <v>165</v>
      </c>
      <c r="B2603" s="779"/>
      <c r="C2603" s="779"/>
      <c r="D2603" s="455" t="s">
        <v>161</v>
      </c>
      <c r="E2603" s="455" t="s">
        <v>166</v>
      </c>
      <c r="F2603" s="456" t="s">
        <v>167</v>
      </c>
      <c r="G2603" s="479" t="s">
        <v>168</v>
      </c>
    </row>
    <row r="2604" spans="1:7" ht="15" customHeight="1">
      <c r="A2604" s="850" t="s">
        <v>217</v>
      </c>
      <c r="B2604" s="767"/>
      <c r="C2604" s="899"/>
      <c r="D2604" s="458" t="s">
        <v>175</v>
      </c>
      <c r="E2604" s="600" t="s">
        <v>305</v>
      </c>
      <c r="F2604" s="104" t="s">
        <v>445</v>
      </c>
      <c r="G2604" s="480" t="s">
        <v>544</v>
      </c>
    </row>
    <row r="2605" spans="1:7" ht="15" customHeight="1">
      <c r="A2605" s="851"/>
      <c r="B2605" s="783"/>
      <c r="C2605" s="797"/>
      <c r="D2605" s="458"/>
      <c r="E2605" s="483"/>
      <c r="F2605" s="604"/>
      <c r="G2605" s="605"/>
    </row>
    <row r="2606" spans="1:7" ht="15" customHeight="1">
      <c r="A2606" s="851"/>
      <c r="B2606" s="783"/>
      <c r="C2606" s="783"/>
      <c r="D2606" s="458"/>
      <c r="E2606" s="481"/>
      <c r="F2606" s="104"/>
      <c r="G2606" s="605"/>
    </row>
    <row r="2607" spans="1:7" ht="15" customHeight="1">
      <c r="A2607" s="851"/>
      <c r="B2607" s="783"/>
      <c r="C2607" s="783"/>
      <c r="D2607" s="466"/>
      <c r="E2607" s="606"/>
      <c r="F2607" s="464"/>
      <c r="G2607" s="607"/>
    </row>
    <row r="2608" spans="1:7" ht="15" customHeight="1">
      <c r="A2608" s="119"/>
      <c r="B2608" s="264"/>
      <c r="C2608" s="264"/>
      <c r="D2608" s="958" t="s">
        <v>176</v>
      </c>
      <c r="E2608" s="785"/>
      <c r="F2608" s="959"/>
      <c r="G2608" s="608" t="s">
        <v>544</v>
      </c>
    </row>
    <row r="2609" spans="1:7" ht="15" customHeight="1">
      <c r="A2609" s="119"/>
      <c r="B2609" s="264"/>
      <c r="C2609" s="264"/>
      <c r="D2609" s="609"/>
      <c r="E2609" s="609"/>
      <c r="F2609" s="264"/>
      <c r="G2609" s="119"/>
    </row>
    <row r="2610" spans="1:7" ht="15" customHeight="1">
      <c r="A2610" s="856" t="s">
        <v>177</v>
      </c>
      <c r="B2610" s="779"/>
      <c r="C2610" s="779"/>
      <c r="D2610" s="779"/>
      <c r="E2610" s="779"/>
      <c r="F2610" s="904"/>
      <c r="G2610" s="147" t="s">
        <v>545</v>
      </c>
    </row>
    <row r="2611" spans="1:7" ht="15" customHeight="1">
      <c r="A2611" s="292"/>
      <c r="B2611" s="264"/>
      <c r="C2611" s="264"/>
      <c r="D2611" s="609"/>
      <c r="E2611" s="609"/>
      <c r="F2611" s="264"/>
      <c r="G2611" s="119"/>
    </row>
    <row r="2612" spans="1:7" ht="15" customHeight="1">
      <c r="A2612" s="857" t="s">
        <v>178</v>
      </c>
      <c r="B2612" s="779"/>
      <c r="C2612" s="770"/>
      <c r="D2612" s="143"/>
      <c r="E2612" s="144"/>
      <c r="F2612" s="145">
        <v>0</v>
      </c>
      <c r="G2612" s="146" t="s">
        <v>193</v>
      </c>
    </row>
    <row r="2613" spans="1:7" ht="15" customHeight="1">
      <c r="A2613" s="856" t="s">
        <v>179</v>
      </c>
      <c r="B2613" s="779"/>
      <c r="C2613" s="779"/>
      <c r="D2613" s="779"/>
      <c r="E2613" s="779"/>
      <c r="F2613" s="770"/>
      <c r="G2613" s="147" t="s">
        <v>545</v>
      </c>
    </row>
    <row r="2615" spans="1:7" ht="15" customHeight="1">
      <c r="A2615" s="960" t="s">
        <v>214</v>
      </c>
      <c r="B2615" s="960" t="s">
        <v>215</v>
      </c>
      <c r="C2615" s="960"/>
      <c r="D2615" s="960"/>
      <c r="E2615" s="960"/>
      <c r="F2615" s="960"/>
      <c r="G2615" s="961" t="s">
        <v>161</v>
      </c>
    </row>
    <row r="2616" spans="1:7" ht="15" customHeight="1">
      <c r="A2616" s="960"/>
      <c r="B2616" s="960"/>
      <c r="C2616" s="960"/>
      <c r="D2616" s="960"/>
      <c r="E2616" s="960"/>
      <c r="F2616" s="960"/>
      <c r="G2616" s="961"/>
    </row>
    <row r="2617" spans="1:7" ht="15" customHeight="1">
      <c r="A2617" s="631" t="s">
        <v>162</v>
      </c>
      <c r="B2617" s="962" t="s">
        <v>126</v>
      </c>
      <c r="C2617" s="839"/>
      <c r="D2617" s="839"/>
      <c r="E2617" s="839"/>
      <c r="F2617" s="963"/>
      <c r="G2617" s="966" t="s">
        <v>19</v>
      </c>
    </row>
    <row r="2618" spans="1:7" ht="15" customHeight="1">
      <c r="A2618" s="632">
        <v>6.08</v>
      </c>
      <c r="B2618" s="964"/>
      <c r="C2618" s="842"/>
      <c r="D2618" s="842"/>
      <c r="E2618" s="842"/>
      <c r="F2618" s="965"/>
      <c r="G2618" s="967"/>
    </row>
    <row r="2619" spans="1:7" ht="15" customHeight="1">
      <c r="A2619" s="846"/>
      <c r="B2619" s="846"/>
      <c r="C2619" s="846"/>
      <c r="D2619" s="846"/>
      <c r="E2619" s="846"/>
      <c r="F2619" s="846"/>
      <c r="G2619" s="846"/>
    </row>
    <row r="2620" spans="1:7" ht="15" customHeight="1">
      <c r="A2620" s="804" t="s">
        <v>183</v>
      </c>
      <c r="B2620" s="805"/>
      <c r="C2620" s="805"/>
      <c r="D2620" s="805"/>
      <c r="E2620" s="805"/>
      <c r="F2620" s="805"/>
      <c r="G2620" s="806"/>
    </row>
    <row r="2621" spans="1:7" ht="15" customHeight="1">
      <c r="A2621" s="847" t="s">
        <v>165</v>
      </c>
      <c r="B2621" s="848"/>
      <c r="C2621" s="848"/>
      <c r="D2621" s="519" t="s">
        <v>161</v>
      </c>
      <c r="E2621" s="519" t="s">
        <v>184</v>
      </c>
      <c r="F2621" s="520" t="s">
        <v>167</v>
      </c>
      <c r="G2621" s="521" t="s">
        <v>168</v>
      </c>
    </row>
    <row r="2622" spans="1:7" ht="15" customHeight="1">
      <c r="A2622" s="871" t="s">
        <v>216</v>
      </c>
      <c r="B2622" s="872"/>
      <c r="C2622" s="872"/>
      <c r="D2622" s="566" t="s">
        <v>19</v>
      </c>
      <c r="E2622" s="567">
        <f>38046900*1.2</f>
        <v>45656280</v>
      </c>
      <c r="F2622" s="568">
        <v>1</v>
      </c>
      <c r="G2622" s="540">
        <f>+E2622*F2622</f>
        <v>45656280</v>
      </c>
    </row>
    <row r="2623" spans="1:7" ht="15" customHeight="1">
      <c r="A2623" s="871"/>
      <c r="B2623" s="872"/>
      <c r="C2623" s="872"/>
      <c r="D2623" s="566" t="s">
        <v>171</v>
      </c>
      <c r="E2623" s="567" t="s">
        <v>171</v>
      </c>
      <c r="F2623" s="568"/>
      <c r="G2623" s="540" t="str">
        <f t="shared" ref="G2623" si="26">+IF(A2623="","",E2623*F2623)</f>
        <v/>
      </c>
    </row>
    <row r="2624" spans="1:7" ht="15" customHeight="1">
      <c r="A2624" s="530"/>
      <c r="B2624" s="530"/>
      <c r="C2624" s="530"/>
      <c r="D2624" s="886" t="s">
        <v>188</v>
      </c>
      <c r="E2624" s="886"/>
      <c r="F2624" s="887"/>
      <c r="G2624" s="531">
        <f>+ROUND(SUM(G2622:G2623),2)</f>
        <v>45656280</v>
      </c>
    </row>
    <row r="2625" spans="1:7" ht="15" customHeight="1">
      <c r="A2625" s="846"/>
      <c r="B2625" s="846"/>
      <c r="C2625" s="846"/>
      <c r="D2625" s="846"/>
      <c r="E2625" s="846"/>
      <c r="F2625" s="846"/>
      <c r="G2625" s="846"/>
    </row>
    <row r="2626" spans="1:7" ht="15" customHeight="1">
      <c r="A2626" s="804" t="s">
        <v>164</v>
      </c>
      <c r="B2626" s="805"/>
      <c r="C2626" s="805"/>
      <c r="D2626" s="805"/>
      <c r="E2626" s="805"/>
      <c r="F2626" s="805"/>
      <c r="G2626" s="806"/>
    </row>
    <row r="2627" spans="1:7" ht="15" customHeight="1">
      <c r="A2627" s="807" t="s">
        <v>165</v>
      </c>
      <c r="B2627" s="807"/>
      <c r="C2627" s="807"/>
      <c r="D2627" s="532" t="s">
        <v>161</v>
      </c>
      <c r="E2627" s="532" t="s">
        <v>166</v>
      </c>
      <c r="F2627" s="532" t="s">
        <v>167</v>
      </c>
      <c r="G2627" s="532" t="s">
        <v>168</v>
      </c>
    </row>
    <row r="2628" spans="1:7" ht="15" customHeight="1">
      <c r="A2628" s="808" t="s">
        <v>169</v>
      </c>
      <c r="B2628" s="809"/>
      <c r="C2628" s="809"/>
      <c r="D2628" s="534" t="s">
        <v>170</v>
      </c>
      <c r="E2628" s="633">
        <f>+G2637</f>
        <v>4255115.1100000003</v>
      </c>
      <c r="F2628" s="634">
        <v>0.1</v>
      </c>
      <c r="G2628" s="525">
        <f>+IF(A2628="","",E2628*F2628)</f>
        <v>425511.51100000006</v>
      </c>
    </row>
    <row r="2629" spans="1:7" ht="15" customHeight="1">
      <c r="A2629" s="873"/>
      <c r="B2629" s="874"/>
      <c r="C2629" s="875"/>
      <c r="D2629" s="534" t="s">
        <v>171</v>
      </c>
      <c r="E2629" s="535" t="s">
        <v>171</v>
      </c>
      <c r="F2629" s="635"/>
      <c r="G2629" s="529" t="str">
        <f>+IF(A2629="","",E2629*F2629)</f>
        <v/>
      </c>
    </row>
    <row r="2630" spans="1:7" ht="15" customHeight="1">
      <c r="A2630" s="530"/>
      <c r="B2630" s="530"/>
      <c r="C2630" s="530"/>
      <c r="D2630" s="886" t="s">
        <v>172</v>
      </c>
      <c r="E2630" s="886"/>
      <c r="F2630" s="887"/>
      <c r="G2630" s="541">
        <f>ROUND(+SUM(G2628:G2629),2)</f>
        <v>425511.51</v>
      </c>
    </row>
    <row r="2631" spans="1:7" ht="15" customHeight="1">
      <c r="A2631" s="812"/>
      <c r="B2631" s="812"/>
      <c r="C2631" s="812"/>
      <c r="D2631" s="812"/>
      <c r="E2631" s="812"/>
      <c r="F2631" s="812"/>
      <c r="G2631" s="812"/>
    </row>
    <row r="2632" spans="1:7" ht="15" customHeight="1">
      <c r="A2632" s="813" t="s">
        <v>173</v>
      </c>
      <c r="B2632" s="814"/>
      <c r="C2632" s="814"/>
      <c r="D2632" s="814"/>
      <c r="E2632" s="814"/>
      <c r="F2632" s="814"/>
      <c r="G2632" s="815"/>
    </row>
    <row r="2633" spans="1:7" ht="15" customHeight="1">
      <c r="A2633" s="816" t="s">
        <v>165</v>
      </c>
      <c r="B2633" s="817"/>
      <c r="C2633" s="817"/>
      <c r="D2633" s="542" t="s">
        <v>161</v>
      </c>
      <c r="E2633" s="543" t="s">
        <v>166</v>
      </c>
      <c r="F2633" s="542" t="s">
        <v>167</v>
      </c>
      <c r="G2633" s="544" t="s">
        <v>168</v>
      </c>
    </row>
    <row r="2634" spans="1:7" ht="15" customHeight="1">
      <c r="A2634" s="955" t="s">
        <v>217</v>
      </c>
      <c r="B2634" s="956"/>
      <c r="C2634" s="957"/>
      <c r="D2634" s="545" t="s">
        <v>175</v>
      </c>
      <c r="E2634" s="546">
        <v>40914.569044249998</v>
      </c>
      <c r="F2634" s="547">
        <v>56</v>
      </c>
      <c r="G2634" s="548">
        <f>(+IF(A2634="","",(E2634*F2634)))</f>
        <v>2291215.8664779998</v>
      </c>
    </row>
    <row r="2635" spans="1:7" ht="15" customHeight="1">
      <c r="A2635" s="818" t="s">
        <v>190</v>
      </c>
      <c r="B2635" s="819"/>
      <c r="C2635" s="819"/>
      <c r="D2635" s="545" t="s">
        <v>175</v>
      </c>
      <c r="E2635" s="546">
        <v>35069.629374999997</v>
      </c>
      <c r="F2635" s="547">
        <v>56</v>
      </c>
      <c r="G2635" s="548">
        <f>(+IF(A2635="","",(E2635*F2635)))</f>
        <v>1963899.2449999999</v>
      </c>
    </row>
    <row r="2636" spans="1:7" ht="15" customHeight="1">
      <c r="A2636" s="820"/>
      <c r="B2636" s="821"/>
      <c r="C2636" s="821"/>
      <c r="D2636" s="569"/>
      <c r="E2636" s="570"/>
      <c r="F2636" s="571"/>
      <c r="G2636" s="572"/>
    </row>
    <row r="2637" spans="1:7" ht="15" customHeight="1">
      <c r="A2637" s="530"/>
      <c r="B2637" s="530"/>
      <c r="C2637" s="530"/>
      <c r="D2637" s="876" t="s">
        <v>176</v>
      </c>
      <c r="E2637" s="876"/>
      <c r="F2637" s="877"/>
      <c r="G2637" s="531">
        <f>+ROUND(SUM(G2634:G2636),2)</f>
        <v>4255115.1100000003</v>
      </c>
    </row>
    <row r="2638" spans="1:7" ht="15" customHeight="1">
      <c r="A2638" s="812"/>
      <c r="B2638" s="812"/>
      <c r="C2638" s="812"/>
      <c r="D2638" s="812"/>
      <c r="E2638" s="812"/>
      <c r="F2638" s="812"/>
      <c r="G2638" s="812"/>
    </row>
    <row r="2639" spans="1:7" ht="15" customHeight="1">
      <c r="A2639" s="813" t="s">
        <v>218</v>
      </c>
      <c r="B2639" s="814"/>
      <c r="C2639" s="814"/>
      <c r="D2639" s="814"/>
      <c r="E2639" s="814"/>
      <c r="F2639" s="814"/>
      <c r="G2639" s="815"/>
    </row>
    <row r="2640" spans="1:7" ht="15" customHeight="1">
      <c r="A2640" s="816" t="s">
        <v>165</v>
      </c>
      <c r="B2640" s="817"/>
      <c r="C2640" s="817"/>
      <c r="D2640" s="542" t="s">
        <v>161</v>
      </c>
      <c r="E2640" s="543" t="s">
        <v>166</v>
      </c>
      <c r="F2640" s="542" t="s">
        <v>167</v>
      </c>
      <c r="G2640" s="544" t="s">
        <v>168</v>
      </c>
    </row>
    <row r="2641" spans="1:7" ht="15" customHeight="1">
      <c r="A2641" s="818" t="s">
        <v>219</v>
      </c>
      <c r="B2641" s="819"/>
      <c r="C2641" s="819"/>
      <c r="D2641" s="545" t="s">
        <v>220</v>
      </c>
      <c r="E2641" s="546">
        <v>2000000</v>
      </c>
      <c r="F2641" s="547">
        <v>1</v>
      </c>
      <c r="G2641" s="548">
        <f>(+IF(A2641="","",(E2641*F2641)))</f>
        <v>2000000</v>
      </c>
    </row>
    <row r="2642" spans="1:7" ht="15" customHeight="1">
      <c r="A2642" s="820"/>
      <c r="B2642" s="821"/>
      <c r="C2642" s="821"/>
      <c r="D2642" s="569"/>
      <c r="E2642" s="570"/>
      <c r="F2642" s="571"/>
      <c r="G2642" s="572"/>
    </row>
    <row r="2643" spans="1:7" ht="15" customHeight="1">
      <c r="A2643" s="530"/>
      <c r="B2643" s="530"/>
      <c r="C2643" s="530"/>
      <c r="D2643" s="876" t="s">
        <v>176</v>
      </c>
      <c r="E2643" s="876"/>
      <c r="F2643" s="877"/>
      <c r="G2643" s="531">
        <f>+ROUND(SUM(G2641:G2642),2)</f>
        <v>2000000</v>
      </c>
    </row>
    <row r="2644" spans="1:7" ht="15" customHeight="1">
      <c r="A2644" s="812"/>
      <c r="B2644" s="812"/>
      <c r="C2644" s="812"/>
      <c r="D2644" s="812"/>
      <c r="E2644" s="812"/>
      <c r="F2644" s="812"/>
      <c r="G2644" s="812"/>
    </row>
    <row r="2645" spans="1:7" ht="15" customHeight="1">
      <c r="A2645" s="878" t="s">
        <v>177</v>
      </c>
      <c r="B2645" s="879"/>
      <c r="C2645" s="879"/>
      <c r="D2645" s="879"/>
      <c r="E2645" s="879"/>
      <c r="F2645" s="880"/>
      <c r="G2645" s="550">
        <f>ROUND((SUM(+G2624+G2630+G2637+G2643)),2)</f>
        <v>52336906.619999997</v>
      </c>
    </row>
    <row r="2646" spans="1:7" ht="15" customHeight="1">
      <c r="A2646" s="530"/>
      <c r="B2646" s="530"/>
      <c r="C2646" s="530"/>
      <c r="D2646" s="530"/>
      <c r="E2646" s="549"/>
      <c r="F2646" s="530"/>
      <c r="G2646" s="530"/>
    </row>
    <row r="2647" spans="1:7" ht="15" customHeight="1">
      <c r="A2647" s="881" t="s">
        <v>178</v>
      </c>
      <c r="B2647" s="882"/>
      <c r="C2647" s="883"/>
      <c r="D2647" s="530"/>
      <c r="E2647" s="551"/>
      <c r="F2647" s="552">
        <f>+[3]PRESUPUESTO!$H$70</f>
        <v>0</v>
      </c>
      <c r="G2647" s="553">
        <f>+G2645*F2647</f>
        <v>0</v>
      </c>
    </row>
    <row r="2648" spans="1:7" ht="15" customHeight="1">
      <c r="A2648" s="878" t="s">
        <v>179</v>
      </c>
      <c r="B2648" s="879"/>
      <c r="C2648" s="879"/>
      <c r="D2648" s="879"/>
      <c r="E2648" s="879"/>
      <c r="F2648" s="880"/>
      <c r="G2648" s="550">
        <f>+G2647+G2645</f>
        <v>52336906.619999997</v>
      </c>
    </row>
    <row r="2650" spans="1:7" ht="15" customHeight="1">
      <c r="A2650" s="156" t="s">
        <v>194</v>
      </c>
      <c r="B2650" s="795" t="s">
        <v>160</v>
      </c>
      <c r="C2650" s="785"/>
      <c r="D2650" s="785"/>
      <c r="E2650" s="785"/>
      <c r="F2650" s="785"/>
      <c r="G2650" s="905" t="s">
        <v>161</v>
      </c>
    </row>
    <row r="2651" spans="1:7" ht="15" customHeight="1">
      <c r="A2651" s="192"/>
      <c r="B2651" s="899"/>
      <c r="C2651" s="899"/>
      <c r="D2651" s="899"/>
      <c r="E2651" s="899"/>
      <c r="F2651" s="899"/>
      <c r="G2651" s="899"/>
    </row>
    <row r="2652" spans="1:7" ht="15" customHeight="1">
      <c r="A2652" s="638" t="s">
        <v>162</v>
      </c>
      <c r="B2652" s="906" t="s">
        <v>129</v>
      </c>
      <c r="C2652" s="785"/>
      <c r="D2652" s="785"/>
      <c r="E2652" s="785"/>
      <c r="F2652" s="785"/>
      <c r="G2652" s="907" t="s">
        <v>19</v>
      </c>
    </row>
    <row r="2653" spans="1:7" ht="15" customHeight="1">
      <c r="A2653" s="192">
        <v>6.11</v>
      </c>
      <c r="B2653" s="783"/>
      <c r="C2653" s="783"/>
      <c r="D2653" s="783"/>
      <c r="E2653" s="783"/>
      <c r="F2653" s="783"/>
      <c r="G2653" s="783"/>
    </row>
    <row r="2654" spans="1:7" ht="15" customHeight="1">
      <c r="A2654" s="794"/>
      <c r="B2654" s="783"/>
      <c r="C2654" s="783"/>
      <c r="D2654" s="783"/>
      <c r="E2654" s="783"/>
      <c r="F2654" s="783"/>
      <c r="G2654" s="797"/>
    </row>
    <row r="2655" spans="1:7" ht="15" customHeight="1">
      <c r="A2655" s="778" t="s">
        <v>183</v>
      </c>
      <c r="B2655" s="779"/>
      <c r="C2655" s="779"/>
      <c r="D2655" s="779"/>
      <c r="E2655" s="779"/>
      <c r="F2655" s="779"/>
      <c r="G2655" s="770"/>
    </row>
    <row r="2656" spans="1:7" ht="15" customHeight="1">
      <c r="A2656" s="780" t="s">
        <v>165</v>
      </c>
      <c r="B2656" s="779"/>
      <c r="C2656" s="779"/>
      <c r="D2656" s="610" t="s">
        <v>161</v>
      </c>
      <c r="E2656" s="610" t="s">
        <v>184</v>
      </c>
      <c r="F2656" s="610" t="s">
        <v>167</v>
      </c>
      <c r="G2656" s="611" t="s">
        <v>168</v>
      </c>
    </row>
    <row r="2657" spans="1:7" ht="15" customHeight="1">
      <c r="A2657" s="908" t="s">
        <v>129</v>
      </c>
      <c r="B2657" s="889"/>
      <c r="C2657" s="890"/>
      <c r="D2657" s="626" t="s">
        <v>104</v>
      </c>
      <c r="E2657" s="639" t="s">
        <v>549</v>
      </c>
      <c r="F2657" s="176" t="s">
        <v>196</v>
      </c>
      <c r="G2657" s="640" t="s">
        <v>549</v>
      </c>
    </row>
    <row r="2658" spans="1:7" ht="15" customHeight="1">
      <c r="A2658" s="791"/>
      <c r="B2658" s="783"/>
      <c r="C2658" s="898"/>
      <c r="D2658" s="626"/>
      <c r="E2658" s="639"/>
      <c r="F2658" s="176"/>
      <c r="G2658" s="641"/>
    </row>
    <row r="2659" spans="1:7" ht="15" customHeight="1">
      <c r="A2659" s="909"/>
      <c r="B2659" s="892"/>
      <c r="C2659" s="910"/>
      <c r="D2659" s="642"/>
      <c r="E2659" s="643"/>
      <c r="F2659" s="644"/>
      <c r="G2659" s="645"/>
    </row>
    <row r="2660" spans="1:7" ht="15" customHeight="1">
      <c r="A2660" s="630"/>
      <c r="B2660" s="646"/>
      <c r="C2660" s="646"/>
      <c r="D2660" s="911" t="s">
        <v>188</v>
      </c>
      <c r="E2660" s="767"/>
      <c r="F2660" s="912"/>
      <c r="G2660" s="625" t="s">
        <v>549</v>
      </c>
    </row>
    <row r="2661" spans="1:7" ht="15" customHeight="1">
      <c r="A2661" s="794"/>
      <c r="B2661" s="783"/>
      <c r="C2661" s="783"/>
      <c r="D2661" s="783"/>
      <c r="E2661" s="783"/>
      <c r="F2661" s="783"/>
      <c r="G2661" s="783"/>
    </row>
    <row r="2662" spans="1:7" ht="15" customHeight="1">
      <c r="A2662" s="778" t="s">
        <v>164</v>
      </c>
      <c r="B2662" s="779"/>
      <c r="C2662" s="779"/>
      <c r="D2662" s="779"/>
      <c r="E2662" s="779"/>
      <c r="F2662" s="779"/>
      <c r="G2662" s="770"/>
    </row>
    <row r="2663" spans="1:7" ht="15" customHeight="1">
      <c r="A2663" s="780" t="s">
        <v>165</v>
      </c>
      <c r="B2663" s="779"/>
      <c r="C2663" s="904"/>
      <c r="D2663" s="175" t="s">
        <v>161</v>
      </c>
      <c r="E2663" s="175" t="s">
        <v>166</v>
      </c>
      <c r="F2663" s="647" t="s">
        <v>167</v>
      </c>
      <c r="G2663" s="175" t="s">
        <v>168</v>
      </c>
    </row>
    <row r="2664" spans="1:7" ht="15" customHeight="1">
      <c r="A2664" s="913" t="s">
        <v>169</v>
      </c>
      <c r="B2664" s="892"/>
      <c r="C2664" s="910"/>
      <c r="D2664" s="160" t="s">
        <v>170</v>
      </c>
      <c r="E2664" s="182">
        <v>280.55700000000002</v>
      </c>
      <c r="F2664" s="648" t="s">
        <v>189</v>
      </c>
      <c r="G2664" s="616" t="s">
        <v>197</v>
      </c>
    </row>
    <row r="2665" spans="1:7" ht="15" customHeight="1">
      <c r="A2665" s="913"/>
      <c r="B2665" s="892"/>
      <c r="C2665" s="910"/>
      <c r="D2665" s="160"/>
      <c r="E2665" s="182"/>
      <c r="F2665" s="162"/>
      <c r="G2665" s="617"/>
    </row>
    <row r="2666" spans="1:7" ht="15" customHeight="1">
      <c r="A2666" s="913"/>
      <c r="B2666" s="892"/>
      <c r="C2666" s="910"/>
      <c r="D2666" s="160"/>
      <c r="E2666" s="182"/>
      <c r="F2666" s="162"/>
      <c r="G2666" s="613"/>
    </row>
    <row r="2667" spans="1:7" ht="15" customHeight="1">
      <c r="A2667" s="628"/>
      <c r="B2667" s="628"/>
      <c r="C2667" s="628"/>
      <c r="D2667" s="888" t="s">
        <v>172</v>
      </c>
      <c r="E2667" s="889"/>
      <c r="F2667" s="890"/>
      <c r="G2667" s="615" t="s">
        <v>197</v>
      </c>
    </row>
    <row r="2668" spans="1:7" ht="15" customHeight="1">
      <c r="A2668" s="891"/>
      <c r="B2668" s="892"/>
      <c r="C2668" s="892"/>
      <c r="D2668" s="892"/>
      <c r="E2668" s="892"/>
      <c r="F2668" s="892"/>
      <c r="G2668" s="893"/>
    </row>
    <row r="2669" spans="1:7" ht="15" customHeight="1">
      <c r="A2669" s="894" t="s">
        <v>173</v>
      </c>
      <c r="B2669" s="889"/>
      <c r="C2669" s="889"/>
      <c r="D2669" s="889"/>
      <c r="E2669" s="889"/>
      <c r="F2669" s="889"/>
      <c r="G2669" s="895"/>
    </row>
    <row r="2670" spans="1:7" ht="15" customHeight="1">
      <c r="A2670" s="896" t="s">
        <v>165</v>
      </c>
      <c r="B2670" s="889"/>
      <c r="C2670" s="890"/>
      <c r="D2670" s="610" t="s">
        <v>161</v>
      </c>
      <c r="E2670" s="649" t="s">
        <v>166</v>
      </c>
      <c r="F2670" s="650" t="s">
        <v>167</v>
      </c>
      <c r="G2670" s="618" t="s">
        <v>168</v>
      </c>
    </row>
    <row r="2671" spans="1:7" ht="15" customHeight="1">
      <c r="A2671" s="897" t="s">
        <v>190</v>
      </c>
      <c r="B2671" s="783"/>
      <c r="C2671" s="898"/>
      <c r="D2671" s="160" t="s">
        <v>175</v>
      </c>
      <c r="E2671" s="182" t="s">
        <v>191</v>
      </c>
      <c r="F2671" s="651" t="s">
        <v>198</v>
      </c>
      <c r="G2671" s="621" t="s">
        <v>199</v>
      </c>
    </row>
    <row r="2672" spans="1:7" ht="15" customHeight="1">
      <c r="A2672" s="781"/>
      <c r="B2672" s="899"/>
      <c r="C2672" s="899"/>
      <c r="D2672" s="160"/>
      <c r="E2672" s="614"/>
      <c r="F2672" s="619"/>
      <c r="G2672" s="652"/>
    </row>
    <row r="2673" spans="1:7" ht="15" customHeight="1">
      <c r="A2673" s="782"/>
      <c r="B2673" s="783"/>
      <c r="C2673" s="783"/>
      <c r="D2673" s="612"/>
      <c r="E2673" s="622"/>
      <c r="F2673" s="623"/>
      <c r="G2673" s="624"/>
    </row>
    <row r="2674" spans="1:7" ht="15" customHeight="1">
      <c r="A2674" s="614"/>
      <c r="B2674" s="614"/>
      <c r="C2674" s="614"/>
      <c r="D2674" s="900" t="s">
        <v>176</v>
      </c>
      <c r="E2674" s="779"/>
      <c r="F2674" s="770"/>
      <c r="G2674" s="625" t="s">
        <v>199</v>
      </c>
    </row>
    <row r="2675" spans="1:7" ht="15" customHeight="1">
      <c r="A2675" s="614"/>
      <c r="B2675" s="614"/>
      <c r="C2675" s="614"/>
      <c r="D2675" s="614"/>
      <c r="E2675" s="614"/>
      <c r="F2675" s="614"/>
      <c r="G2675" s="614"/>
    </row>
    <row r="2676" spans="1:7" ht="15" customHeight="1">
      <c r="A2676" s="901" t="s">
        <v>177</v>
      </c>
      <c r="B2676" s="889"/>
      <c r="C2676" s="889"/>
      <c r="D2676" s="889"/>
      <c r="E2676" s="889"/>
      <c r="F2676" s="890"/>
      <c r="G2676" s="186" t="s">
        <v>550</v>
      </c>
    </row>
    <row r="2677" spans="1:7" ht="15" customHeight="1">
      <c r="A2677" s="614"/>
      <c r="B2677" s="614"/>
      <c r="C2677" s="614"/>
      <c r="D2677" s="653"/>
      <c r="E2677" s="654"/>
      <c r="F2677" s="630"/>
      <c r="G2677" s="629"/>
    </row>
    <row r="2678" spans="1:7" ht="15" customHeight="1">
      <c r="A2678" s="902" t="s">
        <v>178</v>
      </c>
      <c r="B2678" s="889"/>
      <c r="C2678" s="890"/>
      <c r="D2678" s="653"/>
      <c r="E2678" s="655"/>
      <c r="F2678" s="188">
        <v>0.04</v>
      </c>
      <c r="G2678" s="205" t="s">
        <v>551</v>
      </c>
    </row>
    <row r="2679" spans="1:7" ht="15" customHeight="1">
      <c r="A2679" s="903" t="s">
        <v>179</v>
      </c>
      <c r="B2679" s="779"/>
      <c r="C2679" s="779"/>
      <c r="D2679" s="779"/>
      <c r="E2679" s="779"/>
      <c r="F2679" s="904"/>
      <c r="G2679" s="186" t="s">
        <v>552</v>
      </c>
    </row>
    <row r="2681" spans="1:7" ht="15" customHeight="1">
      <c r="A2681" s="516" t="s">
        <v>194</v>
      </c>
      <c r="B2681" s="830" t="s">
        <v>160</v>
      </c>
      <c r="C2681" s="831"/>
      <c r="D2681" s="831"/>
      <c r="E2681" s="831"/>
      <c r="F2681" s="832"/>
      <c r="G2681" s="836" t="s">
        <v>161</v>
      </c>
    </row>
    <row r="2682" spans="1:7" ht="15" customHeight="1">
      <c r="A2682" s="517"/>
      <c r="B2682" s="833"/>
      <c r="C2682" s="834"/>
      <c r="D2682" s="834"/>
      <c r="E2682" s="834"/>
      <c r="F2682" s="835"/>
      <c r="G2682" s="837"/>
    </row>
    <row r="2683" spans="1:7" ht="15" customHeight="1">
      <c r="A2683" s="516" t="s">
        <v>162</v>
      </c>
      <c r="B2683" s="838" t="s">
        <v>130</v>
      </c>
      <c r="C2683" s="839"/>
      <c r="D2683" s="839"/>
      <c r="E2683" s="839"/>
      <c r="F2683" s="840"/>
      <c r="G2683" s="844" t="s">
        <v>19</v>
      </c>
    </row>
    <row r="2684" spans="1:7" ht="15" customHeight="1">
      <c r="A2684" s="518">
        <v>6.12</v>
      </c>
      <c r="B2684" s="841"/>
      <c r="C2684" s="842"/>
      <c r="D2684" s="842"/>
      <c r="E2684" s="842"/>
      <c r="F2684" s="843"/>
      <c r="G2684" s="845"/>
    </row>
    <row r="2685" spans="1:7" ht="15" customHeight="1">
      <c r="A2685" s="846"/>
      <c r="B2685" s="846"/>
      <c r="C2685" s="846"/>
      <c r="D2685" s="846"/>
      <c r="E2685" s="846"/>
      <c r="F2685" s="846"/>
      <c r="G2685" s="846"/>
    </row>
    <row r="2686" spans="1:7" ht="15" customHeight="1">
      <c r="A2686" s="804" t="s">
        <v>183</v>
      </c>
      <c r="B2686" s="805"/>
      <c r="C2686" s="805"/>
      <c r="D2686" s="805"/>
      <c r="E2686" s="805"/>
      <c r="F2686" s="805"/>
      <c r="G2686" s="806"/>
    </row>
    <row r="2687" spans="1:7" ht="15" customHeight="1">
      <c r="A2687" s="847" t="s">
        <v>165</v>
      </c>
      <c r="B2687" s="848"/>
      <c r="C2687" s="848"/>
      <c r="D2687" s="519" t="s">
        <v>161</v>
      </c>
      <c r="E2687" s="519" t="s">
        <v>184</v>
      </c>
      <c r="F2687" s="520" t="s">
        <v>167</v>
      </c>
      <c r="G2687" s="521" t="s">
        <v>168</v>
      </c>
    </row>
    <row r="2688" spans="1:7" ht="15" customHeight="1">
      <c r="A2688" s="884" t="s">
        <v>213</v>
      </c>
      <c r="B2688" s="885"/>
      <c r="C2688" s="885"/>
      <c r="D2688" s="522" t="s">
        <v>104</v>
      </c>
      <c r="E2688" s="523">
        <v>373857.59346101474</v>
      </c>
      <c r="F2688" s="524">
        <v>1</v>
      </c>
      <c r="G2688" s="525">
        <f>ROUND((+IF(A2688="","",E2688*F2688)),2)</f>
        <v>373857.59</v>
      </c>
    </row>
    <row r="2689" spans="1:7" ht="15" customHeight="1">
      <c r="A2689" s="869"/>
      <c r="B2689" s="870"/>
      <c r="C2689" s="870"/>
      <c r="D2689" s="526" t="s">
        <v>171</v>
      </c>
      <c r="E2689" s="527" t="s">
        <v>171</v>
      </c>
      <c r="F2689" s="528"/>
      <c r="G2689" s="529" t="str">
        <f>+IF(A2689="","",E2689*F2689)</f>
        <v/>
      </c>
    </row>
    <row r="2690" spans="1:7" ht="15" customHeight="1">
      <c r="A2690" s="871"/>
      <c r="B2690" s="872"/>
      <c r="C2690" s="872"/>
      <c r="D2690" s="566" t="s">
        <v>171</v>
      </c>
      <c r="E2690" s="567" t="s">
        <v>171</v>
      </c>
      <c r="F2690" s="568"/>
      <c r="G2690" s="540" t="str">
        <f>+IF(A2690="","",E2690*F2690)</f>
        <v/>
      </c>
    </row>
    <row r="2691" spans="1:7" ht="15" customHeight="1">
      <c r="A2691" s="530"/>
      <c r="B2691" s="530"/>
      <c r="C2691" s="530"/>
      <c r="D2691" s="886" t="s">
        <v>188</v>
      </c>
      <c r="E2691" s="886"/>
      <c r="F2691" s="887"/>
      <c r="G2691" s="531">
        <f>SUM(G2688:G2690)</f>
        <v>373857.59</v>
      </c>
    </row>
    <row r="2692" spans="1:7" ht="15" customHeight="1">
      <c r="A2692" s="846"/>
      <c r="B2692" s="846"/>
      <c r="C2692" s="846"/>
      <c r="D2692" s="846"/>
      <c r="E2692" s="846"/>
      <c r="F2692" s="846"/>
      <c r="G2692" s="846"/>
    </row>
    <row r="2693" spans="1:7" ht="15" customHeight="1">
      <c r="A2693" s="804" t="s">
        <v>164</v>
      </c>
      <c r="B2693" s="805"/>
      <c r="C2693" s="805"/>
      <c r="D2693" s="805"/>
      <c r="E2693" s="805"/>
      <c r="F2693" s="805"/>
      <c r="G2693" s="806"/>
    </row>
    <row r="2694" spans="1:7" ht="15" customHeight="1">
      <c r="A2694" s="807" t="s">
        <v>165</v>
      </c>
      <c r="B2694" s="807"/>
      <c r="C2694" s="807"/>
      <c r="D2694" s="532" t="s">
        <v>161</v>
      </c>
      <c r="E2694" s="532" t="s">
        <v>166</v>
      </c>
      <c r="F2694" s="533" t="s">
        <v>167</v>
      </c>
      <c r="G2694" s="532" t="s">
        <v>168</v>
      </c>
    </row>
    <row r="2695" spans="1:7" ht="15" customHeight="1">
      <c r="A2695" s="808" t="s">
        <v>169</v>
      </c>
      <c r="B2695" s="809"/>
      <c r="C2695" s="809"/>
      <c r="D2695" s="534" t="s">
        <v>170</v>
      </c>
      <c r="E2695" s="535">
        <f>+G2705</f>
        <v>105208.888125</v>
      </c>
      <c r="F2695" s="536">
        <v>0.05</v>
      </c>
      <c r="G2695" s="537">
        <f>+IF(A2695="","",E2695*F2695)</f>
        <v>5260.4444062500006</v>
      </c>
    </row>
    <row r="2696" spans="1:7" ht="15" customHeight="1">
      <c r="A2696" s="808"/>
      <c r="B2696" s="809"/>
      <c r="C2696" s="809"/>
      <c r="D2696" s="538" t="s">
        <v>171</v>
      </c>
      <c r="E2696" s="535" t="s">
        <v>171</v>
      </c>
      <c r="F2696" s="635"/>
      <c r="G2696" s="529" t="str">
        <f>+IF(A2696="","",E2696*F2696)</f>
        <v/>
      </c>
    </row>
    <row r="2697" spans="1:7" ht="15" customHeight="1">
      <c r="A2697" s="810"/>
      <c r="B2697" s="811"/>
      <c r="C2697" s="811"/>
      <c r="D2697" s="538" t="s">
        <v>171</v>
      </c>
      <c r="E2697" s="535" t="s">
        <v>171</v>
      </c>
      <c r="F2697" s="539"/>
      <c r="G2697" s="540" t="str">
        <f>+IF(A2697="","",E2697*F2697)</f>
        <v/>
      </c>
    </row>
    <row r="2698" spans="1:7" ht="15" customHeight="1">
      <c r="A2698" s="530"/>
      <c r="B2698" s="530"/>
      <c r="C2698" s="530"/>
      <c r="D2698" s="876" t="s">
        <v>172</v>
      </c>
      <c r="E2698" s="876"/>
      <c r="F2698" s="877"/>
      <c r="G2698" s="541">
        <f>SUM(G2695:G2697)</f>
        <v>5260.4444062500006</v>
      </c>
    </row>
    <row r="2699" spans="1:7" ht="15" customHeight="1">
      <c r="A2699" s="812"/>
      <c r="B2699" s="812"/>
      <c r="C2699" s="812"/>
      <c r="D2699" s="812"/>
      <c r="E2699" s="812"/>
      <c r="F2699" s="812"/>
      <c r="G2699" s="812"/>
    </row>
    <row r="2700" spans="1:7" ht="15" customHeight="1">
      <c r="A2700" s="813" t="s">
        <v>173</v>
      </c>
      <c r="B2700" s="814"/>
      <c r="C2700" s="814"/>
      <c r="D2700" s="814"/>
      <c r="E2700" s="814"/>
      <c r="F2700" s="814"/>
      <c r="G2700" s="815"/>
    </row>
    <row r="2701" spans="1:7" ht="15" customHeight="1">
      <c r="A2701" s="816" t="s">
        <v>165</v>
      </c>
      <c r="B2701" s="817"/>
      <c r="C2701" s="817"/>
      <c r="D2701" s="542" t="s">
        <v>161</v>
      </c>
      <c r="E2701" s="543" t="s">
        <v>166</v>
      </c>
      <c r="F2701" s="542" t="s">
        <v>167</v>
      </c>
      <c r="G2701" s="544" t="s">
        <v>168</v>
      </c>
    </row>
    <row r="2702" spans="1:7" ht="15" customHeight="1">
      <c r="A2702" s="818" t="s">
        <v>190</v>
      </c>
      <c r="B2702" s="819"/>
      <c r="C2702" s="819"/>
      <c r="D2702" s="545" t="s">
        <v>175</v>
      </c>
      <c r="E2702" s="546">
        <v>35069.629374999997</v>
      </c>
      <c r="F2702" s="547">
        <v>3</v>
      </c>
      <c r="G2702" s="548">
        <f>(+IF(A2702="","",(E2702*F2702)))</f>
        <v>105208.888125</v>
      </c>
    </row>
    <row r="2703" spans="1:7" ht="15" customHeight="1">
      <c r="A2703" s="818"/>
      <c r="B2703" s="819"/>
      <c r="C2703" s="819"/>
      <c r="D2703" s="545"/>
      <c r="E2703" s="546"/>
      <c r="F2703" s="547"/>
      <c r="G2703" s="548" t="str">
        <f>(+IF(A2703="","",(E2703*F2703)))</f>
        <v/>
      </c>
    </row>
    <row r="2704" spans="1:7" ht="15" customHeight="1">
      <c r="A2704" s="820"/>
      <c r="B2704" s="821"/>
      <c r="C2704" s="821"/>
      <c r="D2704" s="569"/>
      <c r="E2704" s="570"/>
      <c r="F2704" s="571"/>
      <c r="G2704" s="572"/>
    </row>
    <row r="2705" spans="1:7" ht="15" customHeight="1">
      <c r="A2705" s="530"/>
      <c r="B2705" s="530"/>
      <c r="C2705" s="530"/>
      <c r="D2705" s="876" t="s">
        <v>176</v>
      </c>
      <c r="E2705" s="876"/>
      <c r="F2705" s="877"/>
      <c r="G2705" s="531">
        <f>SUM(G2702:G2704)</f>
        <v>105208.888125</v>
      </c>
    </row>
    <row r="2706" spans="1:7" ht="15" customHeight="1">
      <c r="A2706" s="530"/>
      <c r="B2706" s="530"/>
      <c r="C2706" s="530"/>
      <c r="D2706" s="530"/>
      <c r="E2706" s="549"/>
      <c r="F2706" s="530"/>
      <c r="G2706" s="530"/>
    </row>
    <row r="2707" spans="1:7" ht="15" customHeight="1">
      <c r="A2707" s="878" t="s">
        <v>177</v>
      </c>
      <c r="B2707" s="879"/>
      <c r="C2707" s="879"/>
      <c r="D2707" s="879"/>
      <c r="E2707" s="879"/>
      <c r="F2707" s="880"/>
      <c r="G2707" s="550">
        <f>+G2691+G2698+G2705</f>
        <v>484326.92253125005</v>
      </c>
    </row>
    <row r="2708" spans="1:7" ht="15" customHeight="1">
      <c r="A2708" s="530"/>
      <c r="B2708" s="530"/>
      <c r="C2708" s="530"/>
      <c r="D2708" s="530"/>
      <c r="E2708" s="549"/>
      <c r="F2708" s="530"/>
      <c r="G2708" s="530"/>
    </row>
    <row r="2709" spans="1:7" ht="15" customHeight="1">
      <c r="A2709" s="881" t="s">
        <v>178</v>
      </c>
      <c r="B2709" s="882"/>
      <c r="C2709" s="883"/>
      <c r="D2709" s="530"/>
      <c r="E2709" s="551"/>
      <c r="F2709" s="552">
        <v>0.04</v>
      </c>
      <c r="G2709" s="553">
        <f>+G2707*F2709</f>
        <v>19373.076901250002</v>
      </c>
    </row>
    <row r="2710" spans="1:7" ht="15" customHeight="1">
      <c r="A2710" s="878" t="s">
        <v>179</v>
      </c>
      <c r="B2710" s="879"/>
      <c r="C2710" s="879"/>
      <c r="D2710" s="879"/>
      <c r="E2710" s="879"/>
      <c r="F2710" s="880"/>
      <c r="G2710" s="550">
        <f>+G2709+G2707</f>
        <v>503699.99943250004</v>
      </c>
    </row>
    <row r="2712" spans="1:7" ht="15" customHeight="1">
      <c r="A2712" s="516" t="s">
        <v>194</v>
      </c>
      <c r="B2712" s="830" t="s">
        <v>160</v>
      </c>
      <c r="C2712" s="831"/>
      <c r="D2712" s="831"/>
      <c r="E2712" s="831"/>
      <c r="F2712" s="832"/>
      <c r="G2712" s="836" t="s">
        <v>161</v>
      </c>
    </row>
    <row r="2713" spans="1:7" ht="15" customHeight="1">
      <c r="A2713" s="517"/>
      <c r="B2713" s="833"/>
      <c r="C2713" s="834"/>
      <c r="D2713" s="834"/>
      <c r="E2713" s="834"/>
      <c r="F2713" s="835"/>
      <c r="G2713" s="837"/>
    </row>
    <row r="2714" spans="1:7" ht="15" customHeight="1">
      <c r="A2714" s="516" t="s">
        <v>162</v>
      </c>
      <c r="B2714" s="838" t="s">
        <v>131</v>
      </c>
      <c r="C2714" s="839"/>
      <c r="D2714" s="839"/>
      <c r="E2714" s="839"/>
      <c r="F2714" s="840"/>
      <c r="G2714" s="844" t="s">
        <v>19</v>
      </c>
    </row>
    <row r="2715" spans="1:7" ht="15" customHeight="1">
      <c r="A2715" s="518">
        <v>6.14</v>
      </c>
      <c r="B2715" s="841"/>
      <c r="C2715" s="842"/>
      <c r="D2715" s="842"/>
      <c r="E2715" s="842"/>
      <c r="F2715" s="843"/>
      <c r="G2715" s="845"/>
    </row>
    <row r="2716" spans="1:7" ht="15" customHeight="1">
      <c r="A2716" s="846"/>
      <c r="B2716" s="846"/>
      <c r="C2716" s="846"/>
      <c r="D2716" s="846"/>
      <c r="E2716" s="846"/>
      <c r="F2716" s="846"/>
      <c r="G2716" s="846"/>
    </row>
    <row r="2717" spans="1:7" ht="15" customHeight="1">
      <c r="A2717" s="804" t="s">
        <v>183</v>
      </c>
      <c r="B2717" s="805"/>
      <c r="C2717" s="805"/>
      <c r="D2717" s="805"/>
      <c r="E2717" s="805"/>
      <c r="F2717" s="805"/>
      <c r="G2717" s="806"/>
    </row>
    <row r="2718" spans="1:7" ht="15" customHeight="1">
      <c r="A2718" s="847" t="s">
        <v>165</v>
      </c>
      <c r="B2718" s="848"/>
      <c r="C2718" s="848"/>
      <c r="D2718" s="519" t="s">
        <v>161</v>
      </c>
      <c r="E2718" s="519" t="s">
        <v>184</v>
      </c>
      <c r="F2718" s="520" t="s">
        <v>167</v>
      </c>
      <c r="G2718" s="521" t="s">
        <v>168</v>
      </c>
    </row>
    <row r="2719" spans="1:7" ht="15" customHeight="1">
      <c r="A2719" s="884" t="s">
        <v>213</v>
      </c>
      <c r="B2719" s="885"/>
      <c r="C2719" s="885"/>
      <c r="D2719" s="522" t="s">
        <v>104</v>
      </c>
      <c r="E2719" s="523">
        <v>373857.59346101474</v>
      </c>
      <c r="F2719" s="524">
        <v>1</v>
      </c>
      <c r="G2719" s="525">
        <f>ROUND((+IF(A2719="","",E2719*F2719)),2)</f>
        <v>373857.59</v>
      </c>
    </row>
    <row r="2720" spans="1:7" ht="15" customHeight="1">
      <c r="A2720" s="869"/>
      <c r="B2720" s="870"/>
      <c r="C2720" s="870"/>
      <c r="D2720" s="526" t="s">
        <v>171</v>
      </c>
      <c r="E2720" s="527" t="s">
        <v>171</v>
      </c>
      <c r="F2720" s="528"/>
      <c r="G2720" s="529" t="str">
        <f>+IF(A2720="","",E2720*F2720)</f>
        <v/>
      </c>
    </row>
    <row r="2721" spans="1:7" ht="15" customHeight="1">
      <c r="A2721" s="871"/>
      <c r="B2721" s="872"/>
      <c r="C2721" s="872"/>
      <c r="D2721" s="566" t="s">
        <v>171</v>
      </c>
      <c r="E2721" s="567" t="s">
        <v>171</v>
      </c>
      <c r="F2721" s="568"/>
      <c r="G2721" s="540" t="str">
        <f>+IF(A2721="","",E2721*F2721)</f>
        <v/>
      </c>
    </row>
    <row r="2722" spans="1:7" ht="15" customHeight="1">
      <c r="A2722" s="530"/>
      <c r="B2722" s="530"/>
      <c r="C2722" s="530"/>
      <c r="D2722" s="886" t="s">
        <v>188</v>
      </c>
      <c r="E2722" s="886"/>
      <c r="F2722" s="887"/>
      <c r="G2722" s="531">
        <f>SUM(G2719:G2721)</f>
        <v>373857.59</v>
      </c>
    </row>
    <row r="2723" spans="1:7" ht="15" customHeight="1">
      <c r="A2723" s="846"/>
      <c r="B2723" s="846"/>
      <c r="C2723" s="846"/>
      <c r="D2723" s="846"/>
      <c r="E2723" s="846"/>
      <c r="F2723" s="846"/>
      <c r="G2723" s="846"/>
    </row>
    <row r="2724" spans="1:7" ht="15" customHeight="1">
      <c r="A2724" s="804" t="s">
        <v>164</v>
      </c>
      <c r="B2724" s="805"/>
      <c r="C2724" s="805"/>
      <c r="D2724" s="805"/>
      <c r="E2724" s="805"/>
      <c r="F2724" s="805"/>
      <c r="G2724" s="806"/>
    </row>
    <row r="2725" spans="1:7" ht="15" customHeight="1">
      <c r="A2725" s="807" t="s">
        <v>165</v>
      </c>
      <c r="B2725" s="807"/>
      <c r="C2725" s="807"/>
      <c r="D2725" s="532" t="s">
        <v>161</v>
      </c>
      <c r="E2725" s="532" t="s">
        <v>166</v>
      </c>
      <c r="F2725" s="533" t="s">
        <v>167</v>
      </c>
      <c r="G2725" s="532" t="s">
        <v>168</v>
      </c>
    </row>
    <row r="2726" spans="1:7" ht="15" customHeight="1">
      <c r="A2726" s="808" t="s">
        <v>169</v>
      </c>
      <c r="B2726" s="809"/>
      <c r="C2726" s="809"/>
      <c r="D2726" s="534" t="s">
        <v>170</v>
      </c>
      <c r="E2726" s="535">
        <f>+G2736</f>
        <v>105208.888125</v>
      </c>
      <c r="F2726" s="536">
        <v>0.05</v>
      </c>
      <c r="G2726" s="537">
        <f>+IF(A2726="","",E2726*F2726)</f>
        <v>5260.4444062500006</v>
      </c>
    </row>
    <row r="2727" spans="1:7" ht="15" customHeight="1">
      <c r="A2727" s="808"/>
      <c r="B2727" s="809"/>
      <c r="C2727" s="809"/>
      <c r="D2727" s="538" t="s">
        <v>171</v>
      </c>
      <c r="E2727" s="535" t="s">
        <v>171</v>
      </c>
      <c r="F2727" s="635"/>
      <c r="G2727" s="529" t="str">
        <f>+IF(A2727="","",E2727*F2727)</f>
        <v/>
      </c>
    </row>
    <row r="2728" spans="1:7" ht="15" customHeight="1">
      <c r="A2728" s="810"/>
      <c r="B2728" s="811"/>
      <c r="C2728" s="811"/>
      <c r="D2728" s="538" t="s">
        <v>171</v>
      </c>
      <c r="E2728" s="535" t="s">
        <v>171</v>
      </c>
      <c r="F2728" s="539"/>
      <c r="G2728" s="540" t="str">
        <f>+IF(A2728="","",E2728*F2728)</f>
        <v/>
      </c>
    </row>
    <row r="2729" spans="1:7" ht="15" customHeight="1">
      <c r="A2729" s="530"/>
      <c r="B2729" s="530"/>
      <c r="C2729" s="530"/>
      <c r="D2729" s="876" t="s">
        <v>172</v>
      </c>
      <c r="E2729" s="876"/>
      <c r="F2729" s="877"/>
      <c r="G2729" s="541">
        <f>SUM(G2726:G2728)</f>
        <v>5260.4444062500006</v>
      </c>
    </row>
    <row r="2730" spans="1:7" ht="15" customHeight="1">
      <c r="A2730" s="812"/>
      <c r="B2730" s="812"/>
      <c r="C2730" s="812"/>
      <c r="D2730" s="812"/>
      <c r="E2730" s="812"/>
      <c r="F2730" s="812"/>
      <c r="G2730" s="812"/>
    </row>
    <row r="2731" spans="1:7" ht="15" customHeight="1">
      <c r="A2731" s="813" t="s">
        <v>173</v>
      </c>
      <c r="B2731" s="814"/>
      <c r="C2731" s="814"/>
      <c r="D2731" s="814"/>
      <c r="E2731" s="814"/>
      <c r="F2731" s="814"/>
      <c r="G2731" s="815"/>
    </row>
    <row r="2732" spans="1:7" ht="15" customHeight="1">
      <c r="A2732" s="816" t="s">
        <v>165</v>
      </c>
      <c r="B2732" s="817"/>
      <c r="C2732" s="817"/>
      <c r="D2732" s="542" t="s">
        <v>161</v>
      </c>
      <c r="E2732" s="543" t="s">
        <v>166</v>
      </c>
      <c r="F2732" s="542" t="s">
        <v>167</v>
      </c>
      <c r="G2732" s="544" t="s">
        <v>168</v>
      </c>
    </row>
    <row r="2733" spans="1:7" ht="15" customHeight="1">
      <c r="A2733" s="818" t="s">
        <v>190</v>
      </c>
      <c r="B2733" s="819"/>
      <c r="C2733" s="819"/>
      <c r="D2733" s="545" t="s">
        <v>175</v>
      </c>
      <c r="E2733" s="546">
        <v>35069.629374999997</v>
      </c>
      <c r="F2733" s="547">
        <v>3</v>
      </c>
      <c r="G2733" s="548">
        <f>(+IF(A2733="","",(E2733*F2733)))</f>
        <v>105208.888125</v>
      </c>
    </row>
    <row r="2734" spans="1:7" ht="15" customHeight="1">
      <c r="A2734" s="818"/>
      <c r="B2734" s="819"/>
      <c r="C2734" s="819"/>
      <c r="D2734" s="545"/>
      <c r="E2734" s="546"/>
      <c r="F2734" s="547"/>
      <c r="G2734" s="548" t="str">
        <f>(+IF(A2734="","",(E2734*F2734)))</f>
        <v/>
      </c>
    </row>
    <row r="2735" spans="1:7" ht="15" customHeight="1">
      <c r="A2735" s="820"/>
      <c r="B2735" s="821"/>
      <c r="C2735" s="821"/>
      <c r="D2735" s="569"/>
      <c r="E2735" s="570"/>
      <c r="F2735" s="571"/>
      <c r="G2735" s="572"/>
    </row>
    <row r="2736" spans="1:7" ht="15" customHeight="1">
      <c r="A2736" s="530"/>
      <c r="B2736" s="530"/>
      <c r="C2736" s="530"/>
      <c r="D2736" s="876" t="s">
        <v>176</v>
      </c>
      <c r="E2736" s="876"/>
      <c r="F2736" s="877"/>
      <c r="G2736" s="531">
        <f>SUM(G2733:G2735)</f>
        <v>105208.888125</v>
      </c>
    </row>
    <row r="2737" spans="1:7" ht="15" customHeight="1">
      <c r="A2737" s="530"/>
      <c r="B2737" s="530"/>
      <c r="C2737" s="530"/>
      <c r="D2737" s="530"/>
      <c r="E2737" s="549"/>
      <c r="F2737" s="530"/>
      <c r="G2737" s="530"/>
    </row>
    <row r="2738" spans="1:7" ht="15" customHeight="1">
      <c r="A2738" s="878" t="s">
        <v>177</v>
      </c>
      <c r="B2738" s="879"/>
      <c r="C2738" s="879"/>
      <c r="D2738" s="879"/>
      <c r="E2738" s="879"/>
      <c r="F2738" s="880"/>
      <c r="G2738" s="550">
        <f>+G2722+G2729+G2736</f>
        <v>484326.92253125005</v>
      </c>
    </row>
    <row r="2739" spans="1:7" ht="15" customHeight="1">
      <c r="A2739" s="530"/>
      <c r="B2739" s="530"/>
      <c r="C2739" s="530"/>
      <c r="D2739" s="530"/>
      <c r="E2739" s="549"/>
      <c r="F2739" s="530"/>
      <c r="G2739" s="530"/>
    </row>
    <row r="2740" spans="1:7" ht="15" customHeight="1">
      <c r="A2740" s="881" t="s">
        <v>178</v>
      </c>
      <c r="B2740" s="882"/>
      <c r="C2740" s="883"/>
      <c r="D2740" s="530"/>
      <c r="E2740" s="551"/>
      <c r="F2740" s="552">
        <v>0.04</v>
      </c>
      <c r="G2740" s="553">
        <f>+G2738*F2740</f>
        <v>19373.076901250002</v>
      </c>
    </row>
    <row r="2741" spans="1:7" ht="15" customHeight="1">
      <c r="A2741" s="878" t="s">
        <v>179</v>
      </c>
      <c r="B2741" s="879"/>
      <c r="C2741" s="879"/>
      <c r="D2741" s="879"/>
      <c r="E2741" s="879"/>
      <c r="F2741" s="880"/>
      <c r="G2741" s="550">
        <f>+G2740+G2738</f>
        <v>503699.99943250004</v>
      </c>
    </row>
    <row r="2743" spans="1:7" ht="15" customHeight="1">
      <c r="A2743" s="516" t="s">
        <v>194</v>
      </c>
      <c r="B2743" s="830" t="s">
        <v>160</v>
      </c>
      <c r="C2743" s="831"/>
      <c r="D2743" s="831"/>
      <c r="E2743" s="831"/>
      <c r="F2743" s="832"/>
      <c r="G2743" s="836" t="s">
        <v>161</v>
      </c>
    </row>
    <row r="2744" spans="1:7" ht="15" customHeight="1">
      <c r="A2744" s="517"/>
      <c r="B2744" s="833"/>
      <c r="C2744" s="834"/>
      <c r="D2744" s="834"/>
      <c r="E2744" s="834"/>
      <c r="F2744" s="835"/>
      <c r="G2744" s="837"/>
    </row>
    <row r="2745" spans="1:7" ht="15" customHeight="1">
      <c r="A2745" s="516" t="s">
        <v>162</v>
      </c>
      <c r="B2745" s="838" t="s">
        <v>135</v>
      </c>
      <c r="C2745" s="839"/>
      <c r="D2745" s="839"/>
      <c r="E2745" s="839"/>
      <c r="F2745" s="840"/>
      <c r="G2745" s="844" t="s">
        <v>19</v>
      </c>
    </row>
    <row r="2746" spans="1:7" ht="15" customHeight="1">
      <c r="A2746" s="518">
        <v>6.18</v>
      </c>
      <c r="B2746" s="841"/>
      <c r="C2746" s="842"/>
      <c r="D2746" s="842"/>
      <c r="E2746" s="842"/>
      <c r="F2746" s="843"/>
      <c r="G2746" s="845"/>
    </row>
    <row r="2747" spans="1:7" ht="15" customHeight="1">
      <c r="A2747" s="846"/>
      <c r="B2747" s="846"/>
      <c r="C2747" s="846"/>
      <c r="D2747" s="846"/>
      <c r="E2747" s="846"/>
      <c r="F2747" s="846"/>
      <c r="G2747" s="846"/>
    </row>
    <row r="2748" spans="1:7" ht="15" customHeight="1">
      <c r="A2748" s="804" t="s">
        <v>183</v>
      </c>
      <c r="B2748" s="805"/>
      <c r="C2748" s="805"/>
      <c r="D2748" s="805"/>
      <c r="E2748" s="805"/>
      <c r="F2748" s="805"/>
      <c r="G2748" s="806"/>
    </row>
    <row r="2749" spans="1:7" ht="15" customHeight="1">
      <c r="A2749" s="847" t="s">
        <v>165</v>
      </c>
      <c r="B2749" s="848"/>
      <c r="C2749" s="848"/>
      <c r="D2749" s="519" t="s">
        <v>161</v>
      </c>
      <c r="E2749" s="519" t="s">
        <v>184</v>
      </c>
      <c r="F2749" s="520" t="s">
        <v>167</v>
      </c>
      <c r="G2749" s="521" t="s">
        <v>168</v>
      </c>
    </row>
    <row r="2750" spans="1:7" ht="15" customHeight="1">
      <c r="A2750" s="884" t="s">
        <v>556</v>
      </c>
      <c r="B2750" s="885"/>
      <c r="C2750" s="885"/>
      <c r="D2750" s="522" t="s">
        <v>104</v>
      </c>
      <c r="E2750" s="523">
        <v>150000</v>
      </c>
      <c r="F2750" s="524">
        <v>1</v>
      </c>
      <c r="G2750" s="525">
        <f>ROUND((+IF(A2750="","",E2750*F2750)),2)</f>
        <v>150000</v>
      </c>
    </row>
    <row r="2751" spans="1:7" ht="15" customHeight="1">
      <c r="A2751" s="869"/>
      <c r="B2751" s="870"/>
      <c r="C2751" s="870"/>
      <c r="D2751" s="526" t="s">
        <v>171</v>
      </c>
      <c r="E2751" s="527" t="s">
        <v>171</v>
      </c>
      <c r="F2751" s="528"/>
      <c r="G2751" s="529" t="str">
        <f>+IF(A2751="","",E2751*F2751)</f>
        <v/>
      </c>
    </row>
    <row r="2752" spans="1:7" ht="15" customHeight="1">
      <c r="A2752" s="871"/>
      <c r="B2752" s="872"/>
      <c r="C2752" s="872"/>
      <c r="D2752" s="566" t="s">
        <v>171</v>
      </c>
      <c r="E2752" s="567" t="s">
        <v>171</v>
      </c>
      <c r="F2752" s="568"/>
      <c r="G2752" s="540" t="str">
        <f>+IF(A2752="","",E2752*F2752)</f>
        <v/>
      </c>
    </row>
    <row r="2753" spans="1:7" ht="15" customHeight="1">
      <c r="A2753" s="530"/>
      <c r="B2753" s="530"/>
      <c r="C2753" s="530"/>
      <c r="D2753" s="886" t="s">
        <v>188</v>
      </c>
      <c r="E2753" s="886"/>
      <c r="F2753" s="887"/>
      <c r="G2753" s="531">
        <f>SUM(G2750:G2752)</f>
        <v>150000</v>
      </c>
    </row>
    <row r="2754" spans="1:7" ht="15" customHeight="1">
      <c r="A2754" s="846"/>
      <c r="B2754" s="846"/>
      <c r="C2754" s="846"/>
      <c r="D2754" s="846"/>
      <c r="E2754" s="846"/>
      <c r="F2754" s="846"/>
      <c r="G2754" s="846"/>
    </row>
    <row r="2755" spans="1:7" ht="15" customHeight="1">
      <c r="A2755" s="804" t="s">
        <v>164</v>
      </c>
      <c r="B2755" s="805"/>
      <c r="C2755" s="805"/>
      <c r="D2755" s="805"/>
      <c r="E2755" s="805"/>
      <c r="F2755" s="805"/>
      <c r="G2755" s="806"/>
    </row>
    <row r="2756" spans="1:7" ht="15" customHeight="1">
      <c r="A2756" s="807" t="s">
        <v>165</v>
      </c>
      <c r="B2756" s="807"/>
      <c r="C2756" s="807"/>
      <c r="D2756" s="532" t="s">
        <v>161</v>
      </c>
      <c r="E2756" s="532" t="s">
        <v>166</v>
      </c>
      <c r="F2756" s="533" t="s">
        <v>167</v>
      </c>
      <c r="G2756" s="532" t="s">
        <v>168</v>
      </c>
    </row>
    <row r="2757" spans="1:7" ht="15" customHeight="1">
      <c r="A2757" s="808" t="s">
        <v>169</v>
      </c>
      <c r="B2757" s="809"/>
      <c r="C2757" s="809"/>
      <c r="D2757" s="534" t="s">
        <v>170</v>
      </c>
      <c r="E2757" s="535">
        <f>+G2770</f>
        <v>35069.629374999997</v>
      </c>
      <c r="F2757" s="536">
        <v>0.01</v>
      </c>
      <c r="G2757" s="537">
        <f>+IF(A2757="","",E2757*F2757)</f>
        <v>350.69629375</v>
      </c>
    </row>
    <row r="2758" spans="1:7" ht="15" customHeight="1">
      <c r="A2758" s="574"/>
      <c r="B2758" s="575"/>
      <c r="C2758" s="575"/>
      <c r="D2758" s="534"/>
      <c r="E2758" s="535"/>
      <c r="F2758" s="657"/>
      <c r="G2758" s="658"/>
    </row>
    <row r="2759" spans="1:7" ht="15" customHeight="1">
      <c r="A2759" s="808"/>
      <c r="B2759" s="809"/>
      <c r="C2759" s="809"/>
      <c r="D2759" s="538" t="s">
        <v>171</v>
      </c>
      <c r="E2759" s="535" t="s">
        <v>171</v>
      </c>
      <c r="F2759" s="635"/>
      <c r="G2759" s="529" t="str">
        <f>+IF(A2759="","",E2759*F2759)</f>
        <v/>
      </c>
    </row>
    <row r="2760" spans="1:7" ht="15" customHeight="1">
      <c r="A2760" s="810"/>
      <c r="B2760" s="811"/>
      <c r="C2760" s="811"/>
      <c r="D2760" s="538" t="s">
        <v>171</v>
      </c>
      <c r="E2760" s="535" t="s">
        <v>171</v>
      </c>
      <c r="F2760" s="539"/>
      <c r="G2760" s="540" t="str">
        <f>+IF(A2760="","",E2760*F2760)</f>
        <v/>
      </c>
    </row>
    <row r="2761" spans="1:7" ht="15" customHeight="1">
      <c r="A2761" s="530"/>
      <c r="B2761" s="530"/>
      <c r="C2761" s="530"/>
      <c r="D2761" s="876" t="s">
        <v>172</v>
      </c>
      <c r="E2761" s="876"/>
      <c r="F2761" s="877"/>
      <c r="G2761" s="541">
        <f>SUM(G2757:G2760)</f>
        <v>350.69629375</v>
      </c>
    </row>
    <row r="2762" spans="1:7" ht="15" customHeight="1">
      <c r="A2762" s="812"/>
      <c r="B2762" s="812"/>
      <c r="C2762" s="812"/>
      <c r="D2762" s="812"/>
      <c r="E2762" s="812"/>
      <c r="F2762" s="812"/>
      <c r="G2762" s="812"/>
    </row>
    <row r="2763" spans="1:7" ht="15" customHeight="1">
      <c r="A2763" s="813" t="s">
        <v>173</v>
      </c>
      <c r="B2763" s="814"/>
      <c r="C2763" s="814"/>
      <c r="D2763" s="814"/>
      <c r="E2763" s="814"/>
      <c r="F2763" s="814"/>
      <c r="G2763" s="815"/>
    </row>
    <row r="2764" spans="1:7" ht="15" customHeight="1">
      <c r="A2764" s="816" t="s">
        <v>165</v>
      </c>
      <c r="B2764" s="817"/>
      <c r="C2764" s="817"/>
      <c r="D2764" s="542" t="s">
        <v>161</v>
      </c>
      <c r="E2764" s="543" t="s">
        <v>166</v>
      </c>
      <c r="F2764" s="542" t="s">
        <v>167</v>
      </c>
      <c r="G2764" s="544" t="s">
        <v>168</v>
      </c>
    </row>
    <row r="2765" spans="1:7" ht="15" customHeight="1">
      <c r="A2765" s="818" t="s">
        <v>190</v>
      </c>
      <c r="B2765" s="819"/>
      <c r="C2765" s="819"/>
      <c r="D2765" s="545" t="s">
        <v>175</v>
      </c>
      <c r="E2765" s="546">
        <v>35069.629374999997</v>
      </c>
      <c r="F2765" s="547">
        <v>1</v>
      </c>
      <c r="G2765" s="548">
        <f>(+IF(A2765="","",(E2765*F2765)))</f>
        <v>35069.629374999997</v>
      </c>
    </row>
    <row r="2766" spans="1:7" ht="15" customHeight="1">
      <c r="A2766" s="576"/>
      <c r="B2766" s="577"/>
      <c r="C2766" s="577"/>
      <c r="D2766" s="545"/>
      <c r="E2766" s="546"/>
      <c r="F2766" s="547"/>
      <c r="G2766" s="548"/>
    </row>
    <row r="2767" spans="1:7" ht="15" customHeight="1">
      <c r="A2767" s="576"/>
      <c r="B2767" s="577"/>
      <c r="C2767" s="577"/>
      <c r="D2767" s="545"/>
      <c r="E2767" s="546"/>
      <c r="F2767" s="547"/>
      <c r="G2767" s="548"/>
    </row>
    <row r="2768" spans="1:7" ht="15" customHeight="1">
      <c r="A2768" s="818"/>
      <c r="B2768" s="819"/>
      <c r="C2768" s="819"/>
      <c r="D2768" s="545"/>
      <c r="E2768" s="546"/>
      <c r="F2768" s="547"/>
      <c r="G2768" s="548" t="str">
        <f>(+IF(A2768="","",(E2768*F2768)))</f>
        <v/>
      </c>
    </row>
    <row r="2769" spans="1:7" ht="15" customHeight="1">
      <c r="A2769" s="820"/>
      <c r="B2769" s="821"/>
      <c r="C2769" s="821"/>
      <c r="D2769" s="569"/>
      <c r="E2769" s="570"/>
      <c r="F2769" s="571"/>
      <c r="G2769" s="572"/>
    </row>
    <row r="2770" spans="1:7" ht="15" customHeight="1">
      <c r="A2770" s="530"/>
      <c r="B2770" s="530"/>
      <c r="C2770" s="530"/>
      <c r="D2770" s="876" t="s">
        <v>176</v>
      </c>
      <c r="E2770" s="876"/>
      <c r="F2770" s="877"/>
      <c r="G2770" s="531">
        <f>SUM(G2765:G2769)</f>
        <v>35069.629374999997</v>
      </c>
    </row>
    <row r="2771" spans="1:7" ht="15" customHeight="1">
      <c r="A2771" s="530"/>
      <c r="B2771" s="530"/>
      <c r="C2771" s="530"/>
      <c r="D2771" s="530"/>
      <c r="E2771" s="549"/>
      <c r="F2771" s="530"/>
      <c r="G2771" s="530"/>
    </row>
    <row r="2772" spans="1:7" ht="15" customHeight="1">
      <c r="A2772" s="878" t="s">
        <v>177</v>
      </c>
      <c r="B2772" s="879"/>
      <c r="C2772" s="879"/>
      <c r="D2772" s="879"/>
      <c r="E2772" s="879"/>
      <c r="F2772" s="880"/>
      <c r="G2772" s="550">
        <f>+G2753+G2761+G2770</f>
        <v>185420.32566874998</v>
      </c>
    </row>
    <row r="2773" spans="1:7" ht="15" customHeight="1">
      <c r="A2773" s="530"/>
      <c r="B2773" s="530"/>
      <c r="C2773" s="530"/>
      <c r="D2773" s="530"/>
      <c r="E2773" s="549"/>
      <c r="F2773" s="530"/>
      <c r="G2773" s="530"/>
    </row>
    <row r="2774" spans="1:7" ht="15" customHeight="1">
      <c r="A2774" s="881" t="s">
        <v>178</v>
      </c>
      <c r="B2774" s="882"/>
      <c r="C2774" s="883"/>
      <c r="D2774" s="530"/>
      <c r="E2774" s="551"/>
      <c r="F2774" s="552">
        <v>0.04</v>
      </c>
      <c r="G2774" s="553">
        <f>+G2772*F2774</f>
        <v>7416.8130267499992</v>
      </c>
    </row>
    <row r="2775" spans="1:7" ht="15" customHeight="1">
      <c r="A2775" s="878" t="s">
        <v>179</v>
      </c>
      <c r="B2775" s="879"/>
      <c r="C2775" s="879"/>
      <c r="D2775" s="879"/>
      <c r="E2775" s="879"/>
      <c r="F2775" s="880"/>
      <c r="G2775" s="550">
        <f>+G2774+G2772</f>
        <v>192837.13869549998</v>
      </c>
    </row>
    <row r="2777" spans="1:7" ht="15" customHeight="1">
      <c r="A2777" s="516" t="s">
        <v>159</v>
      </c>
      <c r="B2777" s="830" t="s">
        <v>160</v>
      </c>
      <c r="C2777" s="831"/>
      <c r="D2777" s="831"/>
      <c r="E2777" s="831"/>
      <c r="F2777" s="832"/>
      <c r="G2777" s="836" t="s">
        <v>161</v>
      </c>
    </row>
    <row r="2778" spans="1:7" ht="15" customHeight="1">
      <c r="A2778" s="517" t="s">
        <v>136</v>
      </c>
      <c r="B2778" s="833"/>
      <c r="C2778" s="834"/>
      <c r="D2778" s="834"/>
      <c r="E2778" s="834"/>
      <c r="F2778" s="835"/>
      <c r="G2778" s="837"/>
    </row>
    <row r="2779" spans="1:7" ht="15" customHeight="1">
      <c r="A2779" s="516" t="s">
        <v>162</v>
      </c>
      <c r="B2779" s="838" t="s">
        <v>446</v>
      </c>
      <c r="C2779" s="839"/>
      <c r="D2779" s="839"/>
      <c r="E2779" s="839"/>
      <c r="F2779" s="840"/>
      <c r="G2779" s="844" t="s">
        <v>13</v>
      </c>
    </row>
    <row r="2780" spans="1:7" ht="15" customHeight="1">
      <c r="A2780" s="517">
        <v>7.03</v>
      </c>
      <c r="B2780" s="841"/>
      <c r="C2780" s="842"/>
      <c r="D2780" s="842"/>
      <c r="E2780" s="842"/>
      <c r="F2780" s="843"/>
      <c r="G2780" s="845"/>
    </row>
    <row r="2781" spans="1:7" ht="15" customHeight="1">
      <c r="A2781" s="846"/>
      <c r="B2781" s="846"/>
      <c r="C2781" s="846"/>
      <c r="D2781" s="846"/>
      <c r="E2781" s="846"/>
      <c r="F2781" s="846"/>
      <c r="G2781" s="846"/>
    </row>
    <row r="2782" spans="1:7" ht="15" customHeight="1">
      <c r="A2782" s="804" t="s">
        <v>183</v>
      </c>
      <c r="B2782" s="805"/>
      <c r="C2782" s="805"/>
      <c r="D2782" s="805"/>
      <c r="E2782" s="805"/>
      <c r="F2782" s="805"/>
      <c r="G2782" s="806"/>
    </row>
    <row r="2783" spans="1:7" ht="15" customHeight="1">
      <c r="A2783" s="847" t="s">
        <v>165</v>
      </c>
      <c r="B2783" s="848"/>
      <c r="C2783" s="848"/>
      <c r="D2783" s="519" t="s">
        <v>161</v>
      </c>
      <c r="E2783" s="519" t="s">
        <v>184</v>
      </c>
      <c r="F2783" s="520" t="s">
        <v>167</v>
      </c>
      <c r="G2783" s="521" t="s">
        <v>168</v>
      </c>
    </row>
    <row r="2784" spans="1:7" ht="15" customHeight="1">
      <c r="A2784" s="884" t="s">
        <v>447</v>
      </c>
      <c r="B2784" s="885"/>
      <c r="C2784" s="885"/>
      <c r="D2784" s="522" t="s">
        <v>28</v>
      </c>
      <c r="E2784" s="523">
        <v>92820</v>
      </c>
      <c r="F2784" s="524">
        <v>1</v>
      </c>
      <c r="G2784" s="525">
        <f>ROUND((+IF(A2784="","",E2784*F2784)),2)</f>
        <v>92820</v>
      </c>
    </row>
    <row r="2785" spans="1:7" ht="15" customHeight="1">
      <c r="A2785" s="869" t="s">
        <v>390</v>
      </c>
      <c r="B2785" s="870"/>
      <c r="C2785" s="870"/>
      <c r="D2785" s="526" t="s">
        <v>391</v>
      </c>
      <c r="E2785" s="527">
        <v>3.65</v>
      </c>
      <c r="F2785" s="528">
        <v>10</v>
      </c>
      <c r="G2785" s="529">
        <f t="shared" ref="G2785:G2786" si="27">+IF(A2785="","",E2785*F2785)</f>
        <v>36.5</v>
      </c>
    </row>
    <row r="2786" spans="1:7" ht="15" customHeight="1">
      <c r="A2786" s="871"/>
      <c r="B2786" s="872"/>
      <c r="C2786" s="872"/>
      <c r="D2786" s="566" t="s">
        <v>171</v>
      </c>
      <c r="E2786" s="567" t="s">
        <v>171</v>
      </c>
      <c r="F2786" s="568"/>
      <c r="G2786" s="540" t="str">
        <f t="shared" si="27"/>
        <v/>
      </c>
    </row>
    <row r="2787" spans="1:7" ht="15" customHeight="1">
      <c r="A2787" s="530"/>
      <c r="B2787" s="530"/>
      <c r="C2787" s="530"/>
      <c r="D2787" s="802" t="s">
        <v>188</v>
      </c>
      <c r="E2787" s="802"/>
      <c r="F2787" s="803"/>
      <c r="G2787" s="531">
        <f>+ROUND(SUM(G2784:G2786),2)</f>
        <v>92856.5</v>
      </c>
    </row>
    <row r="2788" spans="1:7" ht="15" customHeight="1">
      <c r="A2788" s="530"/>
      <c r="B2788" s="530"/>
      <c r="C2788" s="530"/>
      <c r="D2788" s="659"/>
      <c r="E2788" s="659"/>
      <c r="F2788" s="659"/>
      <c r="G2788" s="660"/>
    </row>
    <row r="2789" spans="1:7" ht="15" customHeight="1">
      <c r="A2789" s="804" t="s">
        <v>164</v>
      </c>
      <c r="B2789" s="805"/>
      <c r="C2789" s="805"/>
      <c r="D2789" s="805"/>
      <c r="E2789" s="805"/>
      <c r="F2789" s="805"/>
      <c r="G2789" s="806"/>
    </row>
    <row r="2790" spans="1:7" ht="15" customHeight="1">
      <c r="A2790" s="807" t="s">
        <v>165</v>
      </c>
      <c r="B2790" s="807"/>
      <c r="C2790" s="807"/>
      <c r="D2790" s="532" t="s">
        <v>161</v>
      </c>
      <c r="E2790" s="532" t="s">
        <v>166</v>
      </c>
      <c r="F2790" s="532" t="s">
        <v>167</v>
      </c>
      <c r="G2790" s="532" t="s">
        <v>168</v>
      </c>
    </row>
    <row r="2791" spans="1:7" ht="15" customHeight="1">
      <c r="A2791" s="808" t="s">
        <v>169</v>
      </c>
      <c r="B2791" s="809"/>
      <c r="C2791" s="809"/>
      <c r="D2791" s="661" t="s">
        <v>170</v>
      </c>
      <c r="E2791" s="633">
        <v>17534.82</v>
      </c>
      <c r="F2791" s="634">
        <v>0.05</v>
      </c>
      <c r="G2791" s="525">
        <f>+IF(A2791="","",E2791*F2791)</f>
        <v>876.74099999999999</v>
      </c>
    </row>
    <row r="2792" spans="1:7" ht="15" customHeight="1">
      <c r="A2792" s="873" t="s">
        <v>448</v>
      </c>
      <c r="B2792" s="874"/>
      <c r="C2792" s="875"/>
      <c r="D2792" s="534" t="s">
        <v>298</v>
      </c>
      <c r="E2792" s="662">
        <v>100000</v>
      </c>
      <c r="F2792" s="635">
        <v>0.13</v>
      </c>
      <c r="G2792" s="529">
        <f>+IF(A2792="","",E2792*F2792)</f>
        <v>13000</v>
      </c>
    </row>
    <row r="2793" spans="1:7" ht="15" customHeight="1">
      <c r="A2793" s="810"/>
      <c r="B2793" s="811"/>
      <c r="C2793" s="811"/>
      <c r="D2793" s="663"/>
      <c r="E2793" s="664"/>
      <c r="F2793" s="665"/>
      <c r="G2793" s="666"/>
    </row>
    <row r="2794" spans="1:7" ht="15" customHeight="1">
      <c r="A2794" s="530"/>
      <c r="B2794" s="530"/>
      <c r="C2794" s="530"/>
      <c r="D2794" s="802" t="s">
        <v>172</v>
      </c>
      <c r="E2794" s="802"/>
      <c r="F2794" s="803"/>
      <c r="G2794" s="541">
        <f>ROUND(+SUM(G2791:G2793),2)</f>
        <v>13876.74</v>
      </c>
    </row>
    <row r="2795" spans="1:7" ht="15" customHeight="1">
      <c r="A2795" s="812"/>
      <c r="B2795" s="812"/>
      <c r="C2795" s="812"/>
      <c r="D2795" s="812"/>
      <c r="E2795" s="812"/>
      <c r="F2795" s="812"/>
      <c r="G2795" s="812"/>
    </row>
    <row r="2796" spans="1:7" ht="15" customHeight="1">
      <c r="A2796" s="813" t="s">
        <v>173</v>
      </c>
      <c r="B2796" s="814"/>
      <c r="C2796" s="814"/>
      <c r="D2796" s="814"/>
      <c r="E2796" s="814"/>
      <c r="F2796" s="814"/>
      <c r="G2796" s="815"/>
    </row>
    <row r="2797" spans="1:7" ht="15" customHeight="1">
      <c r="A2797" s="816" t="s">
        <v>165</v>
      </c>
      <c r="B2797" s="817"/>
      <c r="C2797" s="817"/>
      <c r="D2797" s="542" t="s">
        <v>161</v>
      </c>
      <c r="E2797" s="543" t="s">
        <v>166</v>
      </c>
      <c r="F2797" s="542" t="s">
        <v>167</v>
      </c>
      <c r="G2797" s="544" t="s">
        <v>168</v>
      </c>
    </row>
    <row r="2798" spans="1:7" ht="15" customHeight="1">
      <c r="A2798" s="818" t="s">
        <v>174</v>
      </c>
      <c r="B2798" s="819"/>
      <c r="C2798" s="819"/>
      <c r="D2798" s="545" t="s">
        <v>175</v>
      </c>
      <c r="E2798" s="546">
        <v>29224.691865875</v>
      </c>
      <c r="F2798" s="547">
        <v>0.6</v>
      </c>
      <c r="G2798" s="548">
        <f>(+IF(A2798="","",(E2798*F2798)))</f>
        <v>17534.815119524999</v>
      </c>
    </row>
    <row r="2799" spans="1:7" ht="15" customHeight="1">
      <c r="A2799" s="818"/>
      <c r="B2799" s="819"/>
      <c r="C2799" s="819"/>
      <c r="D2799" s="545"/>
      <c r="E2799" s="546"/>
      <c r="F2799" s="547"/>
      <c r="G2799" s="548" t="str">
        <f>(+IF(A2799="","",(E2799*F2799)))</f>
        <v/>
      </c>
    </row>
    <row r="2800" spans="1:7" ht="15" customHeight="1">
      <c r="A2800" s="818"/>
      <c r="B2800" s="819"/>
      <c r="C2800" s="819"/>
      <c r="D2800" s="545"/>
      <c r="E2800" s="546"/>
      <c r="F2800" s="547"/>
      <c r="G2800" s="548" t="str">
        <f>(+IF(A2800="","",(E2800*F2800)))</f>
        <v/>
      </c>
    </row>
    <row r="2801" spans="1:7" ht="15" customHeight="1">
      <c r="A2801" s="820"/>
      <c r="B2801" s="821"/>
      <c r="C2801" s="821"/>
      <c r="D2801" s="569"/>
      <c r="E2801" s="570"/>
      <c r="F2801" s="571"/>
      <c r="G2801" s="572"/>
    </row>
    <row r="2802" spans="1:7" ht="15" customHeight="1">
      <c r="A2802" s="530"/>
      <c r="B2802" s="530"/>
      <c r="C2802" s="530"/>
      <c r="D2802" s="822" t="s">
        <v>176</v>
      </c>
      <c r="E2802" s="822"/>
      <c r="F2802" s="823"/>
      <c r="G2802" s="531">
        <f>+ROUND(SUM(G2798:G2801),2)</f>
        <v>17534.82</v>
      </c>
    </row>
    <row r="2803" spans="1:7" ht="15" customHeight="1">
      <c r="A2803" s="530"/>
      <c r="B2803" s="530"/>
      <c r="C2803" s="530"/>
      <c r="D2803" s="530"/>
      <c r="E2803" s="549"/>
      <c r="F2803" s="530"/>
      <c r="G2803" s="530"/>
    </row>
    <row r="2804" spans="1:7" ht="15" customHeight="1">
      <c r="A2804" s="824" t="s">
        <v>177</v>
      </c>
      <c r="B2804" s="825"/>
      <c r="C2804" s="825"/>
      <c r="D2804" s="825"/>
      <c r="E2804" s="825"/>
      <c r="F2804" s="826"/>
      <c r="G2804" s="550">
        <f>ROUND((SUM(+G2787+G2794+G2802)),2)</f>
        <v>124268.06</v>
      </c>
    </row>
    <row r="2805" spans="1:7" ht="15" customHeight="1">
      <c r="A2805" s="530"/>
      <c r="B2805" s="530"/>
      <c r="C2805" s="530"/>
      <c r="D2805" s="530"/>
      <c r="E2805" s="549"/>
      <c r="F2805" s="530"/>
      <c r="G2805" s="530"/>
    </row>
    <row r="2806" spans="1:7" ht="15" customHeight="1">
      <c r="A2806" s="827" t="s">
        <v>178</v>
      </c>
      <c r="B2806" s="828"/>
      <c r="C2806" s="829"/>
      <c r="D2806" s="667"/>
      <c r="E2806" s="668"/>
      <c r="F2806" s="669">
        <v>0.04</v>
      </c>
      <c r="G2806" s="670">
        <f>+G2804*F2806</f>
        <v>4970.7223999999997</v>
      </c>
    </row>
    <row r="2807" spans="1:7" ht="15" customHeight="1">
      <c r="A2807" s="824" t="s">
        <v>179</v>
      </c>
      <c r="B2807" s="825"/>
      <c r="C2807" s="825"/>
      <c r="D2807" s="825"/>
      <c r="E2807" s="825"/>
      <c r="F2807" s="826"/>
      <c r="G2807" s="550">
        <f>+G2806+G2804</f>
        <v>129238.7824</v>
      </c>
    </row>
    <row r="2809" spans="1:7" ht="15" customHeight="1">
      <c r="A2809" s="453" t="s">
        <v>159</v>
      </c>
      <c r="B2809" s="858" t="s">
        <v>160</v>
      </c>
      <c r="C2809" s="785"/>
      <c r="D2809" s="785"/>
      <c r="E2809" s="785"/>
      <c r="F2809" s="785"/>
      <c r="G2809" s="859" t="s">
        <v>161</v>
      </c>
    </row>
    <row r="2810" spans="1:7" ht="15" customHeight="1">
      <c r="A2810" s="99" t="s">
        <v>558</v>
      </c>
      <c r="B2810" s="783"/>
      <c r="C2810" s="783"/>
      <c r="D2810" s="783"/>
      <c r="E2810" s="783"/>
      <c r="F2810" s="783"/>
      <c r="G2810" s="797"/>
    </row>
    <row r="2811" spans="1:7" ht="15" customHeight="1">
      <c r="A2811" s="454" t="s">
        <v>162</v>
      </c>
      <c r="B2811" s="866" t="s">
        <v>559</v>
      </c>
      <c r="C2811" s="867"/>
      <c r="D2811" s="867"/>
      <c r="E2811" s="867"/>
      <c r="F2811" s="867"/>
      <c r="G2811" s="861" t="s">
        <v>26</v>
      </c>
    </row>
    <row r="2812" spans="1:7" ht="15" customHeight="1">
      <c r="A2812" s="99">
        <v>7.05</v>
      </c>
      <c r="B2812" s="868"/>
      <c r="C2812" s="868"/>
      <c r="D2812" s="868"/>
      <c r="E2812" s="868"/>
      <c r="F2812" s="868"/>
      <c r="G2812" s="797"/>
    </row>
    <row r="2813" spans="1:7" ht="15" customHeight="1">
      <c r="A2813" s="862"/>
      <c r="B2813" s="783"/>
      <c r="C2813" s="783"/>
      <c r="D2813" s="783"/>
      <c r="E2813" s="783"/>
      <c r="F2813" s="783"/>
      <c r="G2813" s="783"/>
    </row>
    <row r="2814" spans="1:7" ht="15" customHeight="1">
      <c r="A2814" s="854" t="s">
        <v>183</v>
      </c>
      <c r="B2814" s="779"/>
      <c r="C2814" s="779"/>
      <c r="D2814" s="779"/>
      <c r="E2814" s="779"/>
      <c r="F2814" s="779"/>
      <c r="G2814" s="770"/>
    </row>
    <row r="2815" spans="1:7" ht="15" customHeight="1">
      <c r="A2815" s="849" t="s">
        <v>165</v>
      </c>
      <c r="B2815" s="779"/>
      <c r="C2815" s="779"/>
      <c r="D2815" s="455" t="s">
        <v>161</v>
      </c>
      <c r="E2815" s="455" t="s">
        <v>184</v>
      </c>
      <c r="F2815" s="456" t="s">
        <v>167</v>
      </c>
      <c r="G2815" s="457" t="s">
        <v>168</v>
      </c>
    </row>
    <row r="2816" spans="1:7" ht="15" customHeight="1">
      <c r="A2816" s="863" t="s">
        <v>560</v>
      </c>
      <c r="B2816" s="785"/>
      <c r="C2816" s="785"/>
      <c r="D2816" s="104" t="s">
        <v>26</v>
      </c>
      <c r="E2816" s="105" t="s">
        <v>561</v>
      </c>
      <c r="F2816" s="458" t="s">
        <v>186</v>
      </c>
      <c r="G2816" s="459" t="s">
        <v>562</v>
      </c>
    </row>
    <row r="2817" spans="1:7" ht="15" customHeight="1">
      <c r="A2817" s="864" t="s">
        <v>245</v>
      </c>
      <c r="B2817" s="767"/>
      <c r="C2817" s="767"/>
      <c r="D2817" s="104" t="s">
        <v>104</v>
      </c>
      <c r="E2817" s="105" t="s">
        <v>246</v>
      </c>
      <c r="F2817" s="458" t="s">
        <v>247</v>
      </c>
      <c r="G2817" s="459" t="s">
        <v>248</v>
      </c>
    </row>
    <row r="2818" spans="1:7" ht="15" customHeight="1">
      <c r="A2818" s="864"/>
      <c r="B2818" s="767"/>
      <c r="C2818" s="767"/>
      <c r="D2818" s="104"/>
      <c r="E2818" s="105"/>
      <c r="F2818" s="458"/>
      <c r="G2818" s="473"/>
    </row>
    <row r="2819" spans="1:7" ht="15" customHeight="1">
      <c r="A2819" s="864"/>
      <c r="B2819" s="767"/>
      <c r="C2819" s="767"/>
      <c r="D2819" s="104"/>
      <c r="E2819" s="105"/>
      <c r="F2819" s="458"/>
      <c r="G2819" s="473"/>
    </row>
    <row r="2820" spans="1:7" ht="15" customHeight="1">
      <c r="A2820" s="864"/>
      <c r="B2820" s="767"/>
      <c r="C2820" s="767"/>
      <c r="D2820" s="104"/>
      <c r="E2820" s="105"/>
      <c r="F2820" s="458"/>
      <c r="G2820" s="473"/>
    </row>
    <row r="2821" spans="1:7" ht="15" customHeight="1">
      <c r="A2821" s="864"/>
      <c r="B2821" s="767"/>
      <c r="C2821" s="767"/>
      <c r="D2821" s="104"/>
      <c r="E2821" s="105"/>
      <c r="F2821" s="458"/>
      <c r="G2821" s="473"/>
    </row>
    <row r="2822" spans="1:7" ht="15" customHeight="1">
      <c r="A2822" s="865"/>
      <c r="B2822" s="783"/>
      <c r="C2822" s="783"/>
      <c r="D2822" s="464"/>
      <c r="E2822" s="465"/>
      <c r="F2822" s="466"/>
      <c r="G2822" s="597"/>
    </row>
    <row r="2823" spans="1:7" ht="15" customHeight="1">
      <c r="A2823" s="119"/>
      <c r="B2823" s="119"/>
      <c r="C2823" s="119"/>
      <c r="D2823" s="852" t="s">
        <v>188</v>
      </c>
      <c r="E2823" s="767"/>
      <c r="F2823" s="793"/>
      <c r="G2823" s="608" t="s">
        <v>563</v>
      </c>
    </row>
    <row r="2824" spans="1:7" ht="15" customHeight="1">
      <c r="A2824" s="119"/>
      <c r="B2824" s="119"/>
      <c r="C2824" s="119"/>
      <c r="D2824" s="281"/>
      <c r="E2824" s="281"/>
      <c r="F2824" s="336"/>
      <c r="G2824" s="671"/>
    </row>
    <row r="2825" spans="1:7" ht="15" customHeight="1">
      <c r="A2825" s="854" t="s">
        <v>164</v>
      </c>
      <c r="B2825" s="779"/>
      <c r="C2825" s="779"/>
      <c r="D2825" s="779"/>
      <c r="E2825" s="779"/>
      <c r="F2825" s="779"/>
      <c r="G2825" s="770"/>
    </row>
    <row r="2826" spans="1:7" ht="15" customHeight="1">
      <c r="A2826" s="849" t="s">
        <v>165</v>
      </c>
      <c r="B2826" s="779"/>
      <c r="C2826" s="770"/>
      <c r="D2826" s="471" t="s">
        <v>161</v>
      </c>
      <c r="E2826" s="471" t="s">
        <v>166</v>
      </c>
      <c r="F2826" s="255" t="s">
        <v>167</v>
      </c>
      <c r="G2826" s="255" t="s">
        <v>168</v>
      </c>
    </row>
    <row r="2827" spans="1:7" ht="15" customHeight="1">
      <c r="A2827" s="850" t="s">
        <v>169</v>
      </c>
      <c r="B2827" s="767"/>
      <c r="C2827" s="767"/>
      <c r="D2827" s="458" t="s">
        <v>170</v>
      </c>
      <c r="E2827" s="472" t="s">
        <v>564</v>
      </c>
      <c r="F2827" s="458" t="s">
        <v>228</v>
      </c>
      <c r="G2827" s="459" t="s">
        <v>565</v>
      </c>
    </row>
    <row r="2828" spans="1:7" ht="15" customHeight="1">
      <c r="A2828" s="850"/>
      <c r="B2828" s="767"/>
      <c r="C2828" s="767"/>
      <c r="D2828" s="458"/>
      <c r="E2828" s="472"/>
      <c r="F2828" s="458"/>
      <c r="G2828" s="473"/>
    </row>
    <row r="2829" spans="1:7" ht="15" customHeight="1">
      <c r="A2829" s="850"/>
      <c r="B2829" s="767"/>
      <c r="C2829" s="767"/>
      <c r="D2829" s="458"/>
      <c r="E2829" s="472"/>
      <c r="F2829" s="458"/>
      <c r="G2829" s="473"/>
    </row>
    <row r="2830" spans="1:7" ht="15" customHeight="1">
      <c r="A2830" s="851"/>
      <c r="B2830" s="783"/>
      <c r="C2830" s="783"/>
      <c r="D2830" s="466"/>
      <c r="E2830" s="672"/>
      <c r="F2830" s="466"/>
      <c r="G2830" s="597"/>
    </row>
    <row r="2831" spans="1:7" ht="15" customHeight="1">
      <c r="A2831" s="119"/>
      <c r="B2831" s="119"/>
      <c r="C2831" s="119"/>
      <c r="D2831" s="852" t="s">
        <v>172</v>
      </c>
      <c r="E2831" s="767"/>
      <c r="F2831" s="793"/>
      <c r="G2831" s="608" t="s">
        <v>565</v>
      </c>
    </row>
    <row r="2832" spans="1:7" ht="15" customHeight="1">
      <c r="A2832" s="853"/>
      <c r="B2832" s="767"/>
      <c r="C2832" s="767"/>
      <c r="D2832" s="767"/>
      <c r="E2832" s="767"/>
      <c r="F2832" s="767"/>
      <c r="G2832" s="767"/>
    </row>
    <row r="2833" spans="1:7" ht="15" customHeight="1">
      <c r="A2833" s="854" t="s">
        <v>173</v>
      </c>
      <c r="B2833" s="779"/>
      <c r="C2833" s="779"/>
      <c r="D2833" s="779"/>
      <c r="E2833" s="779"/>
      <c r="F2833" s="779"/>
      <c r="G2833" s="770"/>
    </row>
    <row r="2834" spans="1:7" ht="15" customHeight="1">
      <c r="A2834" s="849" t="s">
        <v>165</v>
      </c>
      <c r="B2834" s="779"/>
      <c r="C2834" s="779"/>
      <c r="D2834" s="455" t="s">
        <v>161</v>
      </c>
      <c r="E2834" s="455" t="s">
        <v>166</v>
      </c>
      <c r="F2834" s="456" t="s">
        <v>167</v>
      </c>
      <c r="G2834" s="457" t="s">
        <v>168</v>
      </c>
    </row>
    <row r="2835" spans="1:7" ht="15" customHeight="1">
      <c r="A2835" s="850" t="s">
        <v>190</v>
      </c>
      <c r="B2835" s="767"/>
      <c r="C2835" s="767"/>
      <c r="D2835" s="458" t="s">
        <v>175</v>
      </c>
      <c r="E2835" s="472" t="s">
        <v>191</v>
      </c>
      <c r="F2835" s="104" t="s">
        <v>566</v>
      </c>
      <c r="G2835" s="480" t="s">
        <v>567</v>
      </c>
    </row>
    <row r="2836" spans="1:7" ht="15" customHeight="1">
      <c r="A2836" s="850"/>
      <c r="B2836" s="767"/>
      <c r="C2836" s="767"/>
      <c r="D2836" s="458"/>
      <c r="E2836" s="481"/>
      <c r="F2836" s="104"/>
      <c r="G2836" s="482"/>
    </row>
    <row r="2837" spans="1:7" ht="15" customHeight="1">
      <c r="A2837" s="850"/>
      <c r="B2837" s="767"/>
      <c r="C2837" s="767"/>
      <c r="D2837" s="458"/>
      <c r="E2837" s="481"/>
      <c r="F2837" s="104"/>
      <c r="G2837" s="482"/>
    </row>
    <row r="2838" spans="1:7" ht="15" customHeight="1">
      <c r="A2838" s="851"/>
      <c r="B2838" s="783"/>
      <c r="C2838" s="783"/>
      <c r="D2838" s="466"/>
      <c r="E2838" s="606"/>
      <c r="F2838" s="464"/>
      <c r="G2838" s="607"/>
    </row>
    <row r="2839" spans="1:7" ht="15" customHeight="1">
      <c r="A2839" s="119"/>
      <c r="B2839" s="119"/>
      <c r="C2839" s="119"/>
      <c r="D2839" s="855" t="s">
        <v>176</v>
      </c>
      <c r="E2839" s="785"/>
      <c r="F2839" s="786"/>
      <c r="G2839" s="608" t="s">
        <v>567</v>
      </c>
    </row>
    <row r="2840" spans="1:7" ht="15" customHeight="1">
      <c r="A2840" s="119"/>
      <c r="B2840" s="119"/>
      <c r="C2840" s="119"/>
      <c r="D2840" s="481"/>
      <c r="E2840" s="481"/>
      <c r="F2840" s="119"/>
      <c r="G2840" s="119"/>
    </row>
    <row r="2841" spans="1:7" ht="15" customHeight="1">
      <c r="A2841" s="856" t="s">
        <v>177</v>
      </c>
      <c r="B2841" s="779"/>
      <c r="C2841" s="779"/>
      <c r="D2841" s="779"/>
      <c r="E2841" s="779"/>
      <c r="F2841" s="770"/>
      <c r="G2841" s="147" t="s">
        <v>568</v>
      </c>
    </row>
    <row r="2842" spans="1:7" ht="15" customHeight="1">
      <c r="A2842" s="119"/>
      <c r="B2842" s="119"/>
      <c r="C2842" s="119"/>
      <c r="D2842" s="481"/>
      <c r="E2842" s="481"/>
      <c r="F2842" s="119"/>
      <c r="G2842" s="119"/>
    </row>
    <row r="2843" spans="1:7" ht="15" customHeight="1">
      <c r="A2843" s="857" t="s">
        <v>178</v>
      </c>
      <c r="B2843" s="779"/>
      <c r="C2843" s="770"/>
      <c r="D2843" s="143"/>
      <c r="E2843" s="144"/>
      <c r="F2843" s="145">
        <v>0</v>
      </c>
      <c r="G2843" s="146" t="s">
        <v>193</v>
      </c>
    </row>
    <row r="2844" spans="1:7" ht="15" customHeight="1">
      <c r="A2844" s="856" t="s">
        <v>179</v>
      </c>
      <c r="B2844" s="779"/>
      <c r="C2844" s="779"/>
      <c r="D2844" s="779"/>
      <c r="E2844" s="779"/>
      <c r="F2844" s="770"/>
      <c r="G2844" s="147" t="s">
        <v>568</v>
      </c>
    </row>
    <row r="2846" spans="1:7" ht="15" customHeight="1">
      <c r="A2846" s="453" t="s">
        <v>159</v>
      </c>
      <c r="B2846" s="858" t="s">
        <v>160</v>
      </c>
      <c r="C2846" s="785"/>
      <c r="D2846" s="785"/>
      <c r="E2846" s="785"/>
      <c r="F2846" s="785"/>
      <c r="G2846" s="859" t="s">
        <v>161</v>
      </c>
    </row>
    <row r="2847" spans="1:7" ht="15" customHeight="1">
      <c r="A2847" s="99"/>
      <c r="B2847" s="783"/>
      <c r="C2847" s="783"/>
      <c r="D2847" s="783"/>
      <c r="E2847" s="783"/>
      <c r="F2847" s="783"/>
      <c r="G2847" s="797"/>
    </row>
    <row r="2848" spans="1:7" ht="15" customHeight="1">
      <c r="A2848" s="454" t="s">
        <v>162</v>
      </c>
      <c r="B2848" s="860" t="s">
        <v>569</v>
      </c>
      <c r="C2848" s="785"/>
      <c r="D2848" s="785"/>
      <c r="E2848" s="785"/>
      <c r="F2848" s="785"/>
      <c r="G2848" s="861" t="s">
        <v>26</v>
      </c>
    </row>
    <row r="2849" spans="1:7" ht="15" customHeight="1">
      <c r="A2849" s="99">
        <v>7.06</v>
      </c>
      <c r="B2849" s="783"/>
      <c r="C2849" s="783"/>
      <c r="D2849" s="783"/>
      <c r="E2849" s="783"/>
      <c r="F2849" s="783"/>
      <c r="G2849" s="797"/>
    </row>
    <row r="2850" spans="1:7" ht="15" customHeight="1">
      <c r="A2850" s="862"/>
      <c r="B2850" s="783"/>
      <c r="C2850" s="783"/>
      <c r="D2850" s="783"/>
      <c r="E2850" s="783"/>
      <c r="F2850" s="783"/>
      <c r="G2850" s="783"/>
    </row>
    <row r="2851" spans="1:7" ht="15" customHeight="1">
      <c r="A2851" s="854" t="s">
        <v>183</v>
      </c>
      <c r="B2851" s="779"/>
      <c r="C2851" s="779"/>
      <c r="D2851" s="779"/>
      <c r="E2851" s="779"/>
      <c r="F2851" s="779"/>
      <c r="G2851" s="770"/>
    </row>
    <row r="2852" spans="1:7" ht="15" customHeight="1">
      <c r="A2852" s="849" t="s">
        <v>165</v>
      </c>
      <c r="B2852" s="779"/>
      <c r="C2852" s="779"/>
      <c r="D2852" s="455" t="s">
        <v>161</v>
      </c>
      <c r="E2852" s="455" t="s">
        <v>184</v>
      </c>
      <c r="F2852" s="456" t="s">
        <v>167</v>
      </c>
      <c r="G2852" s="457" t="s">
        <v>168</v>
      </c>
    </row>
    <row r="2853" spans="1:7" ht="15" customHeight="1">
      <c r="A2853" s="863" t="s">
        <v>560</v>
      </c>
      <c r="B2853" s="785"/>
      <c r="C2853" s="785"/>
      <c r="D2853" s="104" t="s">
        <v>26</v>
      </c>
      <c r="E2853" s="105" t="s">
        <v>561</v>
      </c>
      <c r="F2853" s="458" t="s">
        <v>186</v>
      </c>
      <c r="G2853" s="459" t="s">
        <v>562</v>
      </c>
    </row>
    <row r="2854" spans="1:7" ht="15" customHeight="1">
      <c r="A2854" s="864" t="s">
        <v>245</v>
      </c>
      <c r="B2854" s="767"/>
      <c r="C2854" s="767"/>
      <c r="D2854" s="104" t="s">
        <v>104</v>
      </c>
      <c r="E2854" s="105" t="s">
        <v>246</v>
      </c>
      <c r="F2854" s="458" t="s">
        <v>247</v>
      </c>
      <c r="G2854" s="459" t="s">
        <v>248</v>
      </c>
    </row>
    <row r="2855" spans="1:7" ht="15" customHeight="1">
      <c r="A2855" s="864"/>
      <c r="B2855" s="767"/>
      <c r="C2855" s="767"/>
      <c r="D2855" s="104"/>
      <c r="E2855" s="105"/>
      <c r="F2855" s="458"/>
      <c r="G2855" s="473"/>
    </row>
    <row r="2856" spans="1:7" ht="15" customHeight="1">
      <c r="A2856" s="864"/>
      <c r="B2856" s="767"/>
      <c r="C2856" s="767"/>
      <c r="D2856" s="104"/>
      <c r="E2856" s="105"/>
      <c r="F2856" s="458"/>
      <c r="G2856" s="473"/>
    </row>
    <row r="2857" spans="1:7" ht="15" customHeight="1">
      <c r="A2857" s="864"/>
      <c r="B2857" s="767"/>
      <c r="C2857" s="767"/>
      <c r="D2857" s="104"/>
      <c r="E2857" s="105"/>
      <c r="F2857" s="458"/>
      <c r="G2857" s="473"/>
    </row>
    <row r="2858" spans="1:7" ht="15" customHeight="1">
      <c r="A2858" s="864"/>
      <c r="B2858" s="767"/>
      <c r="C2858" s="767"/>
      <c r="D2858" s="104"/>
      <c r="E2858" s="105"/>
      <c r="F2858" s="458"/>
      <c r="G2858" s="473"/>
    </row>
    <row r="2859" spans="1:7" ht="15" customHeight="1">
      <c r="A2859" s="865"/>
      <c r="B2859" s="783"/>
      <c r="C2859" s="783"/>
      <c r="D2859" s="464"/>
      <c r="E2859" s="465"/>
      <c r="F2859" s="466"/>
      <c r="G2859" s="597"/>
    </row>
    <row r="2860" spans="1:7" ht="15" customHeight="1">
      <c r="A2860" s="119"/>
      <c r="B2860" s="119"/>
      <c r="C2860" s="119"/>
      <c r="D2860" s="852" t="s">
        <v>188</v>
      </c>
      <c r="E2860" s="767"/>
      <c r="F2860" s="793"/>
      <c r="G2860" s="608" t="s">
        <v>563</v>
      </c>
    </row>
    <row r="2861" spans="1:7" ht="15" customHeight="1">
      <c r="A2861" s="119"/>
      <c r="B2861" s="119"/>
      <c r="C2861" s="119"/>
      <c r="D2861" s="281"/>
      <c r="E2861" s="281"/>
      <c r="F2861" s="336"/>
      <c r="G2861" s="671"/>
    </row>
    <row r="2862" spans="1:7" ht="15" customHeight="1">
      <c r="A2862" s="854" t="s">
        <v>164</v>
      </c>
      <c r="B2862" s="779"/>
      <c r="C2862" s="779"/>
      <c r="D2862" s="779"/>
      <c r="E2862" s="779"/>
      <c r="F2862" s="779"/>
      <c r="G2862" s="770"/>
    </row>
    <row r="2863" spans="1:7" ht="15" customHeight="1">
      <c r="A2863" s="849" t="s">
        <v>165</v>
      </c>
      <c r="B2863" s="779"/>
      <c r="C2863" s="770"/>
      <c r="D2863" s="471" t="s">
        <v>161</v>
      </c>
      <c r="E2863" s="471" t="s">
        <v>166</v>
      </c>
      <c r="F2863" s="255" t="s">
        <v>167</v>
      </c>
      <c r="G2863" s="255" t="s">
        <v>168</v>
      </c>
    </row>
    <row r="2864" spans="1:7" ht="15" customHeight="1">
      <c r="A2864" s="850" t="s">
        <v>169</v>
      </c>
      <c r="B2864" s="767"/>
      <c r="C2864" s="767"/>
      <c r="D2864" s="458" t="s">
        <v>170</v>
      </c>
      <c r="E2864" s="472" t="s">
        <v>564</v>
      </c>
      <c r="F2864" s="458" t="s">
        <v>228</v>
      </c>
      <c r="G2864" s="459" t="s">
        <v>565</v>
      </c>
    </row>
    <row r="2865" spans="1:7" ht="15" customHeight="1">
      <c r="A2865" s="850"/>
      <c r="B2865" s="767"/>
      <c r="C2865" s="767"/>
      <c r="D2865" s="458"/>
      <c r="E2865" s="472"/>
      <c r="F2865" s="458"/>
      <c r="G2865" s="473"/>
    </row>
    <row r="2866" spans="1:7" ht="15" customHeight="1">
      <c r="A2866" s="850"/>
      <c r="B2866" s="767"/>
      <c r="C2866" s="767"/>
      <c r="D2866" s="458"/>
      <c r="E2866" s="472"/>
      <c r="F2866" s="458"/>
      <c r="G2866" s="473"/>
    </row>
    <row r="2867" spans="1:7" ht="15" customHeight="1">
      <c r="A2867" s="851"/>
      <c r="B2867" s="783"/>
      <c r="C2867" s="783"/>
      <c r="D2867" s="466"/>
      <c r="E2867" s="672"/>
      <c r="F2867" s="466"/>
      <c r="G2867" s="597"/>
    </row>
    <row r="2868" spans="1:7" ht="15" customHeight="1">
      <c r="A2868" s="119"/>
      <c r="B2868" s="119"/>
      <c r="C2868" s="119"/>
      <c r="D2868" s="852" t="s">
        <v>172</v>
      </c>
      <c r="E2868" s="767"/>
      <c r="F2868" s="793"/>
      <c r="G2868" s="608" t="s">
        <v>565</v>
      </c>
    </row>
    <row r="2869" spans="1:7" ht="15" customHeight="1">
      <c r="A2869" s="853"/>
      <c r="B2869" s="767"/>
      <c r="C2869" s="767"/>
      <c r="D2869" s="767"/>
      <c r="E2869" s="767"/>
      <c r="F2869" s="767"/>
      <c r="G2869" s="767"/>
    </row>
    <row r="2870" spans="1:7" ht="15" customHeight="1">
      <c r="A2870" s="854" t="s">
        <v>173</v>
      </c>
      <c r="B2870" s="779"/>
      <c r="C2870" s="779"/>
      <c r="D2870" s="779"/>
      <c r="E2870" s="779"/>
      <c r="F2870" s="779"/>
      <c r="G2870" s="770"/>
    </row>
    <row r="2871" spans="1:7" ht="15" customHeight="1">
      <c r="A2871" s="849" t="s">
        <v>165</v>
      </c>
      <c r="B2871" s="779"/>
      <c r="C2871" s="779"/>
      <c r="D2871" s="455" t="s">
        <v>161</v>
      </c>
      <c r="E2871" s="455" t="s">
        <v>166</v>
      </c>
      <c r="F2871" s="456" t="s">
        <v>167</v>
      </c>
      <c r="G2871" s="457" t="s">
        <v>168</v>
      </c>
    </row>
    <row r="2872" spans="1:7" ht="15" customHeight="1">
      <c r="A2872" s="850" t="s">
        <v>190</v>
      </c>
      <c r="B2872" s="767"/>
      <c r="C2872" s="767"/>
      <c r="D2872" s="458" t="s">
        <v>175</v>
      </c>
      <c r="E2872" s="472" t="s">
        <v>191</v>
      </c>
      <c r="F2872" s="104" t="s">
        <v>566</v>
      </c>
      <c r="G2872" s="480" t="s">
        <v>567</v>
      </c>
    </row>
    <row r="2873" spans="1:7" ht="15" customHeight="1">
      <c r="A2873" s="850"/>
      <c r="B2873" s="767"/>
      <c r="C2873" s="767"/>
      <c r="D2873" s="458"/>
      <c r="E2873" s="481"/>
      <c r="F2873" s="104"/>
      <c r="G2873" s="482"/>
    </row>
    <row r="2874" spans="1:7" ht="15" customHeight="1">
      <c r="A2874" s="850"/>
      <c r="B2874" s="767"/>
      <c r="C2874" s="767"/>
      <c r="D2874" s="458"/>
      <c r="E2874" s="481"/>
      <c r="F2874" s="104"/>
      <c r="G2874" s="482"/>
    </row>
    <row r="2875" spans="1:7" ht="15" customHeight="1">
      <c r="A2875" s="851"/>
      <c r="B2875" s="783"/>
      <c r="C2875" s="783"/>
      <c r="D2875" s="466"/>
      <c r="E2875" s="606"/>
      <c r="F2875" s="464"/>
      <c r="G2875" s="607"/>
    </row>
    <row r="2876" spans="1:7" ht="15" customHeight="1">
      <c r="A2876" s="119"/>
      <c r="B2876" s="119"/>
      <c r="C2876" s="119"/>
      <c r="D2876" s="855" t="s">
        <v>176</v>
      </c>
      <c r="E2876" s="785"/>
      <c r="F2876" s="786"/>
      <c r="G2876" s="608" t="s">
        <v>567</v>
      </c>
    </row>
    <row r="2877" spans="1:7" ht="15" customHeight="1">
      <c r="A2877" s="119"/>
      <c r="B2877" s="119"/>
      <c r="C2877" s="119"/>
      <c r="D2877" s="481"/>
      <c r="E2877" s="481"/>
      <c r="F2877" s="119"/>
      <c r="G2877" s="119"/>
    </row>
    <row r="2878" spans="1:7" ht="15" customHeight="1">
      <c r="A2878" s="856" t="s">
        <v>177</v>
      </c>
      <c r="B2878" s="779"/>
      <c r="C2878" s="779"/>
      <c r="D2878" s="779"/>
      <c r="E2878" s="779"/>
      <c r="F2878" s="770"/>
      <c r="G2878" s="147" t="s">
        <v>568</v>
      </c>
    </row>
    <row r="2879" spans="1:7" ht="15" customHeight="1">
      <c r="A2879" s="119"/>
      <c r="B2879" s="119"/>
      <c r="C2879" s="119"/>
      <c r="D2879" s="481"/>
      <c r="E2879" s="481"/>
      <c r="F2879" s="119"/>
      <c r="G2879" s="119"/>
    </row>
    <row r="2880" spans="1:7" ht="15" customHeight="1">
      <c r="A2880" s="857" t="s">
        <v>178</v>
      </c>
      <c r="B2880" s="779"/>
      <c r="C2880" s="770"/>
      <c r="D2880" s="143"/>
      <c r="E2880" s="144"/>
      <c r="F2880" s="145">
        <v>0</v>
      </c>
      <c r="G2880" s="146" t="s">
        <v>193</v>
      </c>
    </row>
    <row r="2881" spans="1:7" ht="15" customHeight="1">
      <c r="A2881" s="856" t="s">
        <v>179</v>
      </c>
      <c r="B2881" s="779"/>
      <c r="C2881" s="779"/>
      <c r="D2881" s="779"/>
      <c r="E2881" s="779"/>
      <c r="F2881" s="770"/>
      <c r="G2881" s="673">
        <f>[4]Presupuesto!G1521</f>
        <v>0</v>
      </c>
    </row>
    <row r="2882" spans="1:7" ht="15" customHeight="1">
      <c r="A2882" s="674"/>
      <c r="B2882" s="674"/>
      <c r="C2882" s="674"/>
      <c r="D2882" s="674"/>
      <c r="E2882" s="674"/>
      <c r="F2882" s="674"/>
      <c r="G2882" s="675"/>
    </row>
    <row r="2883" spans="1:7" ht="15" customHeight="1">
      <c r="A2883" s="453" t="s">
        <v>159</v>
      </c>
      <c r="B2883" s="858" t="s">
        <v>160</v>
      </c>
      <c r="C2883" s="785"/>
      <c r="D2883" s="785"/>
      <c r="E2883" s="785"/>
      <c r="F2883" s="785"/>
      <c r="G2883" s="859" t="s">
        <v>161</v>
      </c>
    </row>
    <row r="2884" spans="1:7" ht="15" customHeight="1">
      <c r="A2884" s="99"/>
      <c r="B2884" s="783"/>
      <c r="C2884" s="783"/>
      <c r="D2884" s="783"/>
      <c r="E2884" s="783"/>
      <c r="F2884" s="783"/>
      <c r="G2884" s="797"/>
    </row>
    <row r="2885" spans="1:7" ht="15" customHeight="1">
      <c r="A2885" s="454" t="s">
        <v>162</v>
      </c>
      <c r="B2885" s="860" t="s">
        <v>141</v>
      </c>
      <c r="C2885" s="785"/>
      <c r="D2885" s="785"/>
      <c r="E2885" s="785"/>
      <c r="F2885" s="785"/>
      <c r="G2885" s="861" t="s">
        <v>26</v>
      </c>
    </row>
    <row r="2886" spans="1:7" ht="15" customHeight="1">
      <c r="A2886" s="99">
        <v>7.07</v>
      </c>
      <c r="B2886" s="783"/>
      <c r="C2886" s="783"/>
      <c r="D2886" s="783"/>
      <c r="E2886" s="783"/>
      <c r="F2886" s="783"/>
      <c r="G2886" s="797"/>
    </row>
    <row r="2887" spans="1:7" ht="15" customHeight="1">
      <c r="A2887" s="862"/>
      <c r="B2887" s="783"/>
      <c r="C2887" s="783"/>
      <c r="D2887" s="783"/>
      <c r="E2887" s="783"/>
      <c r="F2887" s="783"/>
      <c r="G2887" s="783"/>
    </row>
    <row r="2888" spans="1:7" ht="15" customHeight="1">
      <c r="A2888" s="854" t="s">
        <v>183</v>
      </c>
      <c r="B2888" s="779"/>
      <c r="C2888" s="779"/>
      <c r="D2888" s="779"/>
      <c r="E2888" s="779"/>
      <c r="F2888" s="779"/>
      <c r="G2888" s="770"/>
    </row>
    <row r="2889" spans="1:7" ht="15" customHeight="1">
      <c r="A2889" s="849" t="s">
        <v>165</v>
      </c>
      <c r="B2889" s="779"/>
      <c r="C2889" s="779"/>
      <c r="D2889" s="455" t="s">
        <v>161</v>
      </c>
      <c r="E2889" s="455" t="s">
        <v>184</v>
      </c>
      <c r="F2889" s="456" t="s">
        <v>167</v>
      </c>
      <c r="G2889" s="457" t="s">
        <v>168</v>
      </c>
    </row>
    <row r="2890" spans="1:7" ht="15" customHeight="1">
      <c r="A2890" s="863" t="s">
        <v>560</v>
      </c>
      <c r="B2890" s="785"/>
      <c r="C2890" s="785"/>
      <c r="D2890" s="104" t="s">
        <v>26</v>
      </c>
      <c r="E2890" s="105" t="s">
        <v>561</v>
      </c>
      <c r="F2890" s="458" t="s">
        <v>186</v>
      </c>
      <c r="G2890" s="459" t="s">
        <v>562</v>
      </c>
    </row>
    <row r="2891" spans="1:7" ht="15" customHeight="1">
      <c r="A2891" s="864" t="s">
        <v>245</v>
      </c>
      <c r="B2891" s="767"/>
      <c r="C2891" s="767"/>
      <c r="D2891" s="104" t="s">
        <v>104</v>
      </c>
      <c r="E2891" s="105" t="s">
        <v>246</v>
      </c>
      <c r="F2891" s="458" t="s">
        <v>247</v>
      </c>
      <c r="G2891" s="459" t="s">
        <v>248</v>
      </c>
    </row>
    <row r="2892" spans="1:7" ht="15" customHeight="1">
      <c r="A2892" s="864"/>
      <c r="B2892" s="767"/>
      <c r="C2892" s="767"/>
      <c r="D2892" s="104"/>
      <c r="E2892" s="105"/>
      <c r="F2892" s="458"/>
      <c r="G2892" s="473"/>
    </row>
    <row r="2893" spans="1:7" ht="15" customHeight="1">
      <c r="A2893" s="864"/>
      <c r="B2893" s="767"/>
      <c r="C2893" s="767"/>
      <c r="D2893" s="104"/>
      <c r="E2893" s="105"/>
      <c r="F2893" s="458"/>
      <c r="G2893" s="473"/>
    </row>
    <row r="2894" spans="1:7" ht="15" customHeight="1">
      <c r="A2894" s="864"/>
      <c r="B2894" s="767"/>
      <c r="C2894" s="767"/>
      <c r="D2894" s="104"/>
      <c r="E2894" s="105"/>
      <c r="F2894" s="458"/>
      <c r="G2894" s="473"/>
    </row>
    <row r="2895" spans="1:7" ht="15" customHeight="1">
      <c r="A2895" s="864"/>
      <c r="B2895" s="767"/>
      <c r="C2895" s="767"/>
      <c r="D2895" s="104"/>
      <c r="E2895" s="105"/>
      <c r="F2895" s="458"/>
      <c r="G2895" s="473"/>
    </row>
    <row r="2896" spans="1:7" ht="15" customHeight="1">
      <c r="A2896" s="865"/>
      <c r="B2896" s="783"/>
      <c r="C2896" s="783"/>
      <c r="D2896" s="464"/>
      <c r="E2896" s="465"/>
      <c r="F2896" s="466"/>
      <c r="G2896" s="597"/>
    </row>
    <row r="2897" spans="1:7" ht="15" customHeight="1">
      <c r="A2897" s="119"/>
      <c r="B2897" s="119"/>
      <c r="C2897" s="119"/>
      <c r="D2897" s="852" t="s">
        <v>188</v>
      </c>
      <c r="E2897" s="767"/>
      <c r="F2897" s="793"/>
      <c r="G2897" s="608" t="s">
        <v>563</v>
      </c>
    </row>
    <row r="2898" spans="1:7" ht="15" customHeight="1">
      <c r="A2898" s="119"/>
      <c r="B2898" s="119"/>
      <c r="C2898" s="119"/>
      <c r="D2898" s="281"/>
      <c r="E2898" s="281"/>
      <c r="F2898" s="336"/>
      <c r="G2898" s="671"/>
    </row>
    <row r="2899" spans="1:7" ht="15" customHeight="1">
      <c r="A2899" s="854" t="s">
        <v>164</v>
      </c>
      <c r="B2899" s="779"/>
      <c r="C2899" s="779"/>
      <c r="D2899" s="779"/>
      <c r="E2899" s="779"/>
      <c r="F2899" s="779"/>
      <c r="G2899" s="770"/>
    </row>
    <row r="2900" spans="1:7" ht="15" customHeight="1">
      <c r="A2900" s="849" t="s">
        <v>165</v>
      </c>
      <c r="B2900" s="779"/>
      <c r="C2900" s="770"/>
      <c r="D2900" s="471" t="s">
        <v>161</v>
      </c>
      <c r="E2900" s="471" t="s">
        <v>166</v>
      </c>
      <c r="F2900" s="255" t="s">
        <v>167</v>
      </c>
      <c r="G2900" s="255" t="s">
        <v>168</v>
      </c>
    </row>
    <row r="2901" spans="1:7" ht="15" customHeight="1">
      <c r="A2901" s="850" t="s">
        <v>169</v>
      </c>
      <c r="B2901" s="767"/>
      <c r="C2901" s="767"/>
      <c r="D2901" s="458" t="s">
        <v>170</v>
      </c>
      <c r="E2901" s="472" t="s">
        <v>564</v>
      </c>
      <c r="F2901" s="458" t="s">
        <v>228</v>
      </c>
      <c r="G2901" s="459" t="s">
        <v>565</v>
      </c>
    </row>
    <row r="2902" spans="1:7" ht="15" customHeight="1">
      <c r="A2902" s="850"/>
      <c r="B2902" s="767"/>
      <c r="C2902" s="767"/>
      <c r="D2902" s="458"/>
      <c r="E2902" s="472"/>
      <c r="F2902" s="458"/>
      <c r="G2902" s="473"/>
    </row>
    <row r="2903" spans="1:7" ht="15" customHeight="1">
      <c r="A2903" s="850"/>
      <c r="B2903" s="767"/>
      <c r="C2903" s="767"/>
      <c r="D2903" s="458"/>
      <c r="E2903" s="472"/>
      <c r="F2903" s="458"/>
      <c r="G2903" s="473"/>
    </row>
    <row r="2904" spans="1:7" ht="15" customHeight="1">
      <c r="A2904" s="851"/>
      <c r="B2904" s="783"/>
      <c r="C2904" s="783"/>
      <c r="D2904" s="466"/>
      <c r="E2904" s="672"/>
      <c r="F2904" s="466"/>
      <c r="G2904" s="597"/>
    </row>
    <row r="2905" spans="1:7" ht="15" customHeight="1">
      <c r="A2905" s="119"/>
      <c r="B2905" s="119"/>
      <c r="C2905" s="119"/>
      <c r="D2905" s="852" t="s">
        <v>172</v>
      </c>
      <c r="E2905" s="767"/>
      <c r="F2905" s="793"/>
      <c r="G2905" s="608" t="s">
        <v>565</v>
      </c>
    </row>
    <row r="2906" spans="1:7" ht="15" customHeight="1">
      <c r="A2906" s="853"/>
      <c r="B2906" s="767"/>
      <c r="C2906" s="767"/>
      <c r="D2906" s="767"/>
      <c r="E2906" s="767"/>
      <c r="F2906" s="767"/>
      <c r="G2906" s="767"/>
    </row>
    <row r="2907" spans="1:7" ht="15" customHeight="1">
      <c r="A2907" s="854" t="s">
        <v>173</v>
      </c>
      <c r="B2907" s="779"/>
      <c r="C2907" s="779"/>
      <c r="D2907" s="779"/>
      <c r="E2907" s="779"/>
      <c r="F2907" s="779"/>
      <c r="G2907" s="770"/>
    </row>
    <row r="2908" spans="1:7" ht="15" customHeight="1">
      <c r="A2908" s="849" t="s">
        <v>165</v>
      </c>
      <c r="B2908" s="779"/>
      <c r="C2908" s="779"/>
      <c r="D2908" s="455" t="s">
        <v>161</v>
      </c>
      <c r="E2908" s="455" t="s">
        <v>166</v>
      </c>
      <c r="F2908" s="456" t="s">
        <v>167</v>
      </c>
      <c r="G2908" s="457" t="s">
        <v>168</v>
      </c>
    </row>
    <row r="2909" spans="1:7" ht="15" customHeight="1">
      <c r="A2909" s="850" t="s">
        <v>190</v>
      </c>
      <c r="B2909" s="767"/>
      <c r="C2909" s="767"/>
      <c r="D2909" s="458" t="s">
        <v>175</v>
      </c>
      <c r="E2909" s="472" t="s">
        <v>191</v>
      </c>
      <c r="F2909" s="104" t="s">
        <v>566</v>
      </c>
      <c r="G2909" s="480" t="s">
        <v>567</v>
      </c>
    </row>
    <row r="2910" spans="1:7" ht="15" customHeight="1">
      <c r="A2910" s="850"/>
      <c r="B2910" s="767"/>
      <c r="C2910" s="767"/>
      <c r="D2910" s="458"/>
      <c r="E2910" s="481"/>
      <c r="F2910" s="104"/>
      <c r="G2910" s="482"/>
    </row>
    <row r="2911" spans="1:7" ht="15" customHeight="1">
      <c r="A2911" s="850"/>
      <c r="B2911" s="767"/>
      <c r="C2911" s="767"/>
      <c r="D2911" s="458"/>
      <c r="E2911" s="481"/>
      <c r="F2911" s="104"/>
      <c r="G2911" s="482"/>
    </row>
    <row r="2912" spans="1:7" ht="15" customHeight="1">
      <c r="A2912" s="851"/>
      <c r="B2912" s="783"/>
      <c r="C2912" s="783"/>
      <c r="D2912" s="466"/>
      <c r="E2912" s="606"/>
      <c r="F2912" s="464"/>
      <c r="G2912" s="607"/>
    </row>
    <row r="2913" spans="1:7" ht="15" customHeight="1">
      <c r="A2913" s="119"/>
      <c r="B2913" s="119"/>
      <c r="C2913" s="119"/>
      <c r="D2913" s="855" t="s">
        <v>176</v>
      </c>
      <c r="E2913" s="785"/>
      <c r="F2913" s="786"/>
      <c r="G2913" s="608" t="s">
        <v>567</v>
      </c>
    </row>
    <row r="2914" spans="1:7" ht="15" customHeight="1">
      <c r="A2914" s="119"/>
      <c r="B2914" s="119"/>
      <c r="C2914" s="119"/>
      <c r="D2914" s="481"/>
      <c r="E2914" s="481"/>
      <c r="F2914" s="119"/>
      <c r="G2914" s="119"/>
    </row>
    <row r="2915" spans="1:7" ht="15" customHeight="1">
      <c r="A2915" s="856" t="s">
        <v>177</v>
      </c>
      <c r="B2915" s="779"/>
      <c r="C2915" s="779"/>
      <c r="D2915" s="779"/>
      <c r="E2915" s="779"/>
      <c r="F2915" s="770"/>
      <c r="G2915" s="147" t="s">
        <v>568</v>
      </c>
    </row>
    <row r="2916" spans="1:7" ht="15" customHeight="1">
      <c r="A2916" s="119"/>
      <c r="B2916" s="119"/>
      <c r="C2916" s="119"/>
      <c r="D2916" s="481"/>
      <c r="E2916" s="481"/>
      <c r="F2916" s="119"/>
      <c r="G2916" s="119"/>
    </row>
    <row r="2917" spans="1:7" ht="15" customHeight="1">
      <c r="A2917" s="857" t="s">
        <v>178</v>
      </c>
      <c r="B2917" s="779"/>
      <c r="C2917" s="770"/>
      <c r="D2917" s="143"/>
      <c r="E2917" s="144"/>
      <c r="F2917" s="145">
        <v>0</v>
      </c>
      <c r="G2917" s="146" t="s">
        <v>193</v>
      </c>
    </row>
    <row r="2918" spans="1:7" ht="15" customHeight="1">
      <c r="A2918" s="856" t="s">
        <v>179</v>
      </c>
      <c r="B2918" s="779"/>
      <c r="C2918" s="779"/>
      <c r="D2918" s="779"/>
      <c r="E2918" s="779"/>
      <c r="F2918" s="770"/>
      <c r="G2918" s="673">
        <f>[4]Presupuesto!G1522</f>
        <v>0</v>
      </c>
    </row>
    <row r="2920" spans="1:7" ht="15" customHeight="1">
      <c r="A2920" s="516" t="s">
        <v>194</v>
      </c>
      <c r="B2920" s="830" t="s">
        <v>160</v>
      </c>
      <c r="C2920" s="831"/>
      <c r="D2920" s="831"/>
      <c r="E2920" s="831"/>
      <c r="F2920" s="832"/>
      <c r="G2920" s="836" t="s">
        <v>161</v>
      </c>
    </row>
    <row r="2921" spans="1:7" ht="15" customHeight="1">
      <c r="A2921" s="517"/>
      <c r="B2921" s="833"/>
      <c r="C2921" s="834"/>
      <c r="D2921" s="834"/>
      <c r="E2921" s="834"/>
      <c r="F2921" s="835"/>
      <c r="G2921" s="837"/>
    </row>
    <row r="2922" spans="1:7" ht="15" customHeight="1">
      <c r="A2922" s="516" t="s">
        <v>162</v>
      </c>
      <c r="B2922" s="838" t="s">
        <v>142</v>
      </c>
      <c r="C2922" s="839"/>
      <c r="D2922" s="839"/>
      <c r="E2922" s="839"/>
      <c r="F2922" s="840"/>
      <c r="G2922" s="844" t="s">
        <v>104</v>
      </c>
    </row>
    <row r="2923" spans="1:7" ht="15" customHeight="1">
      <c r="A2923" s="517">
        <v>4.08</v>
      </c>
      <c r="B2923" s="841"/>
      <c r="C2923" s="842"/>
      <c r="D2923" s="842"/>
      <c r="E2923" s="842"/>
      <c r="F2923" s="843"/>
      <c r="G2923" s="845"/>
    </row>
    <row r="2924" spans="1:7" ht="15" customHeight="1">
      <c r="A2924" s="846"/>
      <c r="B2924" s="846"/>
      <c r="C2924" s="846"/>
      <c r="D2924" s="846"/>
      <c r="E2924" s="846"/>
      <c r="F2924" s="846"/>
      <c r="G2924" s="846"/>
    </row>
    <row r="2925" spans="1:7" ht="15" customHeight="1">
      <c r="A2925" s="804" t="s">
        <v>183</v>
      </c>
      <c r="B2925" s="805"/>
      <c r="C2925" s="805"/>
      <c r="D2925" s="805"/>
      <c r="E2925" s="805"/>
      <c r="F2925" s="805"/>
      <c r="G2925" s="806"/>
    </row>
    <row r="2926" spans="1:7" ht="15" customHeight="1">
      <c r="A2926" s="847" t="s">
        <v>165</v>
      </c>
      <c r="B2926" s="848"/>
      <c r="C2926" s="848"/>
      <c r="D2926" s="519" t="s">
        <v>161</v>
      </c>
      <c r="E2926" s="519" t="s">
        <v>184</v>
      </c>
      <c r="F2926" s="520" t="s">
        <v>167</v>
      </c>
      <c r="G2926" s="521" t="s">
        <v>168</v>
      </c>
    </row>
    <row r="2927" spans="1:7" ht="15" customHeight="1">
      <c r="A2927" s="818" t="s">
        <v>449</v>
      </c>
      <c r="B2927" s="819"/>
      <c r="C2927" s="819"/>
      <c r="D2927" s="545" t="s">
        <v>19</v>
      </c>
      <c r="E2927" s="546">
        <v>350000</v>
      </c>
      <c r="F2927" s="547">
        <v>2</v>
      </c>
      <c r="G2927" s="548">
        <f>+E2927*F2927</f>
        <v>700000</v>
      </c>
    </row>
    <row r="2928" spans="1:7" ht="15" customHeight="1">
      <c r="A2928" s="818" t="s">
        <v>450</v>
      </c>
      <c r="B2928" s="819"/>
      <c r="C2928" s="819"/>
      <c r="D2928" s="545" t="s">
        <v>19</v>
      </c>
      <c r="E2928" s="546">
        <v>680000</v>
      </c>
      <c r="F2928" s="547">
        <v>2</v>
      </c>
      <c r="G2928" s="548">
        <f t="shared" ref="G2928:G2936" si="28">+E2928*F2928</f>
        <v>1360000</v>
      </c>
    </row>
    <row r="2929" spans="1:7" ht="15" customHeight="1">
      <c r="A2929" s="818" t="s">
        <v>451</v>
      </c>
      <c r="B2929" s="819"/>
      <c r="C2929" s="819"/>
      <c r="D2929" s="545" t="s">
        <v>19</v>
      </c>
      <c r="E2929" s="523">
        <v>1033515</v>
      </c>
      <c r="F2929" s="547">
        <v>3</v>
      </c>
      <c r="G2929" s="548">
        <f t="shared" si="28"/>
        <v>3100545</v>
      </c>
    </row>
    <row r="2930" spans="1:7" ht="15" customHeight="1">
      <c r="A2930" s="820" t="s">
        <v>452</v>
      </c>
      <c r="B2930" s="821"/>
      <c r="C2930" s="821"/>
      <c r="D2930" s="545" t="s">
        <v>19</v>
      </c>
      <c r="E2930" s="523">
        <v>924530.67371173552</v>
      </c>
      <c r="F2930" s="571">
        <v>1</v>
      </c>
      <c r="G2930" s="548">
        <f t="shared" si="28"/>
        <v>924530.67371173552</v>
      </c>
    </row>
    <row r="2931" spans="1:7" ht="15" customHeight="1">
      <c r="A2931" s="818" t="s">
        <v>453</v>
      </c>
      <c r="B2931" s="819"/>
      <c r="C2931" s="819"/>
      <c r="D2931" s="545" t="s">
        <v>19</v>
      </c>
      <c r="E2931" s="546">
        <f>4054000*1.2</f>
        <v>4864800</v>
      </c>
      <c r="F2931" s="547">
        <v>1</v>
      </c>
      <c r="G2931" s="548">
        <f t="shared" si="28"/>
        <v>4864800</v>
      </c>
    </row>
    <row r="2932" spans="1:7" ht="15" customHeight="1">
      <c r="A2932" s="818" t="s">
        <v>454</v>
      </c>
      <c r="B2932" s="819"/>
      <c r="C2932" s="819"/>
      <c r="D2932" s="545" t="s">
        <v>19</v>
      </c>
      <c r="E2932" s="546">
        <v>564000</v>
      </c>
      <c r="F2932" s="547">
        <v>2</v>
      </c>
      <c r="G2932" s="548">
        <f t="shared" si="28"/>
        <v>1128000</v>
      </c>
    </row>
    <row r="2933" spans="1:7" ht="15" customHeight="1">
      <c r="A2933" s="818" t="s">
        <v>455</v>
      </c>
      <c r="B2933" s="819"/>
      <c r="C2933" s="819"/>
      <c r="D2933" s="545" t="s">
        <v>19</v>
      </c>
      <c r="E2933" s="546">
        <v>540000</v>
      </c>
      <c r="F2933" s="547">
        <v>4</v>
      </c>
      <c r="G2933" s="548">
        <f t="shared" si="28"/>
        <v>2160000</v>
      </c>
    </row>
    <row r="2934" spans="1:7" ht="15" customHeight="1">
      <c r="A2934" s="818" t="s">
        <v>456</v>
      </c>
      <c r="B2934" s="819"/>
      <c r="C2934" s="819"/>
      <c r="D2934" s="545" t="s">
        <v>19</v>
      </c>
      <c r="E2934" s="546">
        <v>385000</v>
      </c>
      <c r="F2934" s="547">
        <v>2</v>
      </c>
      <c r="G2934" s="548">
        <f t="shared" si="28"/>
        <v>770000</v>
      </c>
    </row>
    <row r="2935" spans="1:7" ht="15" customHeight="1">
      <c r="A2935" s="818" t="s">
        <v>457</v>
      </c>
      <c r="B2935" s="819"/>
      <c r="C2935" s="819"/>
      <c r="D2935" s="545" t="s">
        <v>19</v>
      </c>
      <c r="E2935" s="546">
        <v>95000</v>
      </c>
      <c r="F2935" s="547">
        <v>2</v>
      </c>
      <c r="G2935" s="548">
        <f t="shared" si="28"/>
        <v>190000</v>
      </c>
    </row>
    <row r="2936" spans="1:7" ht="15" customHeight="1">
      <c r="A2936" s="818" t="s">
        <v>458</v>
      </c>
      <c r="B2936" s="819"/>
      <c r="C2936" s="819"/>
      <c r="D2936" s="545" t="s">
        <v>19</v>
      </c>
      <c r="E2936" s="546">
        <v>595000</v>
      </c>
      <c r="F2936" s="547">
        <v>1</v>
      </c>
      <c r="G2936" s="548">
        <f t="shared" si="28"/>
        <v>595000</v>
      </c>
    </row>
    <row r="2937" spans="1:7" ht="15" customHeight="1">
      <c r="A2937" s="530"/>
      <c r="B2937" s="530"/>
      <c r="C2937" s="530"/>
      <c r="D2937" s="802" t="s">
        <v>188</v>
      </c>
      <c r="E2937" s="802"/>
      <c r="F2937" s="803"/>
      <c r="G2937" s="531">
        <f>SUM(G2927:G2936)</f>
        <v>15792875.673711736</v>
      </c>
    </row>
    <row r="2938" spans="1:7" ht="15" customHeight="1">
      <c r="A2938" s="530"/>
      <c r="B2938" s="530"/>
      <c r="C2938" s="530"/>
      <c r="D2938" s="659"/>
      <c r="E2938" s="659"/>
      <c r="F2938" s="659"/>
      <c r="G2938" s="660"/>
    </row>
    <row r="2939" spans="1:7" ht="15" customHeight="1">
      <c r="A2939" s="804" t="s">
        <v>164</v>
      </c>
      <c r="B2939" s="805"/>
      <c r="C2939" s="805"/>
      <c r="D2939" s="805"/>
      <c r="E2939" s="805"/>
      <c r="F2939" s="805"/>
      <c r="G2939" s="806"/>
    </row>
    <row r="2940" spans="1:7" ht="15" customHeight="1">
      <c r="A2940" s="807" t="s">
        <v>165</v>
      </c>
      <c r="B2940" s="807"/>
      <c r="C2940" s="807"/>
      <c r="D2940" s="532" t="s">
        <v>161</v>
      </c>
      <c r="E2940" s="532" t="s">
        <v>166</v>
      </c>
      <c r="F2940" s="532" t="s">
        <v>167</v>
      </c>
      <c r="G2940" s="532" t="s">
        <v>168</v>
      </c>
    </row>
    <row r="2941" spans="1:7" ht="15" customHeight="1">
      <c r="A2941" s="808" t="s">
        <v>169</v>
      </c>
      <c r="B2941" s="809"/>
      <c r="C2941" s="809"/>
      <c r="D2941" s="661" t="s">
        <v>170</v>
      </c>
      <c r="E2941" s="633">
        <f>+G2950</f>
        <v>2405296.5903319879</v>
      </c>
      <c r="F2941" s="634">
        <v>0.1</v>
      </c>
      <c r="G2941" s="525">
        <f>+IF(A2941="","",E2941*F2941)</f>
        <v>240529.65903319881</v>
      </c>
    </row>
    <row r="2942" spans="1:7" ht="15" customHeight="1">
      <c r="A2942" s="810"/>
      <c r="B2942" s="811"/>
      <c r="C2942" s="811"/>
      <c r="D2942" s="663"/>
      <c r="E2942" s="664"/>
      <c r="F2942" s="665"/>
      <c r="G2942" s="666"/>
    </row>
    <row r="2943" spans="1:7" ht="15" customHeight="1">
      <c r="A2943" s="530"/>
      <c r="B2943" s="530"/>
      <c r="C2943" s="530"/>
      <c r="D2943" s="802" t="s">
        <v>172</v>
      </c>
      <c r="E2943" s="802"/>
      <c r="F2943" s="803"/>
      <c r="G2943" s="541">
        <f>SUM(G2941:G2942)</f>
        <v>240529.65903319881</v>
      </c>
    </row>
    <row r="2944" spans="1:7" ht="15" customHeight="1">
      <c r="A2944" s="812"/>
      <c r="B2944" s="812"/>
      <c r="C2944" s="812"/>
      <c r="D2944" s="812"/>
      <c r="E2944" s="812"/>
      <c r="F2944" s="812"/>
      <c r="G2944" s="812"/>
    </row>
    <row r="2945" spans="1:7" ht="15" customHeight="1">
      <c r="A2945" s="813" t="s">
        <v>173</v>
      </c>
      <c r="B2945" s="814"/>
      <c r="C2945" s="814"/>
      <c r="D2945" s="814"/>
      <c r="E2945" s="814"/>
      <c r="F2945" s="814"/>
      <c r="G2945" s="815"/>
    </row>
    <row r="2946" spans="1:7" ht="15" customHeight="1">
      <c r="A2946" s="816" t="s">
        <v>165</v>
      </c>
      <c r="B2946" s="817"/>
      <c r="C2946" s="817"/>
      <c r="D2946" s="542" t="s">
        <v>161</v>
      </c>
      <c r="E2946" s="543" t="s">
        <v>166</v>
      </c>
      <c r="F2946" s="542" t="s">
        <v>167</v>
      </c>
      <c r="G2946" s="544" t="s">
        <v>168</v>
      </c>
    </row>
    <row r="2947" spans="1:7" ht="15" customHeight="1">
      <c r="A2947" s="818" t="s">
        <v>190</v>
      </c>
      <c r="B2947" s="819"/>
      <c r="C2947" s="819"/>
      <c r="D2947" s="545" t="s">
        <v>175</v>
      </c>
      <c r="E2947" s="546">
        <v>35069.629374999997</v>
      </c>
      <c r="F2947" s="547">
        <v>48</v>
      </c>
      <c r="G2947" s="548">
        <f>(+IF(A2947="","",(E2947*F2947)))</f>
        <v>1683342.21</v>
      </c>
    </row>
    <row r="2948" spans="1:7" ht="15" customHeight="1">
      <c r="A2948" s="818" t="s">
        <v>459</v>
      </c>
      <c r="B2948" s="819"/>
      <c r="C2948" s="819"/>
      <c r="D2948" s="545" t="s">
        <v>460</v>
      </c>
      <c r="E2948" s="546">
        <v>288781.75213279523</v>
      </c>
      <c r="F2948" s="547">
        <v>2.5</v>
      </c>
      <c r="G2948" s="548">
        <f>(+IF(A2948="","",(E2948*F2948)))</f>
        <v>721954.3803319881</v>
      </c>
    </row>
    <row r="2949" spans="1:7" ht="15" customHeight="1">
      <c r="A2949" s="820"/>
      <c r="B2949" s="821"/>
      <c r="C2949" s="821"/>
      <c r="D2949" s="569"/>
      <c r="E2949" s="570"/>
      <c r="F2949" s="571"/>
      <c r="G2949" s="572"/>
    </row>
    <row r="2950" spans="1:7" ht="15" customHeight="1">
      <c r="A2950" s="530"/>
      <c r="B2950" s="530"/>
      <c r="C2950" s="530"/>
      <c r="D2950" s="822" t="s">
        <v>176</v>
      </c>
      <c r="E2950" s="822"/>
      <c r="F2950" s="823"/>
      <c r="G2950" s="531">
        <f>SUM(G2947:G2949)</f>
        <v>2405296.5903319879</v>
      </c>
    </row>
    <row r="2951" spans="1:7" ht="15" customHeight="1">
      <c r="A2951" s="530"/>
      <c r="B2951" s="530"/>
      <c r="C2951" s="530"/>
      <c r="D2951" s="530"/>
      <c r="E2951" s="549"/>
      <c r="F2951" s="530"/>
      <c r="G2951" s="530"/>
    </row>
    <row r="2952" spans="1:7" ht="15" customHeight="1">
      <c r="A2952" s="824" t="s">
        <v>177</v>
      </c>
      <c r="B2952" s="825"/>
      <c r="C2952" s="825"/>
      <c r="D2952" s="825"/>
      <c r="E2952" s="825"/>
      <c r="F2952" s="826"/>
      <c r="G2952" s="550">
        <f>+G2937+G2943+G2950</f>
        <v>18438701.92307692</v>
      </c>
    </row>
    <row r="2953" spans="1:7" ht="15" customHeight="1">
      <c r="A2953" s="530"/>
      <c r="B2953" s="530"/>
      <c r="C2953" s="530"/>
      <c r="D2953" s="530"/>
      <c r="E2953" s="549"/>
      <c r="F2953" s="530"/>
      <c r="G2953" s="530"/>
    </row>
    <row r="2954" spans="1:7" ht="15" customHeight="1">
      <c r="A2954" s="827" t="s">
        <v>178</v>
      </c>
      <c r="B2954" s="828"/>
      <c r="C2954" s="829"/>
      <c r="D2954" s="667"/>
      <c r="E2954" s="668"/>
      <c r="F2954" s="669">
        <v>0.04</v>
      </c>
      <c r="G2954" s="670">
        <f>+G2952*F2954</f>
        <v>737548.07692307688</v>
      </c>
    </row>
    <row r="2955" spans="1:7" ht="15" customHeight="1">
      <c r="A2955" s="824" t="s">
        <v>179</v>
      </c>
      <c r="B2955" s="825"/>
      <c r="C2955" s="825"/>
      <c r="D2955" s="825"/>
      <c r="E2955" s="825"/>
      <c r="F2955" s="826"/>
      <c r="G2955" s="676">
        <f>+G2954+G2952</f>
        <v>19176249.999999996</v>
      </c>
    </row>
    <row r="2957" spans="1:7" ht="15" customHeight="1">
      <c r="A2957" s="156" t="s">
        <v>194</v>
      </c>
      <c r="B2957" s="795" t="s">
        <v>160</v>
      </c>
      <c r="C2957" s="785"/>
      <c r="D2957" s="785"/>
      <c r="E2957" s="785"/>
      <c r="F2957" s="785"/>
      <c r="G2957" s="796" t="s">
        <v>161</v>
      </c>
    </row>
    <row r="2958" spans="1:7" ht="15" customHeight="1">
      <c r="A2958" s="192"/>
      <c r="B2958" s="783"/>
      <c r="C2958" s="783"/>
      <c r="D2958" s="783"/>
      <c r="E2958" s="783"/>
      <c r="F2958" s="783"/>
      <c r="G2958" s="797"/>
    </row>
    <row r="2959" spans="1:7" ht="15" customHeight="1">
      <c r="A2959" s="638" t="s">
        <v>162</v>
      </c>
      <c r="B2959" s="800" t="s">
        <v>144</v>
      </c>
      <c r="C2959" s="785"/>
      <c r="D2959" s="785"/>
      <c r="E2959" s="785"/>
      <c r="F2959" s="786"/>
      <c r="G2959" s="799" t="s">
        <v>104</v>
      </c>
    </row>
    <row r="2960" spans="1:7" ht="15" customHeight="1">
      <c r="A2960" s="155">
        <v>7.1</v>
      </c>
      <c r="B2960" s="801"/>
      <c r="C2960" s="783"/>
      <c r="D2960" s="783"/>
      <c r="E2960" s="783"/>
      <c r="F2960" s="797"/>
      <c r="G2960" s="797"/>
    </row>
    <row r="2961" spans="1:7" ht="15" customHeight="1">
      <c r="A2961" s="794"/>
      <c r="B2961" s="783"/>
      <c r="C2961" s="783"/>
      <c r="D2961" s="783"/>
      <c r="E2961" s="783"/>
      <c r="F2961" s="783"/>
      <c r="G2961" s="783"/>
    </row>
    <row r="2962" spans="1:7" ht="15" customHeight="1">
      <c r="A2962" s="778" t="s">
        <v>183</v>
      </c>
      <c r="B2962" s="779"/>
      <c r="C2962" s="779"/>
      <c r="D2962" s="779"/>
      <c r="E2962" s="779"/>
      <c r="F2962" s="779"/>
      <c r="G2962" s="770"/>
    </row>
    <row r="2963" spans="1:7" ht="15" customHeight="1">
      <c r="A2963" s="780" t="s">
        <v>165</v>
      </c>
      <c r="B2963" s="779"/>
      <c r="C2963" s="779"/>
      <c r="D2963" s="610" t="s">
        <v>161</v>
      </c>
      <c r="E2963" s="610" t="s">
        <v>184</v>
      </c>
      <c r="F2963" s="610" t="s">
        <v>167</v>
      </c>
      <c r="G2963" s="611" t="s">
        <v>168</v>
      </c>
    </row>
    <row r="2964" spans="1:7" ht="15" customHeight="1">
      <c r="A2964" s="781" t="s">
        <v>449</v>
      </c>
      <c r="B2964" s="767"/>
      <c r="C2964" s="767"/>
      <c r="D2964" s="160" t="s">
        <v>19</v>
      </c>
      <c r="E2964" s="193" t="s">
        <v>570</v>
      </c>
      <c r="F2964" s="619" t="s">
        <v>223</v>
      </c>
      <c r="G2964" s="620" t="s">
        <v>571</v>
      </c>
    </row>
    <row r="2965" spans="1:7" ht="15" customHeight="1">
      <c r="A2965" s="781" t="s">
        <v>450</v>
      </c>
      <c r="B2965" s="767"/>
      <c r="C2965" s="767"/>
      <c r="D2965" s="160" t="s">
        <v>19</v>
      </c>
      <c r="E2965" s="193" t="s">
        <v>572</v>
      </c>
      <c r="F2965" s="619" t="s">
        <v>223</v>
      </c>
      <c r="G2965" s="620" t="s">
        <v>573</v>
      </c>
    </row>
    <row r="2966" spans="1:7" ht="15" customHeight="1">
      <c r="A2966" s="781" t="s">
        <v>451</v>
      </c>
      <c r="B2966" s="767"/>
      <c r="C2966" s="767"/>
      <c r="D2966" s="160" t="s">
        <v>19</v>
      </c>
      <c r="E2966" s="677" t="s">
        <v>468</v>
      </c>
      <c r="F2966" s="619" t="s">
        <v>235</v>
      </c>
      <c r="G2966" s="620" t="s">
        <v>574</v>
      </c>
    </row>
    <row r="2967" spans="1:7" ht="15" customHeight="1">
      <c r="A2967" s="782" t="s">
        <v>452</v>
      </c>
      <c r="B2967" s="783"/>
      <c r="C2967" s="783"/>
      <c r="D2967" s="160" t="s">
        <v>19</v>
      </c>
      <c r="E2967" s="677" t="s">
        <v>233</v>
      </c>
      <c r="F2967" s="623" t="s">
        <v>196</v>
      </c>
      <c r="G2967" s="620" t="s">
        <v>233</v>
      </c>
    </row>
    <row r="2968" spans="1:7" ht="15" customHeight="1">
      <c r="A2968" s="781" t="s">
        <v>453</v>
      </c>
      <c r="B2968" s="767"/>
      <c r="C2968" s="767"/>
      <c r="D2968" s="160" t="s">
        <v>19</v>
      </c>
      <c r="E2968" s="193" t="s">
        <v>575</v>
      </c>
      <c r="F2968" s="619" t="s">
        <v>196</v>
      </c>
      <c r="G2968" s="620" t="s">
        <v>575</v>
      </c>
    </row>
    <row r="2969" spans="1:7" ht="15" customHeight="1">
      <c r="A2969" s="781" t="s">
        <v>454</v>
      </c>
      <c r="B2969" s="767"/>
      <c r="C2969" s="767"/>
      <c r="D2969" s="160" t="s">
        <v>19</v>
      </c>
      <c r="E2969" s="193" t="s">
        <v>576</v>
      </c>
      <c r="F2969" s="619" t="s">
        <v>223</v>
      </c>
      <c r="G2969" s="620" t="s">
        <v>577</v>
      </c>
    </row>
    <row r="2970" spans="1:7" ht="15" customHeight="1">
      <c r="A2970" s="781" t="s">
        <v>455</v>
      </c>
      <c r="B2970" s="767"/>
      <c r="C2970" s="767"/>
      <c r="D2970" s="160" t="s">
        <v>19</v>
      </c>
      <c r="E2970" s="193" t="s">
        <v>578</v>
      </c>
      <c r="F2970" s="619" t="s">
        <v>208</v>
      </c>
      <c r="G2970" s="620" t="s">
        <v>579</v>
      </c>
    </row>
    <row r="2971" spans="1:7" ht="15" customHeight="1">
      <c r="A2971" s="781" t="s">
        <v>456</v>
      </c>
      <c r="B2971" s="767"/>
      <c r="C2971" s="767"/>
      <c r="D2971" s="160" t="s">
        <v>19</v>
      </c>
      <c r="E2971" s="193" t="s">
        <v>580</v>
      </c>
      <c r="F2971" s="619" t="s">
        <v>223</v>
      </c>
      <c r="G2971" s="620" t="s">
        <v>581</v>
      </c>
    </row>
    <row r="2972" spans="1:7" ht="15" customHeight="1">
      <c r="A2972" s="781" t="s">
        <v>457</v>
      </c>
      <c r="B2972" s="767"/>
      <c r="C2972" s="767"/>
      <c r="D2972" s="160" t="s">
        <v>19</v>
      </c>
      <c r="E2972" s="193" t="s">
        <v>582</v>
      </c>
      <c r="F2972" s="619" t="s">
        <v>223</v>
      </c>
      <c r="G2972" s="620" t="s">
        <v>583</v>
      </c>
    </row>
    <row r="2973" spans="1:7" ht="15" customHeight="1">
      <c r="A2973" s="781" t="s">
        <v>458</v>
      </c>
      <c r="B2973" s="767"/>
      <c r="C2973" s="767"/>
      <c r="D2973" s="160" t="s">
        <v>19</v>
      </c>
      <c r="E2973" s="193" t="s">
        <v>584</v>
      </c>
      <c r="F2973" s="619" t="s">
        <v>196</v>
      </c>
      <c r="G2973" s="620" t="s">
        <v>584</v>
      </c>
    </row>
    <row r="2974" spans="1:7" ht="15" customHeight="1">
      <c r="A2974" s="614"/>
      <c r="B2974" s="614"/>
      <c r="C2974" s="614"/>
      <c r="D2974" s="792" t="s">
        <v>188</v>
      </c>
      <c r="E2974" s="767"/>
      <c r="F2974" s="793"/>
      <c r="G2974" s="625" t="s">
        <v>585</v>
      </c>
    </row>
    <row r="2975" spans="1:7" ht="15" customHeight="1">
      <c r="A2975" s="614"/>
      <c r="B2975" s="614"/>
      <c r="C2975" s="614"/>
      <c r="D2975" s="678"/>
      <c r="E2975" s="678"/>
      <c r="F2975" s="678"/>
      <c r="G2975" s="679"/>
    </row>
    <row r="2976" spans="1:7" ht="15" customHeight="1">
      <c r="A2976" s="778" t="s">
        <v>164</v>
      </c>
      <c r="B2976" s="779"/>
      <c r="C2976" s="779"/>
      <c r="D2976" s="779"/>
      <c r="E2976" s="779"/>
      <c r="F2976" s="779"/>
      <c r="G2976" s="770"/>
    </row>
    <row r="2977" spans="1:7" ht="15" customHeight="1">
      <c r="A2977" s="780" t="s">
        <v>165</v>
      </c>
      <c r="B2977" s="779"/>
      <c r="C2977" s="770"/>
      <c r="D2977" s="175" t="s">
        <v>161</v>
      </c>
      <c r="E2977" s="175" t="s">
        <v>166</v>
      </c>
      <c r="F2977" s="175" t="s">
        <v>167</v>
      </c>
      <c r="G2977" s="175" t="s">
        <v>168</v>
      </c>
    </row>
    <row r="2978" spans="1:7" ht="15" customHeight="1">
      <c r="A2978" s="781" t="s">
        <v>169</v>
      </c>
      <c r="B2978" s="767"/>
      <c r="C2978" s="767"/>
      <c r="D2978" s="160" t="s">
        <v>170</v>
      </c>
      <c r="E2978" s="193" t="s">
        <v>586</v>
      </c>
      <c r="F2978" s="160" t="s">
        <v>547</v>
      </c>
      <c r="G2978" s="640" t="s">
        <v>587</v>
      </c>
    </row>
    <row r="2979" spans="1:7" ht="15" customHeight="1">
      <c r="A2979" s="782"/>
      <c r="B2979" s="783"/>
      <c r="C2979" s="783"/>
      <c r="D2979" s="612"/>
      <c r="E2979" s="680"/>
      <c r="F2979" s="612"/>
      <c r="G2979" s="645"/>
    </row>
    <row r="2980" spans="1:7" ht="15" customHeight="1">
      <c r="A2980" s="614"/>
      <c r="B2980" s="614"/>
      <c r="C2980" s="614"/>
      <c r="D2980" s="792" t="s">
        <v>172</v>
      </c>
      <c r="E2980" s="767"/>
      <c r="F2980" s="793"/>
      <c r="G2980" s="625" t="s">
        <v>587</v>
      </c>
    </row>
    <row r="2981" spans="1:7" ht="15" customHeight="1">
      <c r="A2981" s="777"/>
      <c r="B2981" s="767"/>
      <c r="C2981" s="767"/>
      <c r="D2981" s="767"/>
      <c r="E2981" s="767"/>
      <c r="F2981" s="767"/>
      <c r="G2981" s="767"/>
    </row>
    <row r="2982" spans="1:7" ht="15" customHeight="1">
      <c r="A2982" s="778" t="s">
        <v>173</v>
      </c>
      <c r="B2982" s="779"/>
      <c r="C2982" s="779"/>
      <c r="D2982" s="779"/>
      <c r="E2982" s="779"/>
      <c r="F2982" s="779"/>
      <c r="G2982" s="770"/>
    </row>
    <row r="2983" spans="1:7" ht="15" customHeight="1">
      <c r="A2983" s="780" t="s">
        <v>165</v>
      </c>
      <c r="B2983" s="779"/>
      <c r="C2983" s="779"/>
      <c r="D2983" s="610" t="s">
        <v>161</v>
      </c>
      <c r="E2983" s="610" t="s">
        <v>166</v>
      </c>
      <c r="F2983" s="610" t="s">
        <v>167</v>
      </c>
      <c r="G2983" s="611" t="s">
        <v>168</v>
      </c>
    </row>
    <row r="2984" spans="1:7" ht="15" customHeight="1">
      <c r="A2984" s="781" t="s">
        <v>190</v>
      </c>
      <c r="B2984" s="767"/>
      <c r="C2984" s="767"/>
      <c r="D2984" s="160" t="s">
        <v>175</v>
      </c>
      <c r="E2984" s="193" t="s">
        <v>191</v>
      </c>
      <c r="F2984" s="619" t="s">
        <v>588</v>
      </c>
      <c r="G2984" s="620" t="s">
        <v>589</v>
      </c>
    </row>
    <row r="2985" spans="1:7" ht="15" customHeight="1">
      <c r="A2985" s="781" t="s">
        <v>590</v>
      </c>
      <c r="B2985" s="767"/>
      <c r="C2985" s="767"/>
      <c r="D2985" s="160" t="s">
        <v>460</v>
      </c>
      <c r="E2985" s="193" t="s">
        <v>591</v>
      </c>
      <c r="F2985" s="619" t="s">
        <v>592</v>
      </c>
      <c r="G2985" s="620" t="s">
        <v>593</v>
      </c>
    </row>
    <row r="2986" spans="1:7" ht="15" customHeight="1">
      <c r="A2986" s="782"/>
      <c r="B2986" s="783"/>
      <c r="C2986" s="783"/>
      <c r="D2986" s="612"/>
      <c r="E2986" s="622"/>
      <c r="F2986" s="623"/>
      <c r="G2986" s="627"/>
    </row>
    <row r="2987" spans="1:7" ht="15" customHeight="1">
      <c r="A2987" s="614"/>
      <c r="B2987" s="614"/>
      <c r="C2987" s="614"/>
      <c r="D2987" s="784" t="s">
        <v>176</v>
      </c>
      <c r="E2987" s="785"/>
      <c r="F2987" s="786"/>
      <c r="G2987" s="625" t="s">
        <v>594</v>
      </c>
    </row>
    <row r="2988" spans="1:7" ht="15" customHeight="1">
      <c r="A2988" s="614"/>
      <c r="B2988" s="614"/>
      <c r="C2988" s="614"/>
      <c r="D2988" s="614"/>
      <c r="E2988" s="614"/>
      <c r="F2988" s="614"/>
      <c r="G2988" s="614"/>
    </row>
    <row r="2989" spans="1:7" ht="15" customHeight="1">
      <c r="A2989" s="787" t="s">
        <v>177</v>
      </c>
      <c r="B2989" s="779"/>
      <c r="C2989" s="779"/>
      <c r="D2989" s="779"/>
      <c r="E2989" s="779"/>
      <c r="F2989" s="770"/>
      <c r="G2989" s="190" t="s">
        <v>595</v>
      </c>
    </row>
    <row r="2990" spans="1:7" ht="15" customHeight="1">
      <c r="A2990" s="614"/>
      <c r="B2990" s="614"/>
      <c r="C2990" s="614"/>
      <c r="D2990" s="614"/>
      <c r="E2990" s="614"/>
      <c r="F2990" s="614"/>
      <c r="G2990" s="614"/>
    </row>
    <row r="2991" spans="1:7" ht="15" customHeight="1">
      <c r="A2991" s="788" t="s">
        <v>178</v>
      </c>
      <c r="B2991" s="779"/>
      <c r="C2991" s="770"/>
      <c r="D2991" s="681"/>
      <c r="E2991" s="682"/>
      <c r="F2991" s="683">
        <v>0.04</v>
      </c>
      <c r="G2991" s="684" t="s">
        <v>596</v>
      </c>
    </row>
    <row r="2992" spans="1:7" ht="15" customHeight="1">
      <c r="A2992" s="787" t="s">
        <v>179</v>
      </c>
      <c r="B2992" s="779"/>
      <c r="C2992" s="779"/>
      <c r="D2992" s="779"/>
      <c r="E2992" s="779"/>
      <c r="F2992" s="770"/>
      <c r="G2992" s="685" t="s">
        <v>597</v>
      </c>
    </row>
    <row r="2993" spans="1:7" ht="15" customHeight="1">
      <c r="A2993" s="674"/>
      <c r="B2993" s="674"/>
      <c r="C2993" s="674"/>
      <c r="D2993" s="674"/>
      <c r="E2993" s="674"/>
      <c r="F2993" s="674"/>
      <c r="G2993" s="675"/>
    </row>
    <row r="2994" spans="1:7" ht="15" customHeight="1">
      <c r="A2994" s="156" t="s">
        <v>194</v>
      </c>
      <c r="B2994" s="795" t="s">
        <v>160</v>
      </c>
      <c r="C2994" s="785"/>
      <c r="D2994" s="785"/>
      <c r="E2994" s="785"/>
      <c r="F2994" s="785"/>
      <c r="G2994" s="796" t="s">
        <v>161</v>
      </c>
    </row>
    <row r="2995" spans="1:7" ht="15" customHeight="1">
      <c r="A2995" s="192"/>
      <c r="B2995" s="783"/>
      <c r="C2995" s="783"/>
      <c r="D2995" s="783"/>
      <c r="E2995" s="783"/>
      <c r="F2995" s="783"/>
      <c r="G2995" s="797"/>
    </row>
    <row r="2996" spans="1:7" ht="15" customHeight="1">
      <c r="A2996" s="638" t="s">
        <v>162</v>
      </c>
      <c r="B2996" s="800" t="s">
        <v>598</v>
      </c>
      <c r="C2996" s="785"/>
      <c r="D2996" s="785"/>
      <c r="E2996" s="785"/>
      <c r="F2996" s="786"/>
      <c r="G2996" s="799" t="s">
        <v>104</v>
      </c>
    </row>
    <row r="2997" spans="1:7" ht="15" customHeight="1">
      <c r="A2997" s="192">
        <v>7.11</v>
      </c>
      <c r="B2997" s="801"/>
      <c r="C2997" s="783"/>
      <c r="D2997" s="783"/>
      <c r="E2997" s="783"/>
      <c r="F2997" s="797"/>
      <c r="G2997" s="797"/>
    </row>
    <row r="2998" spans="1:7" ht="15" customHeight="1">
      <c r="A2998" s="794"/>
      <c r="B2998" s="783"/>
      <c r="C2998" s="783"/>
      <c r="D2998" s="783"/>
      <c r="E2998" s="783"/>
      <c r="F2998" s="783"/>
      <c r="G2998" s="783"/>
    </row>
    <row r="2999" spans="1:7" ht="15" customHeight="1">
      <c r="A2999" s="778" t="s">
        <v>183</v>
      </c>
      <c r="B2999" s="779"/>
      <c r="C2999" s="779"/>
      <c r="D2999" s="779"/>
      <c r="E2999" s="779"/>
      <c r="F2999" s="779"/>
      <c r="G2999" s="770"/>
    </row>
    <row r="3000" spans="1:7" ht="15" customHeight="1">
      <c r="A3000" s="780" t="s">
        <v>165</v>
      </c>
      <c r="B3000" s="779"/>
      <c r="C3000" s="779"/>
      <c r="D3000" s="610" t="s">
        <v>161</v>
      </c>
      <c r="E3000" s="610" t="s">
        <v>184</v>
      </c>
      <c r="F3000" s="610" t="s">
        <v>167</v>
      </c>
      <c r="G3000" s="611" t="s">
        <v>168</v>
      </c>
    </row>
    <row r="3001" spans="1:7" ht="15" customHeight="1">
      <c r="A3001" s="781" t="s">
        <v>449</v>
      </c>
      <c r="B3001" s="767"/>
      <c r="C3001" s="767"/>
      <c r="D3001" s="160" t="s">
        <v>19</v>
      </c>
      <c r="E3001" s="193" t="s">
        <v>570</v>
      </c>
      <c r="F3001" s="619" t="s">
        <v>223</v>
      </c>
      <c r="G3001" s="620" t="s">
        <v>571</v>
      </c>
    </row>
    <row r="3002" spans="1:7" ht="15" customHeight="1">
      <c r="A3002" s="781" t="s">
        <v>450</v>
      </c>
      <c r="B3002" s="767"/>
      <c r="C3002" s="767"/>
      <c r="D3002" s="160" t="s">
        <v>19</v>
      </c>
      <c r="E3002" s="193" t="s">
        <v>572</v>
      </c>
      <c r="F3002" s="619" t="s">
        <v>223</v>
      </c>
      <c r="G3002" s="620" t="s">
        <v>573</v>
      </c>
    </row>
    <row r="3003" spans="1:7" ht="15" customHeight="1">
      <c r="A3003" s="781" t="s">
        <v>451</v>
      </c>
      <c r="B3003" s="767"/>
      <c r="C3003" s="767"/>
      <c r="D3003" s="160" t="s">
        <v>19</v>
      </c>
      <c r="E3003" s="677" t="s">
        <v>468</v>
      </c>
      <c r="F3003" s="619" t="s">
        <v>235</v>
      </c>
      <c r="G3003" s="620" t="s">
        <v>574</v>
      </c>
    </row>
    <row r="3004" spans="1:7" ht="15" customHeight="1">
      <c r="A3004" s="782" t="s">
        <v>452</v>
      </c>
      <c r="B3004" s="783"/>
      <c r="C3004" s="783"/>
      <c r="D3004" s="160" t="s">
        <v>19</v>
      </c>
      <c r="E3004" s="677" t="s">
        <v>233</v>
      </c>
      <c r="F3004" s="623" t="s">
        <v>196</v>
      </c>
      <c r="G3004" s="620" t="s">
        <v>233</v>
      </c>
    </row>
    <row r="3005" spans="1:7" ht="15" customHeight="1">
      <c r="A3005" s="781" t="s">
        <v>453</v>
      </c>
      <c r="B3005" s="767"/>
      <c r="C3005" s="767"/>
      <c r="D3005" s="160" t="s">
        <v>19</v>
      </c>
      <c r="E3005" s="193" t="s">
        <v>575</v>
      </c>
      <c r="F3005" s="619" t="s">
        <v>196</v>
      </c>
      <c r="G3005" s="620" t="s">
        <v>575</v>
      </c>
    </row>
    <row r="3006" spans="1:7" ht="15" customHeight="1">
      <c r="A3006" s="781" t="s">
        <v>454</v>
      </c>
      <c r="B3006" s="767"/>
      <c r="C3006" s="767"/>
      <c r="D3006" s="160" t="s">
        <v>19</v>
      </c>
      <c r="E3006" s="193" t="s">
        <v>576</v>
      </c>
      <c r="F3006" s="619" t="s">
        <v>223</v>
      </c>
      <c r="G3006" s="620" t="s">
        <v>577</v>
      </c>
    </row>
    <row r="3007" spans="1:7" ht="15" customHeight="1">
      <c r="A3007" s="781" t="s">
        <v>455</v>
      </c>
      <c r="B3007" s="767"/>
      <c r="C3007" s="767"/>
      <c r="D3007" s="160" t="s">
        <v>19</v>
      </c>
      <c r="E3007" s="193" t="s">
        <v>578</v>
      </c>
      <c r="F3007" s="619" t="s">
        <v>208</v>
      </c>
      <c r="G3007" s="620" t="s">
        <v>579</v>
      </c>
    </row>
    <row r="3008" spans="1:7" ht="15" customHeight="1">
      <c r="A3008" s="781" t="s">
        <v>456</v>
      </c>
      <c r="B3008" s="767"/>
      <c r="C3008" s="767"/>
      <c r="D3008" s="160" t="s">
        <v>19</v>
      </c>
      <c r="E3008" s="193" t="s">
        <v>580</v>
      </c>
      <c r="F3008" s="619" t="s">
        <v>223</v>
      </c>
      <c r="G3008" s="620" t="s">
        <v>581</v>
      </c>
    </row>
    <row r="3009" spans="1:7" ht="15" customHeight="1">
      <c r="A3009" s="781" t="s">
        <v>457</v>
      </c>
      <c r="B3009" s="767"/>
      <c r="C3009" s="767"/>
      <c r="D3009" s="160" t="s">
        <v>19</v>
      </c>
      <c r="E3009" s="193" t="s">
        <v>582</v>
      </c>
      <c r="F3009" s="619" t="s">
        <v>223</v>
      </c>
      <c r="G3009" s="620" t="s">
        <v>583</v>
      </c>
    </row>
    <row r="3010" spans="1:7" ht="15" customHeight="1">
      <c r="A3010" s="781" t="s">
        <v>458</v>
      </c>
      <c r="B3010" s="767"/>
      <c r="C3010" s="767"/>
      <c r="D3010" s="160" t="s">
        <v>19</v>
      </c>
      <c r="E3010" s="193" t="s">
        <v>584</v>
      </c>
      <c r="F3010" s="619" t="s">
        <v>196</v>
      </c>
      <c r="G3010" s="620" t="s">
        <v>584</v>
      </c>
    </row>
    <row r="3011" spans="1:7" ht="15" customHeight="1">
      <c r="A3011" s="614"/>
      <c r="B3011" s="614"/>
      <c r="C3011" s="614"/>
      <c r="D3011" s="792" t="s">
        <v>188</v>
      </c>
      <c r="E3011" s="767"/>
      <c r="F3011" s="793"/>
      <c r="G3011" s="625" t="s">
        <v>585</v>
      </c>
    </row>
    <row r="3012" spans="1:7" ht="15" customHeight="1">
      <c r="A3012" s="614"/>
      <c r="B3012" s="614"/>
      <c r="C3012" s="614"/>
      <c r="D3012" s="678"/>
      <c r="E3012" s="678"/>
      <c r="F3012" s="678"/>
      <c r="G3012" s="679"/>
    </row>
    <row r="3013" spans="1:7" ht="15" customHeight="1">
      <c r="A3013" s="778" t="s">
        <v>164</v>
      </c>
      <c r="B3013" s="779"/>
      <c r="C3013" s="779"/>
      <c r="D3013" s="779"/>
      <c r="E3013" s="779"/>
      <c r="F3013" s="779"/>
      <c r="G3013" s="770"/>
    </row>
    <row r="3014" spans="1:7" ht="15" customHeight="1">
      <c r="A3014" s="780" t="s">
        <v>165</v>
      </c>
      <c r="B3014" s="779"/>
      <c r="C3014" s="770"/>
      <c r="D3014" s="175" t="s">
        <v>161</v>
      </c>
      <c r="E3014" s="175" t="s">
        <v>166</v>
      </c>
      <c r="F3014" s="175" t="s">
        <v>167</v>
      </c>
      <c r="G3014" s="175" t="s">
        <v>168</v>
      </c>
    </row>
    <row r="3015" spans="1:7" ht="15" customHeight="1">
      <c r="A3015" s="781" t="s">
        <v>169</v>
      </c>
      <c r="B3015" s="767"/>
      <c r="C3015" s="767"/>
      <c r="D3015" s="160" t="s">
        <v>170</v>
      </c>
      <c r="E3015" s="193" t="s">
        <v>586</v>
      </c>
      <c r="F3015" s="160" t="s">
        <v>547</v>
      </c>
      <c r="G3015" s="640" t="s">
        <v>587</v>
      </c>
    </row>
    <row r="3016" spans="1:7" ht="15" customHeight="1">
      <c r="A3016" s="782"/>
      <c r="B3016" s="783"/>
      <c r="C3016" s="783"/>
      <c r="D3016" s="612"/>
      <c r="E3016" s="680"/>
      <c r="F3016" s="612"/>
      <c r="G3016" s="645"/>
    </row>
    <row r="3017" spans="1:7" ht="15" customHeight="1">
      <c r="A3017" s="614"/>
      <c r="B3017" s="614"/>
      <c r="C3017" s="614"/>
      <c r="D3017" s="792" t="s">
        <v>172</v>
      </c>
      <c r="E3017" s="767"/>
      <c r="F3017" s="793"/>
      <c r="G3017" s="625" t="s">
        <v>587</v>
      </c>
    </row>
    <row r="3018" spans="1:7" ht="15" customHeight="1">
      <c r="A3018" s="777"/>
      <c r="B3018" s="767"/>
      <c r="C3018" s="767"/>
      <c r="D3018" s="767"/>
      <c r="E3018" s="767"/>
      <c r="F3018" s="767"/>
      <c r="G3018" s="767"/>
    </row>
    <row r="3019" spans="1:7" ht="15" customHeight="1">
      <c r="A3019" s="778" t="s">
        <v>173</v>
      </c>
      <c r="B3019" s="779"/>
      <c r="C3019" s="779"/>
      <c r="D3019" s="779"/>
      <c r="E3019" s="779"/>
      <c r="F3019" s="779"/>
      <c r="G3019" s="770"/>
    </row>
    <row r="3020" spans="1:7" ht="15" customHeight="1">
      <c r="A3020" s="780" t="s">
        <v>165</v>
      </c>
      <c r="B3020" s="779"/>
      <c r="C3020" s="779"/>
      <c r="D3020" s="610" t="s">
        <v>161</v>
      </c>
      <c r="E3020" s="610" t="s">
        <v>166</v>
      </c>
      <c r="F3020" s="610" t="s">
        <v>167</v>
      </c>
      <c r="G3020" s="611" t="s">
        <v>168</v>
      </c>
    </row>
    <row r="3021" spans="1:7" ht="15" customHeight="1">
      <c r="A3021" s="781" t="s">
        <v>190</v>
      </c>
      <c r="B3021" s="767"/>
      <c r="C3021" s="767"/>
      <c r="D3021" s="160" t="s">
        <v>175</v>
      </c>
      <c r="E3021" s="193" t="s">
        <v>191</v>
      </c>
      <c r="F3021" s="619" t="s">
        <v>588</v>
      </c>
      <c r="G3021" s="620" t="s">
        <v>589</v>
      </c>
    </row>
    <row r="3022" spans="1:7" ht="15" customHeight="1">
      <c r="A3022" s="781" t="s">
        <v>590</v>
      </c>
      <c r="B3022" s="767"/>
      <c r="C3022" s="767"/>
      <c r="D3022" s="160" t="s">
        <v>460</v>
      </c>
      <c r="E3022" s="193" t="s">
        <v>591</v>
      </c>
      <c r="F3022" s="619" t="s">
        <v>592</v>
      </c>
      <c r="G3022" s="620" t="s">
        <v>593</v>
      </c>
    </row>
    <row r="3023" spans="1:7" ht="15" customHeight="1">
      <c r="A3023" s="782"/>
      <c r="B3023" s="783"/>
      <c r="C3023" s="783"/>
      <c r="D3023" s="612"/>
      <c r="E3023" s="622"/>
      <c r="F3023" s="623"/>
      <c r="G3023" s="627"/>
    </row>
    <row r="3024" spans="1:7" ht="15" customHeight="1">
      <c r="A3024" s="614"/>
      <c r="B3024" s="614"/>
      <c r="C3024" s="614"/>
      <c r="D3024" s="784" t="s">
        <v>176</v>
      </c>
      <c r="E3024" s="785"/>
      <c r="F3024" s="786"/>
      <c r="G3024" s="625" t="s">
        <v>594</v>
      </c>
    </row>
    <row r="3025" spans="1:7" ht="15" customHeight="1">
      <c r="A3025" s="614"/>
      <c r="B3025" s="614"/>
      <c r="C3025" s="614"/>
      <c r="D3025" s="614"/>
      <c r="E3025" s="614"/>
      <c r="F3025" s="614"/>
      <c r="G3025" s="614"/>
    </row>
    <row r="3026" spans="1:7" ht="15" customHeight="1">
      <c r="A3026" s="787" t="s">
        <v>177</v>
      </c>
      <c r="B3026" s="779"/>
      <c r="C3026" s="779"/>
      <c r="D3026" s="779"/>
      <c r="E3026" s="779"/>
      <c r="F3026" s="770"/>
      <c r="G3026" s="190" t="s">
        <v>595</v>
      </c>
    </row>
    <row r="3027" spans="1:7" ht="15" customHeight="1">
      <c r="A3027" s="614"/>
      <c r="B3027" s="614"/>
      <c r="C3027" s="614"/>
      <c r="D3027" s="614"/>
      <c r="E3027" s="614"/>
      <c r="F3027" s="614"/>
      <c r="G3027" s="614"/>
    </row>
    <row r="3028" spans="1:7" ht="15" customHeight="1">
      <c r="A3028" s="788" t="s">
        <v>178</v>
      </c>
      <c r="B3028" s="779"/>
      <c r="C3028" s="770"/>
      <c r="D3028" s="681"/>
      <c r="E3028" s="682"/>
      <c r="F3028" s="683">
        <v>0.04</v>
      </c>
      <c r="G3028" s="684" t="s">
        <v>596</v>
      </c>
    </row>
    <row r="3029" spans="1:7" ht="15" customHeight="1">
      <c r="A3029" s="787" t="s">
        <v>179</v>
      </c>
      <c r="B3029" s="779"/>
      <c r="C3029" s="779"/>
      <c r="D3029" s="779"/>
      <c r="E3029" s="779"/>
      <c r="F3029" s="770"/>
      <c r="G3029" s="685" t="s">
        <v>597</v>
      </c>
    </row>
    <row r="3031" spans="1:7" ht="15" customHeight="1">
      <c r="A3031" s="156" t="s">
        <v>159</v>
      </c>
      <c r="B3031" s="795" t="s">
        <v>160</v>
      </c>
      <c r="C3031" s="785"/>
      <c r="D3031" s="785"/>
      <c r="E3031" s="785"/>
      <c r="F3031" s="785"/>
      <c r="G3031" s="796" t="s">
        <v>161</v>
      </c>
    </row>
    <row r="3032" spans="1:7" ht="15" customHeight="1">
      <c r="A3032" s="192" t="s">
        <v>147</v>
      </c>
      <c r="B3032" s="783"/>
      <c r="C3032" s="783"/>
      <c r="D3032" s="783"/>
      <c r="E3032" s="783"/>
      <c r="F3032" s="783"/>
      <c r="G3032" s="797"/>
    </row>
    <row r="3033" spans="1:7" ht="15" customHeight="1">
      <c r="A3033" s="686" t="s">
        <v>162</v>
      </c>
      <c r="B3033" s="798" t="s">
        <v>461</v>
      </c>
      <c r="C3033" s="785"/>
      <c r="D3033" s="785"/>
      <c r="E3033" s="785"/>
      <c r="F3033" s="785"/>
      <c r="G3033" s="799" t="s">
        <v>19</v>
      </c>
    </row>
    <row r="3034" spans="1:7" ht="15" customHeight="1">
      <c r="A3034" s="687">
        <v>7.13</v>
      </c>
      <c r="B3034" s="783"/>
      <c r="C3034" s="783"/>
      <c r="D3034" s="783"/>
      <c r="E3034" s="783"/>
      <c r="F3034" s="783"/>
      <c r="G3034" s="797"/>
    </row>
    <row r="3035" spans="1:7" ht="15" customHeight="1">
      <c r="A3035" s="794"/>
      <c r="B3035" s="783"/>
      <c r="C3035" s="783"/>
      <c r="D3035" s="783"/>
      <c r="E3035" s="783"/>
      <c r="F3035" s="783"/>
      <c r="G3035" s="783"/>
    </row>
    <row r="3036" spans="1:7" ht="15" customHeight="1">
      <c r="A3036" s="778" t="s">
        <v>183</v>
      </c>
      <c r="B3036" s="779"/>
      <c r="C3036" s="779"/>
      <c r="D3036" s="779"/>
      <c r="E3036" s="779"/>
      <c r="F3036" s="779"/>
      <c r="G3036" s="770"/>
    </row>
    <row r="3037" spans="1:7" ht="15" customHeight="1">
      <c r="A3037" s="780" t="s">
        <v>165</v>
      </c>
      <c r="B3037" s="779"/>
      <c r="C3037" s="779"/>
      <c r="D3037" s="610" t="s">
        <v>161</v>
      </c>
      <c r="E3037" s="610" t="s">
        <v>184</v>
      </c>
      <c r="F3037" s="610" t="s">
        <v>167</v>
      </c>
      <c r="G3037" s="611" t="s">
        <v>168</v>
      </c>
    </row>
    <row r="3038" spans="1:7" ht="15" customHeight="1">
      <c r="A3038" s="789" t="s">
        <v>599</v>
      </c>
      <c r="B3038" s="785"/>
      <c r="C3038" s="785"/>
      <c r="D3038" s="619" t="s">
        <v>104</v>
      </c>
      <c r="E3038" s="688" t="s">
        <v>600</v>
      </c>
      <c r="F3038" s="160" t="s">
        <v>196</v>
      </c>
      <c r="G3038" s="640" t="s">
        <v>600</v>
      </c>
    </row>
    <row r="3039" spans="1:7" ht="15" customHeight="1">
      <c r="A3039" s="790" t="s">
        <v>462</v>
      </c>
      <c r="B3039" s="767"/>
      <c r="C3039" s="767"/>
      <c r="D3039" s="619" t="s">
        <v>104</v>
      </c>
      <c r="E3039" s="688" t="s">
        <v>601</v>
      </c>
      <c r="F3039" s="160" t="s">
        <v>223</v>
      </c>
      <c r="G3039" s="640" t="s">
        <v>602</v>
      </c>
    </row>
    <row r="3040" spans="1:7" ht="15" customHeight="1">
      <c r="A3040" s="790" t="s">
        <v>463</v>
      </c>
      <c r="B3040" s="767"/>
      <c r="C3040" s="767"/>
      <c r="D3040" s="619" t="s">
        <v>26</v>
      </c>
      <c r="E3040" s="688" t="s">
        <v>603</v>
      </c>
      <c r="F3040" s="160" t="s">
        <v>411</v>
      </c>
      <c r="G3040" s="640" t="s">
        <v>604</v>
      </c>
    </row>
    <row r="3041" spans="1:7" ht="15" customHeight="1">
      <c r="A3041" s="790" t="s">
        <v>464</v>
      </c>
      <c r="B3041" s="767"/>
      <c r="C3041" s="767"/>
      <c r="D3041" s="619" t="s">
        <v>104</v>
      </c>
      <c r="E3041" s="688" t="s">
        <v>605</v>
      </c>
      <c r="F3041" s="160" t="s">
        <v>196</v>
      </c>
      <c r="G3041" s="640" t="s">
        <v>605</v>
      </c>
    </row>
    <row r="3042" spans="1:7" ht="15" customHeight="1">
      <c r="A3042" s="790" t="s">
        <v>465</v>
      </c>
      <c r="B3042" s="767"/>
      <c r="C3042" s="767"/>
      <c r="D3042" s="619" t="s">
        <v>104</v>
      </c>
      <c r="E3042" s="688" t="s">
        <v>606</v>
      </c>
      <c r="F3042" s="160" t="s">
        <v>196</v>
      </c>
      <c r="G3042" s="640" t="s">
        <v>606</v>
      </c>
    </row>
    <row r="3043" spans="1:7" ht="15" customHeight="1">
      <c r="A3043" s="790" t="s">
        <v>607</v>
      </c>
      <c r="B3043" s="767"/>
      <c r="C3043" s="767"/>
      <c r="D3043" s="619" t="s">
        <v>104</v>
      </c>
      <c r="E3043" s="688" t="s">
        <v>608</v>
      </c>
      <c r="F3043" s="160" t="s">
        <v>196</v>
      </c>
      <c r="G3043" s="640" t="s">
        <v>608</v>
      </c>
    </row>
    <row r="3044" spans="1:7" ht="15" customHeight="1">
      <c r="A3044" s="791" t="s">
        <v>466</v>
      </c>
      <c r="B3044" s="783"/>
      <c r="C3044" s="783"/>
      <c r="D3044" s="623" t="s">
        <v>104</v>
      </c>
      <c r="E3044" s="689" t="s">
        <v>609</v>
      </c>
      <c r="F3044" s="612" t="s">
        <v>196</v>
      </c>
      <c r="G3044" s="690" t="s">
        <v>609</v>
      </c>
    </row>
    <row r="3045" spans="1:7" ht="15" customHeight="1">
      <c r="A3045" s="614"/>
      <c r="B3045" s="614"/>
      <c r="C3045" s="614"/>
      <c r="D3045" s="792" t="s">
        <v>188</v>
      </c>
      <c r="E3045" s="767"/>
      <c r="F3045" s="793"/>
      <c r="G3045" s="625" t="s">
        <v>610</v>
      </c>
    </row>
    <row r="3046" spans="1:7" ht="15" customHeight="1">
      <c r="A3046" s="794"/>
      <c r="B3046" s="783"/>
      <c r="C3046" s="783"/>
      <c r="D3046" s="783"/>
      <c r="E3046" s="783"/>
      <c r="F3046" s="783"/>
      <c r="G3046" s="783"/>
    </row>
    <row r="3047" spans="1:7" ht="15" customHeight="1">
      <c r="A3047" s="778" t="s">
        <v>164</v>
      </c>
      <c r="B3047" s="779"/>
      <c r="C3047" s="779"/>
      <c r="D3047" s="779"/>
      <c r="E3047" s="779"/>
      <c r="F3047" s="779"/>
      <c r="G3047" s="770"/>
    </row>
    <row r="3048" spans="1:7" ht="15" customHeight="1">
      <c r="A3048" s="780" t="s">
        <v>165</v>
      </c>
      <c r="B3048" s="779"/>
      <c r="C3048" s="770"/>
      <c r="D3048" s="175" t="s">
        <v>161</v>
      </c>
      <c r="E3048" s="175" t="s">
        <v>166</v>
      </c>
      <c r="F3048" s="691" t="s">
        <v>167</v>
      </c>
      <c r="G3048" s="175" t="s">
        <v>168</v>
      </c>
    </row>
    <row r="3049" spans="1:7" ht="15" customHeight="1">
      <c r="A3049" s="781" t="s">
        <v>169</v>
      </c>
      <c r="B3049" s="767"/>
      <c r="C3049" s="767"/>
      <c r="D3049" s="160" t="s">
        <v>170</v>
      </c>
      <c r="E3049" s="198">
        <v>45.591000000000001</v>
      </c>
      <c r="F3049" s="692" t="s">
        <v>189</v>
      </c>
      <c r="G3049" s="640" t="s">
        <v>611</v>
      </c>
    </row>
    <row r="3050" spans="1:7" ht="15" customHeight="1">
      <c r="A3050" s="781"/>
      <c r="B3050" s="767"/>
      <c r="C3050" s="767"/>
      <c r="D3050" s="160"/>
      <c r="E3050" s="193"/>
      <c r="F3050" s="160"/>
      <c r="G3050" s="641"/>
    </row>
    <row r="3051" spans="1:7" ht="15" customHeight="1">
      <c r="A3051" s="782"/>
      <c r="B3051" s="783"/>
      <c r="C3051" s="783"/>
      <c r="D3051" s="160"/>
      <c r="E3051" s="193"/>
      <c r="F3051" s="160"/>
      <c r="G3051" s="645"/>
    </row>
    <row r="3052" spans="1:7" ht="15" customHeight="1">
      <c r="A3052" s="614"/>
      <c r="B3052" s="614"/>
      <c r="C3052" s="614"/>
      <c r="D3052" s="784" t="s">
        <v>172</v>
      </c>
      <c r="E3052" s="785"/>
      <c r="F3052" s="786"/>
      <c r="G3052" s="625" t="s">
        <v>611</v>
      </c>
    </row>
    <row r="3053" spans="1:7" ht="15" customHeight="1">
      <c r="A3053" s="777"/>
      <c r="B3053" s="767"/>
      <c r="C3053" s="767"/>
      <c r="D3053" s="767"/>
      <c r="E3053" s="767"/>
      <c r="F3053" s="767"/>
      <c r="G3053" s="767"/>
    </row>
    <row r="3054" spans="1:7" ht="15" customHeight="1">
      <c r="A3054" s="778" t="s">
        <v>173</v>
      </c>
      <c r="B3054" s="779"/>
      <c r="C3054" s="779"/>
      <c r="D3054" s="779"/>
      <c r="E3054" s="779"/>
      <c r="F3054" s="779"/>
      <c r="G3054" s="770"/>
    </row>
    <row r="3055" spans="1:7" ht="15" customHeight="1">
      <c r="A3055" s="780" t="s">
        <v>165</v>
      </c>
      <c r="B3055" s="779"/>
      <c r="C3055" s="779"/>
      <c r="D3055" s="610" t="s">
        <v>161</v>
      </c>
      <c r="E3055" s="610" t="s">
        <v>166</v>
      </c>
      <c r="F3055" s="610" t="s">
        <v>167</v>
      </c>
      <c r="G3055" s="611" t="s">
        <v>168</v>
      </c>
    </row>
    <row r="3056" spans="1:7" ht="15" customHeight="1">
      <c r="A3056" s="781" t="s">
        <v>190</v>
      </c>
      <c r="B3056" s="767"/>
      <c r="C3056" s="767"/>
      <c r="D3056" s="160" t="s">
        <v>175</v>
      </c>
      <c r="E3056" s="193" t="s">
        <v>191</v>
      </c>
      <c r="F3056" s="619" t="s">
        <v>612</v>
      </c>
      <c r="G3056" s="620" t="s">
        <v>613</v>
      </c>
    </row>
    <row r="3057" spans="1:7" ht="15" customHeight="1">
      <c r="A3057" s="781"/>
      <c r="B3057" s="767"/>
      <c r="C3057" s="767"/>
      <c r="D3057" s="160"/>
      <c r="E3057" s="614"/>
      <c r="F3057" s="619"/>
      <c r="G3057" s="693"/>
    </row>
    <row r="3058" spans="1:7" ht="15" customHeight="1">
      <c r="A3058" s="781"/>
      <c r="B3058" s="767"/>
      <c r="C3058" s="767"/>
      <c r="D3058" s="160"/>
      <c r="E3058" s="614"/>
      <c r="F3058" s="619"/>
      <c r="G3058" s="693"/>
    </row>
    <row r="3059" spans="1:7" ht="15" customHeight="1">
      <c r="A3059" s="782"/>
      <c r="B3059" s="783"/>
      <c r="C3059" s="783"/>
      <c r="D3059" s="612"/>
      <c r="E3059" s="622"/>
      <c r="F3059" s="623"/>
      <c r="G3059" s="627"/>
    </row>
    <row r="3060" spans="1:7" ht="15" customHeight="1">
      <c r="A3060" s="614"/>
      <c r="B3060" s="614"/>
      <c r="C3060" s="614"/>
      <c r="D3060" s="784" t="s">
        <v>176</v>
      </c>
      <c r="E3060" s="785"/>
      <c r="F3060" s="786"/>
      <c r="G3060" s="625" t="s">
        <v>613</v>
      </c>
    </row>
    <row r="3061" spans="1:7" ht="15" customHeight="1">
      <c r="A3061" s="614"/>
      <c r="B3061" s="614"/>
      <c r="C3061" s="614"/>
      <c r="D3061" s="614"/>
      <c r="E3061" s="614"/>
      <c r="F3061" s="614"/>
      <c r="G3061" s="614"/>
    </row>
    <row r="3062" spans="1:7" ht="15" customHeight="1">
      <c r="A3062" s="787" t="s">
        <v>177</v>
      </c>
      <c r="B3062" s="779"/>
      <c r="C3062" s="779"/>
      <c r="D3062" s="779"/>
      <c r="E3062" s="779"/>
      <c r="F3062" s="770"/>
      <c r="G3062" s="190" t="s">
        <v>614</v>
      </c>
    </row>
    <row r="3063" spans="1:7" ht="15" customHeight="1">
      <c r="A3063" s="614"/>
      <c r="B3063" s="614"/>
      <c r="C3063" s="614"/>
      <c r="D3063" s="614"/>
      <c r="E3063" s="614"/>
      <c r="F3063" s="614"/>
      <c r="G3063" s="614"/>
    </row>
    <row r="3064" spans="1:7" ht="15" customHeight="1">
      <c r="A3064" s="788" t="s">
        <v>178</v>
      </c>
      <c r="B3064" s="779"/>
      <c r="C3064" s="770"/>
      <c r="D3064" s="681"/>
      <c r="E3064" s="682"/>
      <c r="F3064" s="683">
        <v>0.04</v>
      </c>
      <c r="G3064" s="684" t="s">
        <v>615</v>
      </c>
    </row>
    <row r="3065" spans="1:7" ht="15" customHeight="1">
      <c r="A3065" s="787" t="s">
        <v>179</v>
      </c>
      <c r="B3065" s="779"/>
      <c r="C3065" s="779"/>
      <c r="D3065" s="779"/>
      <c r="E3065" s="779"/>
      <c r="F3065" s="770"/>
      <c r="G3065" s="190" t="s">
        <v>616</v>
      </c>
    </row>
  </sheetData>
  <mergeCells count="2745">
    <mergeCell ref="A1236:G1236"/>
    <mergeCell ref="A1237:G1237"/>
    <mergeCell ref="A1238:C1238"/>
    <mergeCell ref="A1239:C1239"/>
    <mergeCell ref="A1240:C1240"/>
    <mergeCell ref="D1241:F1241"/>
    <mergeCell ref="A1243:F1243"/>
    <mergeCell ref="A1245:C1245"/>
    <mergeCell ref="A1286:C1286"/>
    <mergeCell ref="A1288:C1288"/>
    <mergeCell ref="A1939:C1939"/>
    <mergeCell ref="G1891:G1892"/>
    <mergeCell ref="A1262:C1262"/>
    <mergeCell ref="A1263:C1263"/>
    <mergeCell ref="D1264:F1264"/>
    <mergeCell ref="A1265:G1265"/>
    <mergeCell ref="A2368:C2368"/>
    <mergeCell ref="A1276:F1276"/>
    <mergeCell ref="B1279:F1280"/>
    <mergeCell ref="G1279:G1280"/>
    <mergeCell ref="D1210:F1210"/>
    <mergeCell ref="A1212:F1212"/>
    <mergeCell ref="A1214:C1214"/>
    <mergeCell ref="A1215:F1215"/>
    <mergeCell ref="B1220:F1221"/>
    <mergeCell ref="G1220:G1221"/>
    <mergeCell ref="G1222:G1223"/>
    <mergeCell ref="B1222:F1223"/>
    <mergeCell ref="A1224:G1224"/>
    <mergeCell ref="A1225:G1225"/>
    <mergeCell ref="A1226:C1226"/>
    <mergeCell ref="A1227:C1227"/>
    <mergeCell ref="A1228:C1228"/>
    <mergeCell ref="D1229:F1229"/>
    <mergeCell ref="A1230:G1230"/>
    <mergeCell ref="A1231:G1231"/>
    <mergeCell ref="A1232:C1232"/>
    <mergeCell ref="A1233:C1233"/>
    <mergeCell ref="A1234:C1234"/>
    <mergeCell ref="D1235:F1235"/>
    <mergeCell ref="A2008:C2008"/>
    <mergeCell ref="A2009:C2009"/>
    <mergeCell ref="A2010:C2010"/>
    <mergeCell ref="D1289:F1289"/>
    <mergeCell ref="A1290:G1290"/>
    <mergeCell ref="A1291:G1291"/>
    <mergeCell ref="A1292:C1292"/>
    <mergeCell ref="A1293:C1293"/>
    <mergeCell ref="A1246:F1246"/>
    <mergeCell ref="B1248:F1249"/>
    <mergeCell ref="G1248:G1249"/>
    <mergeCell ref="B1250:F1251"/>
    <mergeCell ref="G1250:G1251"/>
    <mergeCell ref="A1252:G1252"/>
    <mergeCell ref="A1253:G1253"/>
    <mergeCell ref="A1968:G1968"/>
    <mergeCell ref="A1969:C1969"/>
    <mergeCell ref="A1970:C1970"/>
    <mergeCell ref="A1971:C1971"/>
    <mergeCell ref="A1972:C1972"/>
    <mergeCell ref="A1254:C1254"/>
    <mergeCell ref="A1255:C1255"/>
    <mergeCell ref="A1257:C1257"/>
    <mergeCell ref="D1258:F1258"/>
    <mergeCell ref="A1259:G1259"/>
    <mergeCell ref="A1260:G1260"/>
    <mergeCell ref="A1261:C1261"/>
    <mergeCell ref="B1281:F1282"/>
    <mergeCell ref="G1281:G1282"/>
    <mergeCell ref="A1283:G1283"/>
    <mergeCell ref="A1284:G1284"/>
    <mergeCell ref="A1285:C1285"/>
    <mergeCell ref="A1068:G1068"/>
    <mergeCell ref="D2234:F2234"/>
    <mergeCell ref="A2235:G2235"/>
    <mergeCell ref="A2236:G2236"/>
    <mergeCell ref="D2242:F2242"/>
    <mergeCell ref="D2029:F2029"/>
    <mergeCell ref="A2031:F2031"/>
    <mergeCell ref="A2033:C2033"/>
    <mergeCell ref="A2034:F2034"/>
    <mergeCell ref="B2211:F2212"/>
    <mergeCell ref="G2211:G2212"/>
    <mergeCell ref="G2213:G2214"/>
    <mergeCell ref="B2213:F2214"/>
    <mergeCell ref="A2011:C2011"/>
    <mergeCell ref="A2012:C2012"/>
    <mergeCell ref="A2013:C2013"/>
    <mergeCell ref="A2014:C2014"/>
    <mergeCell ref="A2015:C2015"/>
    <mergeCell ref="D2016:F2016"/>
    <mergeCell ref="A2018:G2018"/>
    <mergeCell ref="A2019:C2019"/>
    <mergeCell ref="A1266:G1266"/>
    <mergeCell ref="A1267:C1267"/>
    <mergeCell ref="A1269:C1269"/>
    <mergeCell ref="A1270:C1270"/>
    <mergeCell ref="D1271:F1271"/>
    <mergeCell ref="A1273:F1273"/>
    <mergeCell ref="A1275:C1275"/>
    <mergeCell ref="A2020:C2020"/>
    <mergeCell ref="A2021:C2021"/>
    <mergeCell ref="D2022:F2022"/>
    <mergeCell ref="A2023:G2023"/>
    <mergeCell ref="A1130:C1130"/>
    <mergeCell ref="A1114:C1114"/>
    <mergeCell ref="A1115:C1115"/>
    <mergeCell ref="A1116:C1116"/>
    <mergeCell ref="D1117:F1117"/>
    <mergeCell ref="A1119:G1119"/>
    <mergeCell ref="A1125:F1125"/>
    <mergeCell ref="A1128:F1128"/>
    <mergeCell ref="A1076:C1076"/>
    <mergeCell ref="A1077:C1077"/>
    <mergeCell ref="A1078:C1078"/>
    <mergeCell ref="D1079:F1079"/>
    <mergeCell ref="A1081:G1081"/>
    <mergeCell ref="A1082:C1082"/>
    <mergeCell ref="A1083:C1083"/>
    <mergeCell ref="A1084:C1084"/>
    <mergeCell ref="A1025:C1025"/>
    <mergeCell ref="D1026:F1026"/>
    <mergeCell ref="A1028:F1028"/>
    <mergeCell ref="A1030:C1030"/>
    <mergeCell ref="A1031:F1031"/>
    <mergeCell ref="B1033:F1034"/>
    <mergeCell ref="G1033:G1034"/>
    <mergeCell ref="B1035:F1036"/>
    <mergeCell ref="A1039:C1039"/>
    <mergeCell ref="A1040:C1040"/>
    <mergeCell ref="A1041:C1041"/>
    <mergeCell ref="D1056:F1056"/>
    <mergeCell ref="A1058:F1058"/>
    <mergeCell ref="A1060:C1060"/>
    <mergeCell ref="A1061:F1061"/>
    <mergeCell ref="B1063:F1064"/>
    <mergeCell ref="A1166:G1166"/>
    <mergeCell ref="A1167:C1167"/>
    <mergeCell ref="A1168:C1168"/>
    <mergeCell ref="A1169:C1169"/>
    <mergeCell ref="D1170:F1170"/>
    <mergeCell ref="A1171:G1171"/>
    <mergeCell ref="A1172:G1172"/>
    <mergeCell ref="A1173:C1173"/>
    <mergeCell ref="A1174:C1174"/>
    <mergeCell ref="A1175:C1175"/>
    <mergeCell ref="A1002:C1002"/>
    <mergeCell ref="A1003:C1003"/>
    <mergeCell ref="A1004:C1004"/>
    <mergeCell ref="A1005:C1005"/>
    <mergeCell ref="A1006:C1006"/>
    <mergeCell ref="A1007:C1007"/>
    <mergeCell ref="A1008:C1008"/>
    <mergeCell ref="D1009:F1009"/>
    <mergeCell ref="A1011:G1011"/>
    <mergeCell ref="A1012:C1012"/>
    <mergeCell ref="A1013:C1013"/>
    <mergeCell ref="A1014:C1014"/>
    <mergeCell ref="A1016:C1016"/>
    <mergeCell ref="A1017:C1017"/>
    <mergeCell ref="D1018:F1018"/>
    <mergeCell ref="A1019:G1019"/>
    <mergeCell ref="A1020:G1020"/>
    <mergeCell ref="B1132:F1133"/>
    <mergeCell ref="G1132:G1133"/>
    <mergeCell ref="G1035:G1036"/>
    <mergeCell ref="A1037:G1037"/>
    <mergeCell ref="A1038:G1038"/>
    <mergeCell ref="A96:G96"/>
    <mergeCell ref="A97:C97"/>
    <mergeCell ref="A98:C98"/>
    <mergeCell ref="A99:C99"/>
    <mergeCell ref="A109:C109"/>
    <mergeCell ref="A110:C110"/>
    <mergeCell ref="A111:C111"/>
    <mergeCell ref="A220:G220"/>
    <mergeCell ref="A1962:C1962"/>
    <mergeCell ref="A1933:C1933"/>
    <mergeCell ref="A1934:C1934"/>
    <mergeCell ref="A1938:C1938"/>
    <mergeCell ref="A1907:C1907"/>
    <mergeCell ref="A1908:C1908"/>
    <mergeCell ref="A1909:C1909"/>
    <mergeCell ref="A1926:C1926"/>
    <mergeCell ref="A1021:C1021"/>
    <mergeCell ref="A1022:C1022"/>
    <mergeCell ref="A1023:C1023"/>
    <mergeCell ref="A1024:C1024"/>
    <mergeCell ref="B1134:F1135"/>
    <mergeCell ref="G1134:G1135"/>
    <mergeCell ref="A1136:G1136"/>
    <mergeCell ref="A1137:G1137"/>
    <mergeCell ref="A1138:C1138"/>
    <mergeCell ref="A1139:C1139"/>
    <mergeCell ref="A1140:C1140"/>
    <mergeCell ref="B1161:F1162"/>
    <mergeCell ref="G1161:G1162"/>
    <mergeCell ref="B1163:F1164"/>
    <mergeCell ref="G1163:G1164"/>
    <mergeCell ref="A1165:G1165"/>
    <mergeCell ref="A1:G1"/>
    <mergeCell ref="A2:G2"/>
    <mergeCell ref="B3:F4"/>
    <mergeCell ref="G3:G4"/>
    <mergeCell ref="B5:F6"/>
    <mergeCell ref="G5:G6"/>
    <mergeCell ref="A7:G7"/>
    <mergeCell ref="A8:G8"/>
    <mergeCell ref="A9:C9"/>
    <mergeCell ref="A10:C10"/>
    <mergeCell ref="A11:C11"/>
    <mergeCell ref="A12:C12"/>
    <mergeCell ref="D13:F13"/>
    <mergeCell ref="A14:G14"/>
    <mergeCell ref="A15:G15"/>
    <mergeCell ref="A16:C16"/>
    <mergeCell ref="A17:C17"/>
    <mergeCell ref="A20:C20"/>
    <mergeCell ref="A21:C21"/>
    <mergeCell ref="D22:F22"/>
    <mergeCell ref="A24:F24"/>
    <mergeCell ref="A26:C26"/>
    <mergeCell ref="A27:F27"/>
    <mergeCell ref="D28:F28"/>
    <mergeCell ref="B30:F31"/>
    <mergeCell ref="G30:G31"/>
    <mergeCell ref="B32:F33"/>
    <mergeCell ref="G32:G33"/>
    <mergeCell ref="A34:G34"/>
    <mergeCell ref="A35:G35"/>
    <mergeCell ref="A36:C36"/>
    <mergeCell ref="A37:C37"/>
    <mergeCell ref="A38:C38"/>
    <mergeCell ref="A39:C39"/>
    <mergeCell ref="A40:C40"/>
    <mergeCell ref="D41:F41"/>
    <mergeCell ref="A42:G42"/>
    <mergeCell ref="A43:G43"/>
    <mergeCell ref="A44:C44"/>
    <mergeCell ref="A45:C45"/>
    <mergeCell ref="A46:C46"/>
    <mergeCell ref="A47:C47"/>
    <mergeCell ref="A100:C100"/>
    <mergeCell ref="A101:C101"/>
    <mergeCell ref="A102:C102"/>
    <mergeCell ref="A103:C103"/>
    <mergeCell ref="A69:C69"/>
    <mergeCell ref="D70:F70"/>
    <mergeCell ref="A106:G106"/>
    <mergeCell ref="A72:G72"/>
    <mergeCell ref="A108:C108"/>
    <mergeCell ref="A84:C84"/>
    <mergeCell ref="D85:F85"/>
    <mergeCell ref="A87:F87"/>
    <mergeCell ref="A89:C89"/>
    <mergeCell ref="A90:F90"/>
    <mergeCell ref="A48:C48"/>
    <mergeCell ref="D49:F49"/>
    <mergeCell ref="A51:F51"/>
    <mergeCell ref="A53:C53"/>
    <mergeCell ref="A54:F54"/>
    <mergeCell ref="B91:F92"/>
    <mergeCell ref="G91:G92"/>
    <mergeCell ref="B93:F94"/>
    <mergeCell ref="G93:G94"/>
    <mergeCell ref="A95:G95"/>
    <mergeCell ref="D112:F112"/>
    <mergeCell ref="A113:G113"/>
    <mergeCell ref="A114:G114"/>
    <mergeCell ref="A115:C115"/>
    <mergeCell ref="A116:C116"/>
    <mergeCell ref="A117:C117"/>
    <mergeCell ref="A118:C118"/>
    <mergeCell ref="A119:C119"/>
    <mergeCell ref="D120:F120"/>
    <mergeCell ref="A122:F122"/>
    <mergeCell ref="A124:C124"/>
    <mergeCell ref="A125:F125"/>
    <mergeCell ref="B127:F128"/>
    <mergeCell ref="G127:G128"/>
    <mergeCell ref="B129:F130"/>
    <mergeCell ref="G129:G130"/>
    <mergeCell ref="A131:G131"/>
    <mergeCell ref="A193:G193"/>
    <mergeCell ref="A194:G194"/>
    <mergeCell ref="A195:C195"/>
    <mergeCell ref="A196:C196"/>
    <mergeCell ref="A197:C197"/>
    <mergeCell ref="A198:C198"/>
    <mergeCell ref="D199:F199"/>
    <mergeCell ref="A176:G176"/>
    <mergeCell ref="A177:G177"/>
    <mergeCell ref="A178:C178"/>
    <mergeCell ref="A179:C179"/>
    <mergeCell ref="A180:C180"/>
    <mergeCell ref="A132:G132"/>
    <mergeCell ref="A133:C133"/>
    <mergeCell ref="A134:C134"/>
    <mergeCell ref="A135:C135"/>
    <mergeCell ref="A136:C136"/>
    <mergeCell ref="D137:F137"/>
    <mergeCell ref="A138:G138"/>
    <mergeCell ref="A139:G139"/>
    <mergeCell ref="A140:C140"/>
    <mergeCell ref="A141:C141"/>
    <mergeCell ref="A142:C142"/>
    <mergeCell ref="A143:C143"/>
    <mergeCell ref="D144:F144"/>
    <mergeCell ref="A145:G145"/>
    <mergeCell ref="A146:G146"/>
    <mergeCell ref="A147:C147"/>
    <mergeCell ref="A148:C148"/>
    <mergeCell ref="A210:C210"/>
    <mergeCell ref="A211:C211"/>
    <mergeCell ref="A212:C212"/>
    <mergeCell ref="D213:F213"/>
    <mergeCell ref="A215:F215"/>
    <mergeCell ref="A217:C217"/>
    <mergeCell ref="A218:F218"/>
    <mergeCell ref="A221:G221"/>
    <mergeCell ref="B222:F223"/>
    <mergeCell ref="G222:G223"/>
    <mergeCell ref="B224:F225"/>
    <mergeCell ref="G224:G225"/>
    <mergeCell ref="A149:C149"/>
    <mergeCell ref="A150:C150"/>
    <mergeCell ref="D151:F151"/>
    <mergeCell ref="A153:F153"/>
    <mergeCell ref="A155:C155"/>
    <mergeCell ref="A156:F156"/>
    <mergeCell ref="A200:G200"/>
    <mergeCell ref="A201:G201"/>
    <mergeCell ref="A202:C202"/>
    <mergeCell ref="A203:C203"/>
    <mergeCell ref="A204:C204"/>
    <mergeCell ref="A205:C205"/>
    <mergeCell ref="D206:F206"/>
    <mergeCell ref="A184:F184"/>
    <mergeCell ref="A186:C186"/>
    <mergeCell ref="A187:F187"/>
    <mergeCell ref="B189:F190"/>
    <mergeCell ref="G189:G190"/>
    <mergeCell ref="B191:F192"/>
    <mergeCell ref="G191:G192"/>
    <mergeCell ref="A226:G226"/>
    <mergeCell ref="A227:G227"/>
    <mergeCell ref="A228:C228"/>
    <mergeCell ref="A229:C229"/>
    <mergeCell ref="A230:C230"/>
    <mergeCell ref="A231:C231"/>
    <mergeCell ref="D232:F232"/>
    <mergeCell ref="A233:G233"/>
    <mergeCell ref="A234:G234"/>
    <mergeCell ref="B158:F159"/>
    <mergeCell ref="G158:G159"/>
    <mergeCell ref="B160:F161"/>
    <mergeCell ref="G160:G161"/>
    <mergeCell ref="A162:G162"/>
    <mergeCell ref="A163:G163"/>
    <mergeCell ref="A164:C164"/>
    <mergeCell ref="A165:C165"/>
    <mergeCell ref="A166:C166"/>
    <mergeCell ref="A167:C167"/>
    <mergeCell ref="D168:F168"/>
    <mergeCell ref="A169:G169"/>
    <mergeCell ref="A170:G170"/>
    <mergeCell ref="A171:C171"/>
    <mergeCell ref="A172:C172"/>
    <mergeCell ref="A173:C173"/>
    <mergeCell ref="A174:C174"/>
    <mergeCell ref="D175:F175"/>
    <mergeCell ref="A181:C181"/>
    <mergeCell ref="D182:F182"/>
    <mergeCell ref="A207:G207"/>
    <mergeCell ref="A208:G208"/>
    <mergeCell ref="A209:C209"/>
    <mergeCell ref="A235:C235"/>
    <mergeCell ref="A236:C236"/>
    <mergeCell ref="A237:C237"/>
    <mergeCell ref="A238:C238"/>
    <mergeCell ref="D239:F239"/>
    <mergeCell ref="A240:G240"/>
    <mergeCell ref="A241:G241"/>
    <mergeCell ref="A242:C242"/>
    <mergeCell ref="A243:C243"/>
    <mergeCell ref="A244:C244"/>
    <mergeCell ref="A245:C245"/>
    <mergeCell ref="D246:F246"/>
    <mergeCell ref="A248:F248"/>
    <mergeCell ref="A250:C250"/>
    <mergeCell ref="A251:F251"/>
    <mergeCell ref="A297:C297"/>
    <mergeCell ref="A298:C298"/>
    <mergeCell ref="A280:C280"/>
    <mergeCell ref="A281:C281"/>
    <mergeCell ref="A282:C282"/>
    <mergeCell ref="A283:C283"/>
    <mergeCell ref="D284:F284"/>
    <mergeCell ref="A286:F286"/>
    <mergeCell ref="A288:C288"/>
    <mergeCell ref="A289:F289"/>
    <mergeCell ref="A290:G290"/>
    <mergeCell ref="B291:F292"/>
    <mergeCell ref="G291:G292"/>
    <mergeCell ref="B293:F294"/>
    <mergeCell ref="G293:G294"/>
    <mergeCell ref="A295:G295"/>
    <mergeCell ref="A296:G296"/>
    <mergeCell ref="A299:C299"/>
    <mergeCell ref="A300:C300"/>
    <mergeCell ref="A301:C301"/>
    <mergeCell ref="D302:F302"/>
    <mergeCell ref="A303:G303"/>
    <mergeCell ref="A304:G304"/>
    <mergeCell ref="A305:C305"/>
    <mergeCell ref="A306:C306"/>
    <mergeCell ref="A307:C307"/>
    <mergeCell ref="A308:C308"/>
    <mergeCell ref="A309:C309"/>
    <mergeCell ref="D310:F310"/>
    <mergeCell ref="A312:F312"/>
    <mergeCell ref="A314:C314"/>
    <mergeCell ref="A315:F315"/>
    <mergeCell ref="A316:C316"/>
    <mergeCell ref="B317:F318"/>
    <mergeCell ref="G317:G318"/>
    <mergeCell ref="G319:G320"/>
    <mergeCell ref="B319:F320"/>
    <mergeCell ref="A321:G321"/>
    <mergeCell ref="A322:G322"/>
    <mergeCell ref="A323:C323"/>
    <mergeCell ref="A324:C324"/>
    <mergeCell ref="A325:C325"/>
    <mergeCell ref="A326:C326"/>
    <mergeCell ref="A327:C327"/>
    <mergeCell ref="A328:C328"/>
    <mergeCell ref="A329:C329"/>
    <mergeCell ref="D330:F330"/>
    <mergeCell ref="A331:G331"/>
    <mergeCell ref="A332:G332"/>
    <mergeCell ref="A333:C333"/>
    <mergeCell ref="A334:C334"/>
    <mergeCell ref="A335:C335"/>
    <mergeCell ref="A336:C336"/>
    <mergeCell ref="A337:C337"/>
    <mergeCell ref="D338:F338"/>
    <mergeCell ref="A339:G339"/>
    <mergeCell ref="A340:G340"/>
    <mergeCell ref="A252:G252"/>
    <mergeCell ref="B253:F254"/>
    <mergeCell ref="G253:G254"/>
    <mergeCell ref="B255:F256"/>
    <mergeCell ref="G255:G256"/>
    <mergeCell ref="A257:G257"/>
    <mergeCell ref="A258:G258"/>
    <mergeCell ref="A259:C259"/>
    <mergeCell ref="A260:C260"/>
    <mergeCell ref="A261:C261"/>
    <mergeCell ref="A262:C262"/>
    <mergeCell ref="A263:C263"/>
    <mergeCell ref="A264:C264"/>
    <mergeCell ref="A265:C265"/>
    <mergeCell ref="A266:C266"/>
    <mergeCell ref="A267:C267"/>
    <mergeCell ref="A268:C268"/>
    <mergeCell ref="D269:F269"/>
    <mergeCell ref="A271:G271"/>
    <mergeCell ref="A272:C272"/>
    <mergeCell ref="A273:C273"/>
    <mergeCell ref="A274:C274"/>
    <mergeCell ref="A275:C275"/>
    <mergeCell ref="D276:F276"/>
    <mergeCell ref="A277:G277"/>
    <mergeCell ref="A278:G278"/>
    <mergeCell ref="A279:C279"/>
    <mergeCell ref="A341:C341"/>
    <mergeCell ref="A342:C342"/>
    <mergeCell ref="A343:C343"/>
    <mergeCell ref="A344:C344"/>
    <mergeCell ref="A345:C345"/>
    <mergeCell ref="D346:F346"/>
    <mergeCell ref="A348:F348"/>
    <mergeCell ref="A350:C350"/>
    <mergeCell ref="A351:F351"/>
    <mergeCell ref="A352:G352"/>
    <mergeCell ref="B353:F354"/>
    <mergeCell ref="G353:G354"/>
    <mergeCell ref="B355:F356"/>
    <mergeCell ref="G355:G356"/>
    <mergeCell ref="A357:G357"/>
    <mergeCell ref="A358:G358"/>
    <mergeCell ref="A359:C359"/>
    <mergeCell ref="A360:C360"/>
    <mergeCell ref="A361:C361"/>
    <mergeCell ref="A362:C362"/>
    <mergeCell ref="A363:C363"/>
    <mergeCell ref="A364:C364"/>
    <mergeCell ref="A365:C365"/>
    <mergeCell ref="A366:C366"/>
    <mergeCell ref="D367:F367"/>
    <mergeCell ref="A368:G368"/>
    <mergeCell ref="A369:G369"/>
    <mergeCell ref="A370:C370"/>
    <mergeCell ref="A371:C371"/>
    <mergeCell ref="A372:C372"/>
    <mergeCell ref="A373:C373"/>
    <mergeCell ref="D374:F374"/>
    <mergeCell ref="A375:G375"/>
    <mergeCell ref="A376:G376"/>
    <mergeCell ref="A377:C377"/>
    <mergeCell ref="A378:C378"/>
    <mergeCell ref="A379:C379"/>
    <mergeCell ref="A380:C380"/>
    <mergeCell ref="A381:C381"/>
    <mergeCell ref="D382:F382"/>
    <mergeCell ref="A384:F384"/>
    <mergeCell ref="A386:C386"/>
    <mergeCell ref="A387:F387"/>
    <mergeCell ref="D388:F388"/>
    <mergeCell ref="B389:F390"/>
    <mergeCell ref="G389:G390"/>
    <mergeCell ref="B391:F392"/>
    <mergeCell ref="G391:G392"/>
    <mergeCell ref="A393:G393"/>
    <mergeCell ref="A394:G394"/>
    <mergeCell ref="A395:C395"/>
    <mergeCell ref="A396:C396"/>
    <mergeCell ref="A397:C397"/>
    <mergeCell ref="A398:C398"/>
    <mergeCell ref="A399:C399"/>
    <mergeCell ref="A400:C400"/>
    <mergeCell ref="A445:G445"/>
    <mergeCell ref="A446:G446"/>
    <mergeCell ref="A447:C447"/>
    <mergeCell ref="A448:C448"/>
    <mergeCell ref="A449:C449"/>
    <mergeCell ref="A450:C450"/>
    <mergeCell ref="A451:C451"/>
    <mergeCell ref="D452:F452"/>
    <mergeCell ref="A454:F454"/>
    <mergeCell ref="A456:C456"/>
    <mergeCell ref="A457:F457"/>
    <mergeCell ref="A458:F458"/>
    <mergeCell ref="A432:C432"/>
    <mergeCell ref="A433:C433"/>
    <mergeCell ref="A434:C434"/>
    <mergeCell ref="A435:C435"/>
    <mergeCell ref="A436:C436"/>
    <mergeCell ref="D437:F437"/>
    <mergeCell ref="A439:G439"/>
    <mergeCell ref="A440:C440"/>
    <mergeCell ref="A441:C441"/>
    <mergeCell ref="A442:C442"/>
    <mergeCell ref="A443:C443"/>
    <mergeCell ref="D444:F444"/>
    <mergeCell ref="B459:F460"/>
    <mergeCell ref="G459:G460"/>
    <mergeCell ref="D401:F401"/>
    <mergeCell ref="A402:G402"/>
    <mergeCell ref="A403:G403"/>
    <mergeCell ref="A404:C404"/>
    <mergeCell ref="A405:C405"/>
    <mergeCell ref="A406:C406"/>
    <mergeCell ref="A407:C407"/>
    <mergeCell ref="D408:F408"/>
    <mergeCell ref="A409:G409"/>
    <mergeCell ref="A410:G410"/>
    <mergeCell ref="A411:C411"/>
    <mergeCell ref="A412:C412"/>
    <mergeCell ref="A413:C413"/>
    <mergeCell ref="A414:C414"/>
    <mergeCell ref="A415:C415"/>
    <mergeCell ref="D416:F416"/>
    <mergeCell ref="A417:G417"/>
    <mergeCell ref="A418:F418"/>
    <mergeCell ref="A420:C420"/>
    <mergeCell ref="A421:F421"/>
    <mergeCell ref="A422:C422"/>
    <mergeCell ref="B423:F424"/>
    <mergeCell ref="G423:G424"/>
    <mergeCell ref="B425:F426"/>
    <mergeCell ref="G425:G426"/>
    <mergeCell ref="A427:G427"/>
    <mergeCell ref="A428:G428"/>
    <mergeCell ref="A429:C429"/>
    <mergeCell ref="A430:C430"/>
    <mergeCell ref="A431:C431"/>
    <mergeCell ref="D475:F475"/>
    <mergeCell ref="A477:G477"/>
    <mergeCell ref="A478:C478"/>
    <mergeCell ref="A479:C479"/>
    <mergeCell ref="G613:G614"/>
    <mergeCell ref="A615:G615"/>
    <mergeCell ref="A616:G616"/>
    <mergeCell ref="A617:C617"/>
    <mergeCell ref="A618:C618"/>
    <mergeCell ref="A619:C619"/>
    <mergeCell ref="A620:C620"/>
    <mergeCell ref="D621:F621"/>
    <mergeCell ref="A623:G623"/>
    <mergeCell ref="A624:C624"/>
    <mergeCell ref="A625:C625"/>
    <mergeCell ref="A626:C626"/>
    <mergeCell ref="D627:F627"/>
    <mergeCell ref="A515:C515"/>
    <mergeCell ref="B755:F756"/>
    <mergeCell ref="G755:G756"/>
    <mergeCell ref="B757:F758"/>
    <mergeCell ref="G757:G758"/>
    <mergeCell ref="A486:G486"/>
    <mergeCell ref="A487:C487"/>
    <mergeCell ref="A488:C488"/>
    <mergeCell ref="A489:C489"/>
    <mergeCell ref="A490:C490"/>
    <mergeCell ref="D491:F491"/>
    <mergeCell ref="A493:F493"/>
    <mergeCell ref="A495:C495"/>
    <mergeCell ref="A496:F496"/>
    <mergeCell ref="B611:F612"/>
    <mergeCell ref="G611:G612"/>
    <mergeCell ref="B461:F462"/>
    <mergeCell ref="G461:G462"/>
    <mergeCell ref="A463:G463"/>
    <mergeCell ref="A464:G464"/>
    <mergeCell ref="A465:C465"/>
    <mergeCell ref="A466:C466"/>
    <mergeCell ref="A467:C467"/>
    <mergeCell ref="A559:G559"/>
    <mergeCell ref="A561:C561"/>
    <mergeCell ref="A562:C562"/>
    <mergeCell ref="A468:C468"/>
    <mergeCell ref="A469:C469"/>
    <mergeCell ref="A470:C470"/>
    <mergeCell ref="A471:C471"/>
    <mergeCell ref="A472:C472"/>
    <mergeCell ref="A473:C473"/>
    <mergeCell ref="A474:C474"/>
    <mergeCell ref="G1189:G1190"/>
    <mergeCell ref="B1191:F1192"/>
    <mergeCell ref="G1191:G1192"/>
    <mergeCell ref="A1193:G1193"/>
    <mergeCell ref="A1194:G1194"/>
    <mergeCell ref="A1195:C1195"/>
    <mergeCell ref="A1196:C1196"/>
    <mergeCell ref="A1197:C1197"/>
    <mergeCell ref="D1198:F1198"/>
    <mergeCell ref="A1199:G1199"/>
    <mergeCell ref="A1200:G1200"/>
    <mergeCell ref="A1201:C1201"/>
    <mergeCell ref="A1202:C1202"/>
    <mergeCell ref="A480:C480"/>
    <mergeCell ref="A481:C481"/>
    <mergeCell ref="A482:C482"/>
    <mergeCell ref="A483:C483"/>
    <mergeCell ref="D484:F484"/>
    <mergeCell ref="A485:G485"/>
    <mergeCell ref="D1141:F1141"/>
    <mergeCell ref="A1142:G1142"/>
    <mergeCell ref="A1143:G1143"/>
    <mergeCell ref="A1144:C1144"/>
    <mergeCell ref="A1145:C1145"/>
    <mergeCell ref="A1146:C1146"/>
    <mergeCell ref="D1147:F1147"/>
    <mergeCell ref="A1148:G1148"/>
    <mergeCell ref="A1149:G1149"/>
    <mergeCell ref="A1150:C1150"/>
    <mergeCell ref="A1151:C1151"/>
    <mergeCell ref="A775:C775"/>
    <mergeCell ref="A776:C776"/>
    <mergeCell ref="A1330:C1330"/>
    <mergeCell ref="A1331:C1331"/>
    <mergeCell ref="B1102:F1103"/>
    <mergeCell ref="G1102:G1103"/>
    <mergeCell ref="B1104:F1105"/>
    <mergeCell ref="G1104:G1105"/>
    <mergeCell ref="A1106:G1106"/>
    <mergeCell ref="A1107:G1107"/>
    <mergeCell ref="A1108:C1108"/>
    <mergeCell ref="A1109:C1109"/>
    <mergeCell ref="A1110:C1110"/>
    <mergeCell ref="D1111:F1111"/>
    <mergeCell ref="A1112:G1112"/>
    <mergeCell ref="A1113:G1113"/>
    <mergeCell ref="A1152:C1152"/>
    <mergeCell ref="A1153:C1153"/>
    <mergeCell ref="D1154:F1154"/>
    <mergeCell ref="A1156:F1156"/>
    <mergeCell ref="A1158:C1158"/>
    <mergeCell ref="A1159:F1159"/>
    <mergeCell ref="D1176:F1176"/>
    <mergeCell ref="A1177:G1177"/>
    <mergeCell ref="A1178:G1178"/>
    <mergeCell ref="A1179:C1179"/>
    <mergeCell ref="A1180:C1180"/>
    <mergeCell ref="A1181:C1181"/>
    <mergeCell ref="D1182:F1182"/>
    <mergeCell ref="A1184:F1184"/>
    <mergeCell ref="A1186:C1186"/>
    <mergeCell ref="A1187:F1187"/>
    <mergeCell ref="D1204:F1204"/>
    <mergeCell ref="B1189:F1190"/>
    <mergeCell ref="G1311:G1312"/>
    <mergeCell ref="A1313:G1313"/>
    <mergeCell ref="A1314:G1314"/>
    <mergeCell ref="A1315:C1315"/>
    <mergeCell ref="A1316:C1316"/>
    <mergeCell ref="A1318:C1318"/>
    <mergeCell ref="D1319:F1319"/>
    <mergeCell ref="A1320:G1320"/>
    <mergeCell ref="A1321:G1321"/>
    <mergeCell ref="A1322:C1322"/>
    <mergeCell ref="A1323:C1323"/>
    <mergeCell ref="A1324:C1324"/>
    <mergeCell ref="D1325:F1325"/>
    <mergeCell ref="D771:F771"/>
    <mergeCell ref="A772:G772"/>
    <mergeCell ref="A773:G773"/>
    <mergeCell ref="A774:C774"/>
    <mergeCell ref="A1294:C1294"/>
    <mergeCell ref="D1295:F1295"/>
    <mergeCell ref="A1296:G1296"/>
    <mergeCell ref="A1297:G1297"/>
    <mergeCell ref="A1298:C1298"/>
    <mergeCell ref="A1300:C1300"/>
    <mergeCell ref="A1301:C1301"/>
    <mergeCell ref="D1302:F1302"/>
    <mergeCell ref="A1304:F1304"/>
    <mergeCell ref="A1306:C1306"/>
    <mergeCell ref="A1307:F1307"/>
    <mergeCell ref="B1309:F1310"/>
    <mergeCell ref="G1309:G1310"/>
    <mergeCell ref="A1098:C1098"/>
    <mergeCell ref="A1099:F1099"/>
    <mergeCell ref="A759:G759"/>
    <mergeCell ref="A760:G760"/>
    <mergeCell ref="A761:C761"/>
    <mergeCell ref="A762:C762"/>
    <mergeCell ref="A763:C763"/>
    <mergeCell ref="A764:C764"/>
    <mergeCell ref="D765:F765"/>
    <mergeCell ref="A766:G766"/>
    <mergeCell ref="A791:C791"/>
    <mergeCell ref="A792:C792"/>
    <mergeCell ref="A793:C793"/>
    <mergeCell ref="D794:F794"/>
    <mergeCell ref="A795:G795"/>
    <mergeCell ref="A796:G796"/>
    <mergeCell ref="A797:C797"/>
    <mergeCell ref="A798:C798"/>
    <mergeCell ref="A799:C799"/>
    <mergeCell ref="A767:G767"/>
    <mergeCell ref="A768:C768"/>
    <mergeCell ref="A769:C769"/>
    <mergeCell ref="A770:C770"/>
    <mergeCell ref="A777:C777"/>
    <mergeCell ref="D778:F778"/>
    <mergeCell ref="A780:F780"/>
    <mergeCell ref="A782:C782"/>
    <mergeCell ref="A783:F783"/>
    <mergeCell ref="B785:F786"/>
    <mergeCell ref="G785:G786"/>
    <mergeCell ref="B787:F788"/>
    <mergeCell ref="G787:G788"/>
    <mergeCell ref="D800:F800"/>
    <mergeCell ref="A801:G801"/>
    <mergeCell ref="A802:G802"/>
    <mergeCell ref="A803:C803"/>
    <mergeCell ref="A804:C804"/>
    <mergeCell ref="A805:C805"/>
    <mergeCell ref="A806:C806"/>
    <mergeCell ref="D807:F807"/>
    <mergeCell ref="A809:F809"/>
    <mergeCell ref="A811:C811"/>
    <mergeCell ref="A812:F812"/>
    <mergeCell ref="B814:F815"/>
    <mergeCell ref="G814:G815"/>
    <mergeCell ref="B816:F817"/>
    <mergeCell ref="G816:G817"/>
    <mergeCell ref="A818:G818"/>
    <mergeCell ref="A819:G819"/>
    <mergeCell ref="A820:C820"/>
    <mergeCell ref="A821:C821"/>
    <mergeCell ref="A822:C822"/>
    <mergeCell ref="D823:F823"/>
    <mergeCell ref="A824:G824"/>
    <mergeCell ref="A825:G825"/>
    <mergeCell ref="A826:C826"/>
    <mergeCell ref="A827:C827"/>
    <mergeCell ref="A828:C828"/>
    <mergeCell ref="D829:F829"/>
    <mergeCell ref="A830:G830"/>
    <mergeCell ref="A831:G831"/>
    <mergeCell ref="A832:C832"/>
    <mergeCell ref="A833:C833"/>
    <mergeCell ref="A834:C834"/>
    <mergeCell ref="A835:C835"/>
    <mergeCell ref="D836:F836"/>
    <mergeCell ref="A838:F838"/>
    <mergeCell ref="A840:C840"/>
    <mergeCell ref="A841:F841"/>
    <mergeCell ref="B843:F844"/>
    <mergeCell ref="G843:G844"/>
    <mergeCell ref="B845:F846"/>
    <mergeCell ref="G845:G846"/>
    <mergeCell ref="A847:G847"/>
    <mergeCell ref="D865:F865"/>
    <mergeCell ref="A867:F867"/>
    <mergeCell ref="A869:C869"/>
    <mergeCell ref="A870:F870"/>
    <mergeCell ref="B872:F873"/>
    <mergeCell ref="G872:G873"/>
    <mergeCell ref="B874:F875"/>
    <mergeCell ref="G874:G875"/>
    <mergeCell ref="A876:G876"/>
    <mergeCell ref="A877:G877"/>
    <mergeCell ref="A878:C878"/>
    <mergeCell ref="A879:C879"/>
    <mergeCell ref="A880:C880"/>
    <mergeCell ref="D881:F881"/>
    <mergeCell ref="A848:G848"/>
    <mergeCell ref="A849:C849"/>
    <mergeCell ref="A850:C850"/>
    <mergeCell ref="A851:C851"/>
    <mergeCell ref="D852:F852"/>
    <mergeCell ref="A853:G853"/>
    <mergeCell ref="A854:G854"/>
    <mergeCell ref="A855:C855"/>
    <mergeCell ref="A856:C856"/>
    <mergeCell ref="A857:C857"/>
    <mergeCell ref="D858:F858"/>
    <mergeCell ref="A859:G859"/>
    <mergeCell ref="A860:G860"/>
    <mergeCell ref="A861:C861"/>
    <mergeCell ref="A862:C862"/>
    <mergeCell ref="A863:C863"/>
    <mergeCell ref="A864:C864"/>
    <mergeCell ref="A885:C885"/>
    <mergeCell ref="A886:C886"/>
    <mergeCell ref="D887:F887"/>
    <mergeCell ref="A888:G888"/>
    <mergeCell ref="A889:G889"/>
    <mergeCell ref="A890:C890"/>
    <mergeCell ref="A891:C891"/>
    <mergeCell ref="A892:C892"/>
    <mergeCell ref="D893:F893"/>
    <mergeCell ref="A895:F895"/>
    <mergeCell ref="A897:C897"/>
    <mergeCell ref="A898:F898"/>
    <mergeCell ref="B900:F901"/>
    <mergeCell ref="G900:G901"/>
    <mergeCell ref="B902:F903"/>
    <mergeCell ref="G902:G903"/>
    <mergeCell ref="A904:G904"/>
    <mergeCell ref="A905:G905"/>
    <mergeCell ref="A906:C906"/>
    <mergeCell ref="A907:C907"/>
    <mergeCell ref="A908:C908"/>
    <mergeCell ref="D909:F909"/>
    <mergeCell ref="A910:G910"/>
    <mergeCell ref="A911:G911"/>
    <mergeCell ref="A912:C912"/>
    <mergeCell ref="A913:C913"/>
    <mergeCell ref="A914:C914"/>
    <mergeCell ref="D915:F915"/>
    <mergeCell ref="A916:G916"/>
    <mergeCell ref="A917:G917"/>
    <mergeCell ref="A918:C918"/>
    <mergeCell ref="A919:C919"/>
    <mergeCell ref="A920:C920"/>
    <mergeCell ref="D921:F921"/>
    <mergeCell ref="A959:F959"/>
    <mergeCell ref="A961:C961"/>
    <mergeCell ref="A978:G978"/>
    <mergeCell ref="A979:C979"/>
    <mergeCell ref="A980:C980"/>
    <mergeCell ref="A981:C981"/>
    <mergeCell ref="A982:C982"/>
    <mergeCell ref="D983:F983"/>
    <mergeCell ref="A984:G984"/>
    <mergeCell ref="A985:G985"/>
    <mergeCell ref="A986:C986"/>
    <mergeCell ref="A987:C987"/>
    <mergeCell ref="A988:C988"/>
    <mergeCell ref="D989:F989"/>
    <mergeCell ref="A991:F991"/>
    <mergeCell ref="A923:F923"/>
    <mergeCell ref="A925:C925"/>
    <mergeCell ref="A926:F926"/>
    <mergeCell ref="B928:F929"/>
    <mergeCell ref="G928:G929"/>
    <mergeCell ref="G930:G931"/>
    <mergeCell ref="B930:F931"/>
    <mergeCell ref="A932:G932"/>
    <mergeCell ref="A933:G933"/>
    <mergeCell ref="A934:C934"/>
    <mergeCell ref="A935:C935"/>
    <mergeCell ref="A936:C936"/>
    <mergeCell ref="A937:C937"/>
    <mergeCell ref="A938:C938"/>
    <mergeCell ref="A939:C939"/>
    <mergeCell ref="A940:C940"/>
    <mergeCell ref="A941:C941"/>
    <mergeCell ref="A533:C533"/>
    <mergeCell ref="A534:F534"/>
    <mergeCell ref="A1045:G1045"/>
    <mergeCell ref="A1046:C1046"/>
    <mergeCell ref="A1047:C1047"/>
    <mergeCell ref="A1048:C1048"/>
    <mergeCell ref="D1049:F1049"/>
    <mergeCell ref="A1050:G1050"/>
    <mergeCell ref="A1051:G1051"/>
    <mergeCell ref="A1052:C1052"/>
    <mergeCell ref="A1053:C1053"/>
    <mergeCell ref="A1054:C1054"/>
    <mergeCell ref="A1055:C1055"/>
    <mergeCell ref="B500:F501"/>
    <mergeCell ref="G500:G501"/>
    <mergeCell ref="A502:G502"/>
    <mergeCell ref="A503:G503"/>
    <mergeCell ref="A504:C504"/>
    <mergeCell ref="A505:C505"/>
    <mergeCell ref="A506:C506"/>
    <mergeCell ref="A507:C507"/>
    <mergeCell ref="A508:C508"/>
    <mergeCell ref="A509:C509"/>
    <mergeCell ref="A510:C510"/>
    <mergeCell ref="A511:C511"/>
    <mergeCell ref="D512:F512"/>
    <mergeCell ref="A514:G514"/>
    <mergeCell ref="A962:F962"/>
    <mergeCell ref="B964:F965"/>
    <mergeCell ref="G964:G965"/>
    <mergeCell ref="B966:F967"/>
    <mergeCell ref="G966:G967"/>
    <mergeCell ref="A2230:C2230"/>
    <mergeCell ref="A2229:G2229"/>
    <mergeCell ref="A2223:C2223"/>
    <mergeCell ref="A2222:C2222"/>
    <mergeCell ref="A2221:C2221"/>
    <mergeCell ref="A2220:C2220"/>
    <mergeCell ref="A2219:C2219"/>
    <mergeCell ref="A2218:C2218"/>
    <mergeCell ref="A2217:C2217"/>
    <mergeCell ref="B1891:F1892"/>
    <mergeCell ref="B1893:F1894"/>
    <mergeCell ref="G1893:G1894"/>
    <mergeCell ref="A1895:G1895"/>
    <mergeCell ref="A1896:G1896"/>
    <mergeCell ref="A1897:C1897"/>
    <mergeCell ref="A1898:C1898"/>
    <mergeCell ref="A1899:C1899"/>
    <mergeCell ref="A1900:C1900"/>
    <mergeCell ref="A1901:C1901"/>
    <mergeCell ref="A2024:G2024"/>
    <mergeCell ref="A2025:C2025"/>
    <mergeCell ref="A2026:C2026"/>
    <mergeCell ref="A2027:C2027"/>
    <mergeCell ref="A2028:C2028"/>
    <mergeCell ref="B1999:F2000"/>
    <mergeCell ref="G1999:G2000"/>
    <mergeCell ref="B2001:F2002"/>
    <mergeCell ref="G2001:G2002"/>
    <mergeCell ref="A2003:G2003"/>
    <mergeCell ref="A2004:G2004"/>
    <mergeCell ref="A2006:C2006"/>
    <mergeCell ref="A2007:C2007"/>
    <mergeCell ref="A552:G552"/>
    <mergeCell ref="A553:C553"/>
    <mergeCell ref="A554:C554"/>
    <mergeCell ref="A1206:G1206"/>
    <mergeCell ref="A1205:G1205"/>
    <mergeCell ref="A1203:C1203"/>
    <mergeCell ref="A884:C884"/>
    <mergeCell ref="A883:G883"/>
    <mergeCell ref="A882:G882"/>
    <mergeCell ref="A790:G790"/>
    <mergeCell ref="A789:G789"/>
    <mergeCell ref="A1096:F1096"/>
    <mergeCell ref="A2216:G2216"/>
    <mergeCell ref="A2215:G2215"/>
    <mergeCell ref="A2208:C2208"/>
    <mergeCell ref="A1328:C1328"/>
    <mergeCell ref="A1327:G1327"/>
    <mergeCell ref="A1326:G1326"/>
    <mergeCell ref="A1209:C1209"/>
    <mergeCell ref="A1208:C1208"/>
    <mergeCell ref="A1207:C1207"/>
    <mergeCell ref="B1338:F1339"/>
    <mergeCell ref="G1338:G1339"/>
    <mergeCell ref="B1340:F1341"/>
    <mergeCell ref="G1340:G1341"/>
    <mergeCell ref="A1342:G1342"/>
    <mergeCell ref="A1343:G1343"/>
    <mergeCell ref="A1344:C1344"/>
    <mergeCell ref="A1345:C1345"/>
    <mergeCell ref="A1346:C1346"/>
    <mergeCell ref="A1347:C1347"/>
    <mergeCell ref="A1348:C1348"/>
    <mergeCell ref="B498:F499"/>
    <mergeCell ref="G498:G499"/>
    <mergeCell ref="B536:F537"/>
    <mergeCell ref="G536:G537"/>
    <mergeCell ref="B538:F539"/>
    <mergeCell ref="G538:G539"/>
    <mergeCell ref="A540:G540"/>
    <mergeCell ref="A541:G541"/>
    <mergeCell ref="A542:C542"/>
    <mergeCell ref="A543:C543"/>
    <mergeCell ref="A544:C544"/>
    <mergeCell ref="A545:C545"/>
    <mergeCell ref="A546:C546"/>
    <mergeCell ref="A547:C547"/>
    <mergeCell ref="A548:C548"/>
    <mergeCell ref="A549:C549"/>
    <mergeCell ref="D550:F550"/>
    <mergeCell ref="A516:C516"/>
    <mergeCell ref="A517:C517"/>
    <mergeCell ref="A518:C518"/>
    <mergeCell ref="A519:C519"/>
    <mergeCell ref="A520:C520"/>
    <mergeCell ref="D521:F521"/>
    <mergeCell ref="A522:G522"/>
    <mergeCell ref="A523:G523"/>
    <mergeCell ref="A524:C524"/>
    <mergeCell ref="A525:C525"/>
    <mergeCell ref="A526:C526"/>
    <mergeCell ref="A527:C527"/>
    <mergeCell ref="A528:C528"/>
    <mergeCell ref="D529:F529"/>
    <mergeCell ref="A531:F531"/>
    <mergeCell ref="A555:C555"/>
    <mergeCell ref="A556:C556"/>
    <mergeCell ref="A557:C557"/>
    <mergeCell ref="D558:F558"/>
    <mergeCell ref="A560:G560"/>
    <mergeCell ref="A563:C563"/>
    <mergeCell ref="A564:C564"/>
    <mergeCell ref="A565:C565"/>
    <mergeCell ref="D566:F566"/>
    <mergeCell ref="A570:C570"/>
    <mergeCell ref="A571:F571"/>
    <mergeCell ref="B573:F574"/>
    <mergeCell ref="G573:G574"/>
    <mergeCell ref="B575:F576"/>
    <mergeCell ref="G575:G576"/>
    <mergeCell ref="A577:G577"/>
    <mergeCell ref="A578:G578"/>
    <mergeCell ref="A568:F568"/>
    <mergeCell ref="A579:C579"/>
    <mergeCell ref="A580:C580"/>
    <mergeCell ref="A581:C581"/>
    <mergeCell ref="A582:C582"/>
    <mergeCell ref="A583:C583"/>
    <mergeCell ref="A584:C584"/>
    <mergeCell ref="A585:C585"/>
    <mergeCell ref="A586:C586"/>
    <mergeCell ref="A587:C587"/>
    <mergeCell ref="A588:C588"/>
    <mergeCell ref="D589:F589"/>
    <mergeCell ref="A590:G590"/>
    <mergeCell ref="A591:G591"/>
    <mergeCell ref="A592:C592"/>
    <mergeCell ref="A593:C593"/>
    <mergeCell ref="A594:C594"/>
    <mergeCell ref="A595:C595"/>
    <mergeCell ref="D596:F596"/>
    <mergeCell ref="A597:G597"/>
    <mergeCell ref="A598:G598"/>
    <mergeCell ref="A599:C599"/>
    <mergeCell ref="A600:C600"/>
    <mergeCell ref="A601:C601"/>
    <mergeCell ref="A602:C602"/>
    <mergeCell ref="A603:C603"/>
    <mergeCell ref="D604:F604"/>
    <mergeCell ref="A605:G605"/>
    <mergeCell ref="A606:F606"/>
    <mergeCell ref="A608:C608"/>
    <mergeCell ref="A609:F609"/>
    <mergeCell ref="B647:F648"/>
    <mergeCell ref="G647:G648"/>
    <mergeCell ref="B649:F650"/>
    <mergeCell ref="G649:G650"/>
    <mergeCell ref="A644:F644"/>
    <mergeCell ref="A643:C643"/>
    <mergeCell ref="A641:F641"/>
    <mergeCell ref="A638:C638"/>
    <mergeCell ref="A637:C637"/>
    <mergeCell ref="A636:C636"/>
    <mergeCell ref="A635:G635"/>
    <mergeCell ref="D639:F639"/>
    <mergeCell ref="A628:G628"/>
    <mergeCell ref="A629:G629"/>
    <mergeCell ref="A630:C630"/>
    <mergeCell ref="A631:C631"/>
    <mergeCell ref="A632:C632"/>
    <mergeCell ref="D633:F633"/>
    <mergeCell ref="B613:F614"/>
    <mergeCell ref="A651:G651"/>
    <mergeCell ref="A652:G652"/>
    <mergeCell ref="A653:C653"/>
    <mergeCell ref="A654:C654"/>
    <mergeCell ref="A655:C655"/>
    <mergeCell ref="A656:C656"/>
    <mergeCell ref="A657:C657"/>
    <mergeCell ref="A658:C658"/>
    <mergeCell ref="A659:C659"/>
    <mergeCell ref="D660:F660"/>
    <mergeCell ref="A661:G661"/>
    <mergeCell ref="A662:G662"/>
    <mergeCell ref="A663:C663"/>
    <mergeCell ref="A664:C664"/>
    <mergeCell ref="A665:C665"/>
    <mergeCell ref="A666:C666"/>
    <mergeCell ref="D667:F667"/>
    <mergeCell ref="A668:G668"/>
    <mergeCell ref="A669:G669"/>
    <mergeCell ref="A670:C670"/>
    <mergeCell ref="A671:C671"/>
    <mergeCell ref="A672:C672"/>
    <mergeCell ref="A673:C673"/>
    <mergeCell ref="A674:C674"/>
    <mergeCell ref="D675:F675"/>
    <mergeCell ref="A677:F677"/>
    <mergeCell ref="A679:C679"/>
    <mergeCell ref="A680:F680"/>
    <mergeCell ref="B682:F683"/>
    <mergeCell ref="G682:G683"/>
    <mergeCell ref="B684:F685"/>
    <mergeCell ref="G684:G685"/>
    <mergeCell ref="A686:G686"/>
    <mergeCell ref="A687:G687"/>
    <mergeCell ref="A688:C688"/>
    <mergeCell ref="A689:C689"/>
    <mergeCell ref="A690:C690"/>
    <mergeCell ref="A691:C691"/>
    <mergeCell ref="A692:C692"/>
    <mergeCell ref="A693:C693"/>
    <mergeCell ref="A694:C694"/>
    <mergeCell ref="A695:C695"/>
    <mergeCell ref="D696:F696"/>
    <mergeCell ref="A697:G697"/>
    <mergeCell ref="A698:G698"/>
    <mergeCell ref="A699:C699"/>
    <mergeCell ref="A700:C700"/>
    <mergeCell ref="A701:C701"/>
    <mergeCell ref="A702:C702"/>
    <mergeCell ref="D703:F703"/>
    <mergeCell ref="A704:G704"/>
    <mergeCell ref="A705:G705"/>
    <mergeCell ref="A706:C706"/>
    <mergeCell ref="A707:C707"/>
    <mergeCell ref="A708:C708"/>
    <mergeCell ref="A709:C709"/>
    <mergeCell ref="A710:C710"/>
    <mergeCell ref="D711:F711"/>
    <mergeCell ref="A712:G712"/>
    <mergeCell ref="A713:F713"/>
    <mergeCell ref="A715:C715"/>
    <mergeCell ref="A716:F716"/>
    <mergeCell ref="B718:F719"/>
    <mergeCell ref="G718:G719"/>
    <mergeCell ref="B720:F721"/>
    <mergeCell ref="G720:G721"/>
    <mergeCell ref="A722:G722"/>
    <mergeCell ref="A723:G723"/>
    <mergeCell ref="A724:C724"/>
    <mergeCell ref="A725:C725"/>
    <mergeCell ref="A726:C726"/>
    <mergeCell ref="A727:C727"/>
    <mergeCell ref="A728:C728"/>
    <mergeCell ref="A729:C729"/>
    <mergeCell ref="A730:C730"/>
    <mergeCell ref="A731:C731"/>
    <mergeCell ref="D732:F732"/>
    <mergeCell ref="A733:G733"/>
    <mergeCell ref="A734:G734"/>
    <mergeCell ref="A735:C735"/>
    <mergeCell ref="A736:C736"/>
    <mergeCell ref="A737:C737"/>
    <mergeCell ref="A738:C738"/>
    <mergeCell ref="D739:F739"/>
    <mergeCell ref="A740:G740"/>
    <mergeCell ref="A741:G741"/>
    <mergeCell ref="A742:C742"/>
    <mergeCell ref="A743:C743"/>
    <mergeCell ref="A744:C744"/>
    <mergeCell ref="A745:C745"/>
    <mergeCell ref="A746:C746"/>
    <mergeCell ref="D747:F747"/>
    <mergeCell ref="A749:F749"/>
    <mergeCell ref="A751:C751"/>
    <mergeCell ref="A752:F752"/>
    <mergeCell ref="A968:G968"/>
    <mergeCell ref="A969:G969"/>
    <mergeCell ref="A970:C970"/>
    <mergeCell ref="A971:C971"/>
    <mergeCell ref="A972:C972"/>
    <mergeCell ref="A973:C973"/>
    <mergeCell ref="A974:C974"/>
    <mergeCell ref="A942:C942"/>
    <mergeCell ref="D943:F943"/>
    <mergeCell ref="A945:G945"/>
    <mergeCell ref="A946:C946"/>
    <mergeCell ref="A947:C947"/>
    <mergeCell ref="A948:C948"/>
    <mergeCell ref="A949:C949"/>
    <mergeCell ref="A950:C950"/>
    <mergeCell ref="D951:F951"/>
    <mergeCell ref="A952:G952"/>
    <mergeCell ref="A953:G953"/>
    <mergeCell ref="A954:C954"/>
    <mergeCell ref="A955:C955"/>
    <mergeCell ref="A956:C956"/>
    <mergeCell ref="D957:F957"/>
    <mergeCell ref="A975:C975"/>
    <mergeCell ref="D976:F976"/>
    <mergeCell ref="A1042:C1042"/>
    <mergeCell ref="A1073:C1073"/>
    <mergeCell ref="A1074:C1074"/>
    <mergeCell ref="A1075:C1075"/>
    <mergeCell ref="A1085:C1085"/>
    <mergeCell ref="D1086:F1086"/>
    <mergeCell ref="A1090:C1090"/>
    <mergeCell ref="A1091:C1091"/>
    <mergeCell ref="A1092:C1092"/>
    <mergeCell ref="A1093:C1093"/>
    <mergeCell ref="A1069:C1069"/>
    <mergeCell ref="A1070:C1070"/>
    <mergeCell ref="A1071:C1071"/>
    <mergeCell ref="A1072:C1072"/>
    <mergeCell ref="A1067:G1067"/>
    <mergeCell ref="A1087:G1087"/>
    <mergeCell ref="A1088:G1088"/>
    <mergeCell ref="D1043:F1043"/>
    <mergeCell ref="A1044:G1044"/>
    <mergeCell ref="A993:C993"/>
    <mergeCell ref="A994:F994"/>
    <mergeCell ref="B996:F997"/>
    <mergeCell ref="G996:G997"/>
    <mergeCell ref="B998:F999"/>
    <mergeCell ref="G998:G999"/>
    <mergeCell ref="A1000:G1000"/>
    <mergeCell ref="A1001:G1001"/>
    <mergeCell ref="G1063:G1064"/>
    <mergeCell ref="G1065:G1066"/>
    <mergeCell ref="B1065:F1066"/>
    <mergeCell ref="D1094:F1094"/>
    <mergeCell ref="A1089:C1089"/>
    <mergeCell ref="A1353:G1353"/>
    <mergeCell ref="A1354:G1354"/>
    <mergeCell ref="A1355:C1355"/>
    <mergeCell ref="A1356:C1356"/>
    <mergeCell ref="A1357:C1357"/>
    <mergeCell ref="A1358:C1358"/>
    <mergeCell ref="D1359:F1359"/>
    <mergeCell ref="A1360:G1360"/>
    <mergeCell ref="A1361:G1361"/>
    <mergeCell ref="A1362:C1362"/>
    <mergeCell ref="A1363:C1363"/>
    <mergeCell ref="A1364:C1364"/>
    <mergeCell ref="A1365:C1365"/>
    <mergeCell ref="A1366:C1366"/>
    <mergeCell ref="D1367:F1367"/>
    <mergeCell ref="A1349:C1349"/>
    <mergeCell ref="A1350:C1350"/>
    <mergeCell ref="A1351:C1351"/>
    <mergeCell ref="D1352:F1352"/>
    <mergeCell ref="D1332:F1332"/>
    <mergeCell ref="A1334:F1334"/>
    <mergeCell ref="A1336:C1336"/>
    <mergeCell ref="A1337:F1337"/>
    <mergeCell ref="A1118:G1118"/>
    <mergeCell ref="A1120:C1120"/>
    <mergeCell ref="A1121:C1121"/>
    <mergeCell ref="A1122:C1122"/>
    <mergeCell ref="D1123:F1123"/>
    <mergeCell ref="A1127:C1127"/>
    <mergeCell ref="B1311:F1312"/>
    <mergeCell ref="A1369:F1369"/>
    <mergeCell ref="A1371:C1371"/>
    <mergeCell ref="A1372:F1372"/>
    <mergeCell ref="B1375:F1376"/>
    <mergeCell ref="G1375:G1376"/>
    <mergeCell ref="B1377:F1378"/>
    <mergeCell ref="G1377:G1378"/>
    <mergeCell ref="A1379:G1379"/>
    <mergeCell ref="A1380:G1380"/>
    <mergeCell ref="A1381:C1381"/>
    <mergeCell ref="A1382:C1382"/>
    <mergeCell ref="A1383:C1383"/>
    <mergeCell ref="A1384:C1384"/>
    <mergeCell ref="D1385:F1385"/>
    <mergeCell ref="A1386:G1386"/>
    <mergeCell ref="A1387:G1387"/>
    <mergeCell ref="A1388:C1388"/>
    <mergeCell ref="A1389:C1389"/>
    <mergeCell ref="A1390:C1390"/>
    <mergeCell ref="D1391:F1391"/>
    <mergeCell ref="A1392:G1392"/>
    <mergeCell ref="A1393:G1393"/>
    <mergeCell ref="A1394:C1394"/>
    <mergeCell ref="A1395:C1395"/>
    <mergeCell ref="A1396:C1396"/>
    <mergeCell ref="A1397:C1397"/>
    <mergeCell ref="D1398:F1398"/>
    <mergeCell ref="A1400:F1400"/>
    <mergeCell ref="A1402:C1402"/>
    <mergeCell ref="A1403:F1403"/>
    <mergeCell ref="B1405:F1406"/>
    <mergeCell ref="G1405:G1406"/>
    <mergeCell ref="B1407:F1408"/>
    <mergeCell ref="G1407:G1408"/>
    <mergeCell ref="A1409:G1409"/>
    <mergeCell ref="A1410:G1410"/>
    <mergeCell ref="A1411:C1411"/>
    <mergeCell ref="A1412:C1412"/>
    <mergeCell ref="A1413:C1413"/>
    <mergeCell ref="D1414:F1414"/>
    <mergeCell ref="A1415:G1415"/>
    <mergeCell ref="A1416:G1416"/>
    <mergeCell ref="A1417:C1417"/>
    <mergeCell ref="A1418:C1418"/>
    <mergeCell ref="A1419:C1419"/>
    <mergeCell ref="D1420:F1420"/>
    <mergeCell ref="A1421:G1421"/>
    <mergeCell ref="A1422:G1422"/>
    <mergeCell ref="A1423:C1423"/>
    <mergeCell ref="A1424:C1424"/>
    <mergeCell ref="A1425:C1425"/>
    <mergeCell ref="A1426:C1426"/>
    <mergeCell ref="D1427:F1427"/>
    <mergeCell ref="A1429:F1429"/>
    <mergeCell ref="A1431:C1431"/>
    <mergeCell ref="A1432:F1432"/>
    <mergeCell ref="B1434:F1435"/>
    <mergeCell ref="G1434:G1435"/>
    <mergeCell ref="B1436:F1437"/>
    <mergeCell ref="G1436:G1437"/>
    <mergeCell ref="A1438:G1438"/>
    <mergeCell ref="A1439:G1439"/>
    <mergeCell ref="A1440:C1440"/>
    <mergeCell ref="A1441:C1441"/>
    <mergeCell ref="A1442:C1442"/>
    <mergeCell ref="D1443:F1443"/>
    <mergeCell ref="A1444:G1444"/>
    <mergeCell ref="A1445:G1445"/>
    <mergeCell ref="A1446:C1446"/>
    <mergeCell ref="A1447:C1447"/>
    <mergeCell ref="A1448:C1448"/>
    <mergeCell ref="D1449:F1449"/>
    <mergeCell ref="A1450:G1450"/>
    <mergeCell ref="A1451:G1451"/>
    <mergeCell ref="A1452:C1452"/>
    <mergeCell ref="A1453:C1453"/>
    <mergeCell ref="A1454:C1454"/>
    <mergeCell ref="A1455:C1455"/>
    <mergeCell ref="D1456:F1456"/>
    <mergeCell ref="A1458:F1458"/>
    <mergeCell ref="A1460:C1460"/>
    <mergeCell ref="A1461:F1461"/>
    <mergeCell ref="B1463:F1464"/>
    <mergeCell ref="G1463:G1464"/>
    <mergeCell ref="B1465:F1466"/>
    <mergeCell ref="G1465:G1466"/>
    <mergeCell ref="A1467:G1467"/>
    <mergeCell ref="A1468:G1468"/>
    <mergeCell ref="A1469:C1469"/>
    <mergeCell ref="A1470:C1470"/>
    <mergeCell ref="D1472:F1472"/>
    <mergeCell ref="A1473:G1473"/>
    <mergeCell ref="A1474:G1474"/>
    <mergeCell ref="A1475:C1475"/>
    <mergeCell ref="A1476:C1476"/>
    <mergeCell ref="A1477:C1477"/>
    <mergeCell ref="D1478:F1478"/>
    <mergeCell ref="A1479:G1479"/>
    <mergeCell ref="A1480:G1480"/>
    <mergeCell ref="A1481:C1481"/>
    <mergeCell ref="A1482:C1482"/>
    <mergeCell ref="A1483:C1483"/>
    <mergeCell ref="A1484:C1484"/>
    <mergeCell ref="A1471:C1471"/>
    <mergeCell ref="D1485:F1485"/>
    <mergeCell ref="A1487:F1487"/>
    <mergeCell ref="A1489:C1489"/>
    <mergeCell ref="A1490:F1490"/>
    <mergeCell ref="B1492:F1493"/>
    <mergeCell ref="G1492:G1493"/>
    <mergeCell ref="B1494:F1495"/>
    <mergeCell ref="G1494:G1495"/>
    <mergeCell ref="A1496:G1496"/>
    <mergeCell ref="A1497:G1497"/>
    <mergeCell ref="A1498:C1498"/>
    <mergeCell ref="A1499:C1499"/>
    <mergeCell ref="A1500:C1500"/>
    <mergeCell ref="D1501:F1501"/>
    <mergeCell ref="A1502:G1502"/>
    <mergeCell ref="A1503:G1503"/>
    <mergeCell ref="A1504:C1504"/>
    <mergeCell ref="A1505:C1505"/>
    <mergeCell ref="A1506:C1506"/>
    <mergeCell ref="D1507:F1507"/>
    <mergeCell ref="A1508:G1508"/>
    <mergeCell ref="A1509:G1509"/>
    <mergeCell ref="A1510:C1510"/>
    <mergeCell ref="A1511:C1511"/>
    <mergeCell ref="A1512:C1512"/>
    <mergeCell ref="D1513:F1513"/>
    <mergeCell ref="A1515:F1515"/>
    <mergeCell ref="A1517:C1517"/>
    <mergeCell ref="A1518:F1518"/>
    <mergeCell ref="B1520:F1521"/>
    <mergeCell ref="G1520:G1521"/>
    <mergeCell ref="B1522:F1523"/>
    <mergeCell ref="G1522:G1523"/>
    <mergeCell ref="A1524:G1524"/>
    <mergeCell ref="A1525:G1525"/>
    <mergeCell ref="A1526:C1526"/>
    <mergeCell ref="A1527:C1527"/>
    <mergeCell ref="A1528:C1528"/>
    <mergeCell ref="D1529:F1529"/>
    <mergeCell ref="A1530:G1530"/>
    <mergeCell ref="A1531:G1531"/>
    <mergeCell ref="A1532:C1532"/>
    <mergeCell ref="A1533:C1533"/>
    <mergeCell ref="A1534:C1534"/>
    <mergeCell ref="D1535:F1535"/>
    <mergeCell ref="A1536:G1536"/>
    <mergeCell ref="A1537:G1537"/>
    <mergeCell ref="A1538:C1538"/>
    <mergeCell ref="A1539:C1539"/>
    <mergeCell ref="A1540:C1540"/>
    <mergeCell ref="D1541:F1541"/>
    <mergeCell ref="A1543:F1543"/>
    <mergeCell ref="A1545:C1545"/>
    <mergeCell ref="A1546:F1546"/>
    <mergeCell ref="B1548:F1549"/>
    <mergeCell ref="G1548:G1549"/>
    <mergeCell ref="B1550:F1551"/>
    <mergeCell ref="G1550:G1551"/>
    <mergeCell ref="A1552:G1552"/>
    <mergeCell ref="A1553:G1553"/>
    <mergeCell ref="A1554:C1554"/>
    <mergeCell ref="A1555:C1555"/>
    <mergeCell ref="A1556:C1556"/>
    <mergeCell ref="A1557:C1557"/>
    <mergeCell ref="A1558:C1558"/>
    <mergeCell ref="A1559:C1559"/>
    <mergeCell ref="A1560:C1560"/>
    <mergeCell ref="A1561:C1561"/>
    <mergeCell ref="A1562:C1562"/>
    <mergeCell ref="D1563:F1563"/>
    <mergeCell ref="A1565:G1565"/>
    <mergeCell ref="A1566:C1566"/>
    <mergeCell ref="A1567:C1567"/>
    <mergeCell ref="A1568:C1568"/>
    <mergeCell ref="A1569:C1569"/>
    <mergeCell ref="A1570:C1570"/>
    <mergeCell ref="D1571:F1571"/>
    <mergeCell ref="A1572:G1572"/>
    <mergeCell ref="A1573:G1573"/>
    <mergeCell ref="A1574:C1574"/>
    <mergeCell ref="A1575:C1575"/>
    <mergeCell ref="A1576:C1576"/>
    <mergeCell ref="D1577:F1577"/>
    <mergeCell ref="A1579:F1579"/>
    <mergeCell ref="A1581:C1581"/>
    <mergeCell ref="A1582:F1582"/>
    <mergeCell ref="B1584:F1585"/>
    <mergeCell ref="G1584:G1585"/>
    <mergeCell ref="B1586:F1587"/>
    <mergeCell ref="G1586:G1587"/>
    <mergeCell ref="A1588:G1588"/>
    <mergeCell ref="A1589:G1589"/>
    <mergeCell ref="A1590:C1590"/>
    <mergeCell ref="A1591:C1591"/>
    <mergeCell ref="A1592:C1592"/>
    <mergeCell ref="A1593:C1593"/>
    <mergeCell ref="A1594:C1594"/>
    <mergeCell ref="A1595:C1595"/>
    <mergeCell ref="D1596:F1596"/>
    <mergeCell ref="A1598:G1598"/>
    <mergeCell ref="A1599:C1599"/>
    <mergeCell ref="A1600:C1600"/>
    <mergeCell ref="A1601:C1601"/>
    <mergeCell ref="A1602:C1602"/>
    <mergeCell ref="D1603:F1603"/>
    <mergeCell ref="A1604:G1604"/>
    <mergeCell ref="A1605:G1605"/>
    <mergeCell ref="A1606:C1606"/>
    <mergeCell ref="A1607:C1607"/>
    <mergeCell ref="A1608:C1608"/>
    <mergeCell ref="D1609:F1609"/>
    <mergeCell ref="A1611:F1611"/>
    <mergeCell ref="A1613:C1613"/>
    <mergeCell ref="A1614:F1614"/>
    <mergeCell ref="B1616:F1617"/>
    <mergeCell ref="G1616:G1617"/>
    <mergeCell ref="B1618:F1619"/>
    <mergeCell ref="G1618:G1619"/>
    <mergeCell ref="A1620:G1620"/>
    <mergeCell ref="A1621:G1621"/>
    <mergeCell ref="A1622:C1622"/>
    <mergeCell ref="A1623:C1623"/>
    <mergeCell ref="A1624:C1624"/>
    <mergeCell ref="A1625:C1625"/>
    <mergeCell ref="A1626:C1626"/>
    <mergeCell ref="A1627:C1627"/>
    <mergeCell ref="A1628:C1628"/>
    <mergeCell ref="D1629:F1629"/>
    <mergeCell ref="A1631:G1631"/>
    <mergeCell ref="A1632:C1632"/>
    <mergeCell ref="A1633:C1633"/>
    <mergeCell ref="A1634:C1634"/>
    <mergeCell ref="A1636:C1636"/>
    <mergeCell ref="A1637:C1637"/>
    <mergeCell ref="D1638:F1638"/>
    <mergeCell ref="A1639:G1639"/>
    <mergeCell ref="A1640:G1640"/>
    <mergeCell ref="A1641:C1641"/>
    <mergeCell ref="A1642:C1642"/>
    <mergeCell ref="A1643:C1643"/>
    <mergeCell ref="A1644:C1644"/>
    <mergeCell ref="A1645:C1645"/>
    <mergeCell ref="D1646:F1646"/>
    <mergeCell ref="A1648:F1648"/>
    <mergeCell ref="A1650:C1650"/>
    <mergeCell ref="A1651:F1651"/>
    <mergeCell ref="B1653:F1654"/>
    <mergeCell ref="G1653:G1654"/>
    <mergeCell ref="B1655:F1656"/>
    <mergeCell ref="G1655:G1656"/>
    <mergeCell ref="A1657:G1657"/>
    <mergeCell ref="A1658:G1658"/>
    <mergeCell ref="A1659:C1659"/>
    <mergeCell ref="A1660:C1660"/>
    <mergeCell ref="A1661:C1661"/>
    <mergeCell ref="A1662:C1662"/>
    <mergeCell ref="D1663:F1663"/>
    <mergeCell ref="A1664:G1664"/>
    <mergeCell ref="A1665:G1665"/>
    <mergeCell ref="A1666:C1666"/>
    <mergeCell ref="A1667:C1667"/>
    <mergeCell ref="A1668:C1668"/>
    <mergeCell ref="D1669:F1669"/>
    <mergeCell ref="A1670:G1670"/>
    <mergeCell ref="A1671:G1671"/>
    <mergeCell ref="A1672:C1672"/>
    <mergeCell ref="A1673:C1673"/>
    <mergeCell ref="A1674:C1674"/>
    <mergeCell ref="A1675:C1675"/>
    <mergeCell ref="D1676:F1676"/>
    <mergeCell ref="A1678:F1678"/>
    <mergeCell ref="B1684:F1685"/>
    <mergeCell ref="G1684:G1685"/>
    <mergeCell ref="B1686:F1687"/>
    <mergeCell ref="G1686:G1687"/>
    <mergeCell ref="A1688:G1688"/>
    <mergeCell ref="A1689:G1689"/>
    <mergeCell ref="A1690:C1690"/>
    <mergeCell ref="A1691:C1691"/>
    <mergeCell ref="A1692:C1692"/>
    <mergeCell ref="D1693:F1693"/>
    <mergeCell ref="A1694:G1694"/>
    <mergeCell ref="A1695:G1695"/>
    <mergeCell ref="A1696:C1696"/>
    <mergeCell ref="A1697:C1697"/>
    <mergeCell ref="A1698:C1698"/>
    <mergeCell ref="A1680:C1680"/>
    <mergeCell ref="A1681:F1681"/>
    <mergeCell ref="D1699:F1699"/>
    <mergeCell ref="A1700:G1700"/>
    <mergeCell ref="A1701:G1701"/>
    <mergeCell ref="A1702:C1702"/>
    <mergeCell ref="A1703:C1703"/>
    <mergeCell ref="A1704:C1704"/>
    <mergeCell ref="D1705:F1705"/>
    <mergeCell ref="A1707:F1707"/>
    <mergeCell ref="A1709:C1709"/>
    <mergeCell ref="A1710:F1710"/>
    <mergeCell ref="A1712:C1712"/>
    <mergeCell ref="B1714:F1715"/>
    <mergeCell ref="G1714:G1715"/>
    <mergeCell ref="B1716:F1717"/>
    <mergeCell ref="G1716:G1717"/>
    <mergeCell ref="A1718:G1718"/>
    <mergeCell ref="A1719:G1719"/>
    <mergeCell ref="A1720:C1720"/>
    <mergeCell ref="A1721:C1721"/>
    <mergeCell ref="A1722:C1722"/>
    <mergeCell ref="D1723:F1723"/>
    <mergeCell ref="A1724:G1724"/>
    <mergeCell ref="A1725:G1725"/>
    <mergeCell ref="A1726:C1726"/>
    <mergeCell ref="A1727:C1727"/>
    <mergeCell ref="A1728:C1728"/>
    <mergeCell ref="D1729:F1729"/>
    <mergeCell ref="A1730:G1730"/>
    <mergeCell ref="A1731:G1731"/>
    <mergeCell ref="A1732:C1732"/>
    <mergeCell ref="A1733:C1733"/>
    <mergeCell ref="A1734:C1734"/>
    <mergeCell ref="A1735:C1735"/>
    <mergeCell ref="D1736:F1736"/>
    <mergeCell ref="A1738:F1738"/>
    <mergeCell ref="A1740:C1740"/>
    <mergeCell ref="A1741:F1741"/>
    <mergeCell ref="B1743:F1744"/>
    <mergeCell ref="G1743:G1744"/>
    <mergeCell ref="B1745:F1746"/>
    <mergeCell ref="G1745:G1746"/>
    <mergeCell ref="A1747:G1747"/>
    <mergeCell ref="A1748:G1748"/>
    <mergeCell ref="A1749:C1749"/>
    <mergeCell ref="A1750:C1750"/>
    <mergeCell ref="A1751:C1751"/>
    <mergeCell ref="D1752:F1752"/>
    <mergeCell ref="A1753:G1753"/>
    <mergeCell ref="A1754:G1754"/>
    <mergeCell ref="A1755:C1755"/>
    <mergeCell ref="A1756:C1756"/>
    <mergeCell ref="A1757:C1757"/>
    <mergeCell ref="D1758:F1758"/>
    <mergeCell ref="A1759:G1759"/>
    <mergeCell ref="A1760:G1760"/>
    <mergeCell ref="A1761:C1761"/>
    <mergeCell ref="A1762:C1762"/>
    <mergeCell ref="A1763:C1763"/>
    <mergeCell ref="D1764:F1764"/>
    <mergeCell ref="A1766:F1766"/>
    <mergeCell ref="A1768:C1768"/>
    <mergeCell ref="A1769:F1769"/>
    <mergeCell ref="B1771:F1772"/>
    <mergeCell ref="G1771:G1772"/>
    <mergeCell ref="B1773:F1774"/>
    <mergeCell ref="G1773:G1774"/>
    <mergeCell ref="A1775:G1775"/>
    <mergeCell ref="A1776:G1776"/>
    <mergeCell ref="A1777:C1777"/>
    <mergeCell ref="A1778:C1778"/>
    <mergeCell ref="A1779:C1779"/>
    <mergeCell ref="D1780:F1780"/>
    <mergeCell ref="A1781:G1781"/>
    <mergeCell ref="A1782:G1782"/>
    <mergeCell ref="A1783:C1783"/>
    <mergeCell ref="A1784:C1784"/>
    <mergeCell ref="A1785:C1785"/>
    <mergeCell ref="D1786:F1786"/>
    <mergeCell ref="A1787:G1787"/>
    <mergeCell ref="A1788:G1788"/>
    <mergeCell ref="A1789:C1789"/>
    <mergeCell ref="A1790:C1790"/>
    <mergeCell ref="A1791:C1791"/>
    <mergeCell ref="D1792:F1792"/>
    <mergeCell ref="A1794:F1794"/>
    <mergeCell ref="A1796:C1796"/>
    <mergeCell ref="A1797:F1797"/>
    <mergeCell ref="B1802:F1803"/>
    <mergeCell ref="G1802:G1803"/>
    <mergeCell ref="B1804:F1805"/>
    <mergeCell ref="G1804:G1805"/>
    <mergeCell ref="A1806:G1806"/>
    <mergeCell ref="A1807:G1807"/>
    <mergeCell ref="A1808:C1808"/>
    <mergeCell ref="A1809:C1809"/>
    <mergeCell ref="A1810:C1810"/>
    <mergeCell ref="D1811:F1811"/>
    <mergeCell ref="A1812:G1812"/>
    <mergeCell ref="A1813:G1813"/>
    <mergeCell ref="A1814:C1814"/>
    <mergeCell ref="A1815:C1815"/>
    <mergeCell ref="A1816:C1816"/>
    <mergeCell ref="D1817:F1817"/>
    <mergeCell ref="A1818:G1818"/>
    <mergeCell ref="A1819:G1819"/>
    <mergeCell ref="A1820:C1820"/>
    <mergeCell ref="A1821:C1821"/>
    <mergeCell ref="A1822:C1822"/>
    <mergeCell ref="D1823:F1823"/>
    <mergeCell ref="A1825:F1825"/>
    <mergeCell ref="A1827:C1827"/>
    <mergeCell ref="A1828:F1828"/>
    <mergeCell ref="B1830:F1831"/>
    <mergeCell ref="G1830:G1831"/>
    <mergeCell ref="B1832:F1833"/>
    <mergeCell ref="G1832:G1833"/>
    <mergeCell ref="A1834:G1834"/>
    <mergeCell ref="A1835:G1835"/>
    <mergeCell ref="A1836:C1836"/>
    <mergeCell ref="A1876:C1876"/>
    <mergeCell ref="D1877:F1877"/>
    <mergeCell ref="A1837:C1837"/>
    <mergeCell ref="A1839:C1839"/>
    <mergeCell ref="D1840:F1840"/>
    <mergeCell ref="A1841:G1841"/>
    <mergeCell ref="A1842:G1842"/>
    <mergeCell ref="A1843:C1843"/>
    <mergeCell ref="A1844:C1844"/>
    <mergeCell ref="A1845:C1845"/>
    <mergeCell ref="D1846:F1846"/>
    <mergeCell ref="A1847:G1847"/>
    <mergeCell ref="A1848:G1848"/>
    <mergeCell ref="A1849:C1849"/>
    <mergeCell ref="A1851:C1851"/>
    <mergeCell ref="A1852:C1852"/>
    <mergeCell ref="D1853:F1853"/>
    <mergeCell ref="A1855:F1855"/>
    <mergeCell ref="A1857:C1857"/>
    <mergeCell ref="A1943:C1943"/>
    <mergeCell ref="A1944:C1944"/>
    <mergeCell ref="A1945:C1945"/>
    <mergeCell ref="A1946:C1946"/>
    <mergeCell ref="A1947:C1947"/>
    <mergeCell ref="D1948:F1948"/>
    <mergeCell ref="A1949:G1949"/>
    <mergeCell ref="A1950:G1950"/>
    <mergeCell ref="A1951:C1951"/>
    <mergeCell ref="A1952:C1952"/>
    <mergeCell ref="A1953:C1953"/>
    <mergeCell ref="A1954:C1954"/>
    <mergeCell ref="A2005:C2005"/>
    <mergeCell ref="A1878:G1878"/>
    <mergeCell ref="A1879:G1879"/>
    <mergeCell ref="A1880:C1880"/>
    <mergeCell ref="A1882:C1882"/>
    <mergeCell ref="A1883:C1883"/>
    <mergeCell ref="D1884:F1884"/>
    <mergeCell ref="A1886:F1886"/>
    <mergeCell ref="A1888:C1888"/>
    <mergeCell ref="A1889:F1889"/>
    <mergeCell ref="D1956:F1956"/>
    <mergeCell ref="A1958:F1958"/>
    <mergeCell ref="A1961:F1961"/>
    <mergeCell ref="A1955:C1955"/>
    <mergeCell ref="A1960:C1960"/>
    <mergeCell ref="B1963:F1964"/>
    <mergeCell ref="G1963:G1964"/>
    <mergeCell ref="B1965:F1966"/>
    <mergeCell ref="G1965:G1966"/>
    <mergeCell ref="A1967:G1967"/>
    <mergeCell ref="A1919:C1919"/>
    <mergeCell ref="D1920:F1920"/>
    <mergeCell ref="A1922:F1922"/>
    <mergeCell ref="A1925:F1925"/>
    <mergeCell ref="B1927:F1928"/>
    <mergeCell ref="G1927:G1928"/>
    <mergeCell ref="B1929:F1930"/>
    <mergeCell ref="G1929:G1930"/>
    <mergeCell ref="A1931:G1931"/>
    <mergeCell ref="A1932:G1932"/>
    <mergeCell ref="A1935:C1935"/>
    <mergeCell ref="A1936:C1936"/>
    <mergeCell ref="A1937:C1937"/>
    <mergeCell ref="A1924:C1924"/>
    <mergeCell ref="D1940:F1940"/>
    <mergeCell ref="A1941:G1941"/>
    <mergeCell ref="A1942:G1942"/>
    <mergeCell ref="D104:F104"/>
    <mergeCell ref="A105:G105"/>
    <mergeCell ref="A107:C107"/>
    <mergeCell ref="A1902:C1902"/>
    <mergeCell ref="A1903:C1903"/>
    <mergeCell ref="D1904:F1904"/>
    <mergeCell ref="A1905:G1905"/>
    <mergeCell ref="A1906:G1906"/>
    <mergeCell ref="A1910:C1910"/>
    <mergeCell ref="A1911:C1911"/>
    <mergeCell ref="D1912:F1912"/>
    <mergeCell ref="A1913:G1913"/>
    <mergeCell ref="A1914:G1914"/>
    <mergeCell ref="A1915:C1915"/>
    <mergeCell ref="A1916:C1916"/>
    <mergeCell ref="A1917:C1917"/>
    <mergeCell ref="A1918:C1918"/>
    <mergeCell ref="A1858:F1858"/>
    <mergeCell ref="B1861:F1862"/>
    <mergeCell ref="G1861:G1862"/>
    <mergeCell ref="B1863:F1864"/>
    <mergeCell ref="G1863:G1864"/>
    <mergeCell ref="A1865:G1865"/>
    <mergeCell ref="A1866:G1866"/>
    <mergeCell ref="A1867:C1867"/>
    <mergeCell ref="A1868:C1868"/>
    <mergeCell ref="A1870:C1870"/>
    <mergeCell ref="D1871:F1871"/>
    <mergeCell ref="A1872:G1872"/>
    <mergeCell ref="A1873:G1873"/>
    <mergeCell ref="A1874:C1874"/>
    <mergeCell ref="A1875:C1875"/>
    <mergeCell ref="A1991:C1991"/>
    <mergeCell ref="D1992:F1992"/>
    <mergeCell ref="A1994:F1994"/>
    <mergeCell ref="A1996:C1996"/>
    <mergeCell ref="A1997:F1997"/>
    <mergeCell ref="A1973:C1973"/>
    <mergeCell ref="A1974:C1974"/>
    <mergeCell ref="A1975:C1975"/>
    <mergeCell ref="A1976:C1976"/>
    <mergeCell ref="D1977:F1977"/>
    <mergeCell ref="A1979:G1979"/>
    <mergeCell ref="A1980:C1980"/>
    <mergeCell ref="A1981:C1981"/>
    <mergeCell ref="A1982:C1982"/>
    <mergeCell ref="A1983:C1983"/>
    <mergeCell ref="D1984:F1984"/>
    <mergeCell ref="A1985:G1985"/>
    <mergeCell ref="A1986:G1986"/>
    <mergeCell ref="A1987:C1987"/>
    <mergeCell ref="A1988:C1988"/>
    <mergeCell ref="A1989:C1989"/>
    <mergeCell ref="A1990:C1990"/>
    <mergeCell ref="B2038:F2039"/>
    <mergeCell ref="G2038:G2039"/>
    <mergeCell ref="A2040:G2040"/>
    <mergeCell ref="A2041:G2041"/>
    <mergeCell ref="A2042:C2042"/>
    <mergeCell ref="A2043:C2043"/>
    <mergeCell ref="A2044:C2044"/>
    <mergeCell ref="A2045:C2045"/>
    <mergeCell ref="A2046:C2046"/>
    <mergeCell ref="A2047:C2047"/>
    <mergeCell ref="A2048:C2048"/>
    <mergeCell ref="A2049:C2049"/>
    <mergeCell ref="A2050:C2050"/>
    <mergeCell ref="A2051:C2051"/>
    <mergeCell ref="D2052:F2052"/>
    <mergeCell ref="B2036:F2037"/>
    <mergeCell ref="G2036:G2037"/>
    <mergeCell ref="A2054:G2054"/>
    <mergeCell ref="A2053:G2053"/>
    <mergeCell ref="B2074:F2075"/>
    <mergeCell ref="G2074:G2075"/>
    <mergeCell ref="B2076:F2077"/>
    <mergeCell ref="G2076:G2077"/>
    <mergeCell ref="A2078:G2078"/>
    <mergeCell ref="A2079:G2079"/>
    <mergeCell ref="A2080:C2080"/>
    <mergeCell ref="A2081:C2081"/>
    <mergeCell ref="A2082:C2082"/>
    <mergeCell ref="A2083:C2083"/>
    <mergeCell ref="A2084:C2084"/>
    <mergeCell ref="A2085:C2085"/>
    <mergeCell ref="A2086:C2086"/>
    <mergeCell ref="A2055:C2055"/>
    <mergeCell ref="A2056:C2056"/>
    <mergeCell ref="A2057:C2057"/>
    <mergeCell ref="A2058:C2058"/>
    <mergeCell ref="D2059:F2059"/>
    <mergeCell ref="A2060:G2060"/>
    <mergeCell ref="A2061:G2061"/>
    <mergeCell ref="A2062:C2062"/>
    <mergeCell ref="A2063:C2063"/>
    <mergeCell ref="A2064:C2064"/>
    <mergeCell ref="A2065:C2065"/>
    <mergeCell ref="A2066:C2066"/>
    <mergeCell ref="D2067:F2067"/>
    <mergeCell ref="A2068:G2068"/>
    <mergeCell ref="A2069:F2069"/>
    <mergeCell ref="A2071:C2071"/>
    <mergeCell ref="A2072:F2072"/>
    <mergeCell ref="A2087:C2087"/>
    <mergeCell ref="D2088:F2088"/>
    <mergeCell ref="A2090:G2090"/>
    <mergeCell ref="A2091:C2091"/>
    <mergeCell ref="A2092:C2092"/>
    <mergeCell ref="A2093:C2093"/>
    <mergeCell ref="A2094:C2094"/>
    <mergeCell ref="D2095:F2095"/>
    <mergeCell ref="A2096:G2096"/>
    <mergeCell ref="A2097:G2097"/>
    <mergeCell ref="A2098:C2098"/>
    <mergeCell ref="A2099:C2099"/>
    <mergeCell ref="A2100:C2100"/>
    <mergeCell ref="A2101:C2101"/>
    <mergeCell ref="A2102:C2102"/>
    <mergeCell ref="D2103:F2103"/>
    <mergeCell ref="A2105:F2105"/>
    <mergeCell ref="A2107:C2107"/>
    <mergeCell ref="A2108:F2108"/>
    <mergeCell ref="B2110:F2111"/>
    <mergeCell ref="G2110:G2111"/>
    <mergeCell ref="B2112:F2113"/>
    <mergeCell ref="G2112:G2113"/>
    <mergeCell ref="A2114:G2114"/>
    <mergeCell ref="A2115:G2115"/>
    <mergeCell ref="A2116:C2116"/>
    <mergeCell ref="A2117:C2117"/>
    <mergeCell ref="A2118:C2118"/>
    <mergeCell ref="A2119:C2119"/>
    <mergeCell ref="A2120:C2120"/>
    <mergeCell ref="A2121:C2121"/>
    <mergeCell ref="A2122:C2122"/>
    <mergeCell ref="A2123:C2123"/>
    <mergeCell ref="D2124:F2124"/>
    <mergeCell ref="A2125:G2125"/>
    <mergeCell ref="A2126:G2126"/>
    <mergeCell ref="A2127:C2127"/>
    <mergeCell ref="A2128:C2128"/>
    <mergeCell ref="A2129:C2129"/>
    <mergeCell ref="A2130:C2130"/>
    <mergeCell ref="D2131:F2131"/>
    <mergeCell ref="A2132:G2132"/>
    <mergeCell ref="A2133:G2133"/>
    <mergeCell ref="A2134:C2134"/>
    <mergeCell ref="A2135:C2135"/>
    <mergeCell ref="A2136:C2136"/>
    <mergeCell ref="A2137:C2137"/>
    <mergeCell ref="A2138:C2138"/>
    <mergeCell ref="D2139:F2139"/>
    <mergeCell ref="A2141:F2141"/>
    <mergeCell ref="A2143:C2143"/>
    <mergeCell ref="A2161:G2161"/>
    <mergeCell ref="A2162:G2162"/>
    <mergeCell ref="A2163:C2163"/>
    <mergeCell ref="A2164:C2164"/>
    <mergeCell ref="A2165:C2165"/>
    <mergeCell ref="D2166:F2166"/>
    <mergeCell ref="A2168:F2168"/>
    <mergeCell ref="A2170:C2170"/>
    <mergeCell ref="A2171:F2171"/>
    <mergeCell ref="A2144:F2144"/>
    <mergeCell ref="B2145:F2146"/>
    <mergeCell ref="G2145:G2146"/>
    <mergeCell ref="B2147:F2148"/>
    <mergeCell ref="G2147:G2148"/>
    <mergeCell ref="A2149:G2149"/>
    <mergeCell ref="A2150:G2150"/>
    <mergeCell ref="A2151:C2151"/>
    <mergeCell ref="A2152:C2152"/>
    <mergeCell ref="A2153:C2153"/>
    <mergeCell ref="D2154:F2154"/>
    <mergeCell ref="A2155:G2155"/>
    <mergeCell ref="A2156:G2156"/>
    <mergeCell ref="A2157:C2157"/>
    <mergeCell ref="A2158:C2158"/>
    <mergeCell ref="A2159:C2159"/>
    <mergeCell ref="D2160:F2160"/>
    <mergeCell ref="A2190:G2190"/>
    <mergeCell ref="A2191:C2191"/>
    <mergeCell ref="A2192:C2192"/>
    <mergeCell ref="A2193:C2193"/>
    <mergeCell ref="A2182:C2182"/>
    <mergeCell ref="A2183:C2183"/>
    <mergeCell ref="A2184:C2184"/>
    <mergeCell ref="A2194:C2194"/>
    <mergeCell ref="A2195:C2195"/>
    <mergeCell ref="D2196:F2196"/>
    <mergeCell ref="A2197:G2197"/>
    <mergeCell ref="A2198:G2198"/>
    <mergeCell ref="A2199:C2199"/>
    <mergeCell ref="B2173:F2174"/>
    <mergeCell ref="G2173:G2174"/>
    <mergeCell ref="B2175:F2176"/>
    <mergeCell ref="G2175:G2176"/>
    <mergeCell ref="A2177:G2177"/>
    <mergeCell ref="A2178:G2178"/>
    <mergeCell ref="A2179:C2179"/>
    <mergeCell ref="A2180:C2180"/>
    <mergeCell ref="A2181:C2181"/>
    <mergeCell ref="A2185:C2185"/>
    <mergeCell ref="A2186:C2186"/>
    <mergeCell ref="A2187:C2187"/>
    <mergeCell ref="D2188:F2188"/>
    <mergeCell ref="A2200:C2200"/>
    <mergeCell ref="A2201:C2201"/>
    <mergeCell ref="A2202:C2202"/>
    <mergeCell ref="A2203:C2203"/>
    <mergeCell ref="D2204:F2204"/>
    <mergeCell ref="A2206:F2206"/>
    <mergeCell ref="A2209:F2209"/>
    <mergeCell ref="B2249:F2250"/>
    <mergeCell ref="G2249:G2250"/>
    <mergeCell ref="B2251:F2252"/>
    <mergeCell ref="G2251:G2252"/>
    <mergeCell ref="A2253:G2253"/>
    <mergeCell ref="A2254:G2254"/>
    <mergeCell ref="A2255:C2255"/>
    <mergeCell ref="A2256:C2256"/>
    <mergeCell ref="A2257:C2257"/>
    <mergeCell ref="A2258:C2258"/>
    <mergeCell ref="A2224:C2224"/>
    <mergeCell ref="A2225:C2225"/>
    <mergeCell ref="A2226:C2226"/>
    <mergeCell ref="D2227:F2227"/>
    <mergeCell ref="A2244:F2244"/>
    <mergeCell ref="A2246:C2246"/>
    <mergeCell ref="A2247:F2247"/>
    <mergeCell ref="A2241:C2241"/>
    <mergeCell ref="A2240:C2240"/>
    <mergeCell ref="A2239:C2239"/>
    <mergeCell ref="A2238:C2238"/>
    <mergeCell ref="A2237:C2237"/>
    <mergeCell ref="A2233:C2233"/>
    <mergeCell ref="A2232:C2232"/>
    <mergeCell ref="A2231:C2231"/>
    <mergeCell ref="A2259:C2259"/>
    <mergeCell ref="A2260:C2260"/>
    <mergeCell ref="A2261:C2261"/>
    <mergeCell ref="A2262:C2262"/>
    <mergeCell ref="A2263:C2263"/>
    <mergeCell ref="A2264:C2264"/>
    <mergeCell ref="D2265:F2265"/>
    <mergeCell ref="A2267:G2267"/>
    <mergeCell ref="A2268:C2268"/>
    <mergeCell ref="A2269:C2269"/>
    <mergeCell ref="A2270:C2270"/>
    <mergeCell ref="A2271:C2271"/>
    <mergeCell ref="D2272:F2272"/>
    <mergeCell ref="A2273:G2273"/>
    <mergeCell ref="A2274:G2274"/>
    <mergeCell ref="A2275:C2275"/>
    <mergeCell ref="A2276:C2276"/>
    <mergeCell ref="A2277:C2277"/>
    <mergeCell ref="A2278:C2278"/>
    <mergeCell ref="A2279:C2279"/>
    <mergeCell ref="D2280:F2280"/>
    <mergeCell ref="A2282:F2282"/>
    <mergeCell ref="A2284:C2284"/>
    <mergeCell ref="A2285:F2285"/>
    <mergeCell ref="B2287:F2288"/>
    <mergeCell ref="G2287:G2288"/>
    <mergeCell ref="B2289:F2290"/>
    <mergeCell ref="G2289:G2290"/>
    <mergeCell ref="A2291:G2291"/>
    <mergeCell ref="A2292:G2292"/>
    <mergeCell ref="A2293:C2293"/>
    <mergeCell ref="A2294:C2294"/>
    <mergeCell ref="A2295:C2295"/>
    <mergeCell ref="A2296:C2296"/>
    <mergeCell ref="A2297:C2297"/>
    <mergeCell ref="A2298:C2298"/>
    <mergeCell ref="A2299:C2299"/>
    <mergeCell ref="A2300:C2300"/>
    <mergeCell ref="A2301:C2301"/>
    <mergeCell ref="A2302:C2302"/>
    <mergeCell ref="D2303:F2303"/>
    <mergeCell ref="A2305:G2305"/>
    <mergeCell ref="A2306:C2306"/>
    <mergeCell ref="A2307:C2307"/>
    <mergeCell ref="A2308:C2308"/>
    <mergeCell ref="A2309:C2309"/>
    <mergeCell ref="D2310:F2310"/>
    <mergeCell ref="A2311:G2311"/>
    <mergeCell ref="A2312:G2312"/>
    <mergeCell ref="A2313:C2313"/>
    <mergeCell ref="A2314:C2314"/>
    <mergeCell ref="A2315:C2315"/>
    <mergeCell ref="A2316:C2316"/>
    <mergeCell ref="A2317:C2317"/>
    <mergeCell ref="D2318:F2318"/>
    <mergeCell ref="A2320:F2320"/>
    <mergeCell ref="A2322:C2322"/>
    <mergeCell ref="A2323:F2323"/>
    <mergeCell ref="B2325:F2326"/>
    <mergeCell ref="G2325:G2326"/>
    <mergeCell ref="B2327:F2328"/>
    <mergeCell ref="G2327:G2328"/>
    <mergeCell ref="A2329:G2329"/>
    <mergeCell ref="A2330:G2330"/>
    <mergeCell ref="A2331:C2331"/>
    <mergeCell ref="A2332:C2332"/>
    <mergeCell ref="A2333:C2333"/>
    <mergeCell ref="A2334:C2334"/>
    <mergeCell ref="A2335:C2335"/>
    <mergeCell ref="A2336:C2336"/>
    <mergeCell ref="A2337:C2337"/>
    <mergeCell ref="A2338:C2338"/>
    <mergeCell ref="D2339:F2339"/>
    <mergeCell ref="A2340:G2340"/>
    <mergeCell ref="A2341:G2341"/>
    <mergeCell ref="A2342:C2342"/>
    <mergeCell ref="A2343:C2343"/>
    <mergeCell ref="A2344:C2344"/>
    <mergeCell ref="A2345:C2345"/>
    <mergeCell ref="D2346:F2346"/>
    <mergeCell ref="A2347:G2347"/>
    <mergeCell ref="A2348:G2348"/>
    <mergeCell ref="A2349:C2349"/>
    <mergeCell ref="A2350:C2350"/>
    <mergeCell ref="A2351:C2351"/>
    <mergeCell ref="A2352:C2352"/>
    <mergeCell ref="A2353:C2353"/>
    <mergeCell ref="D2354:F2354"/>
    <mergeCell ref="A2356:F2356"/>
    <mergeCell ref="A2358:C2358"/>
    <mergeCell ref="A2359:F2359"/>
    <mergeCell ref="B2361:F2362"/>
    <mergeCell ref="G2361:G2362"/>
    <mergeCell ref="B2363:F2364"/>
    <mergeCell ref="G2363:G2364"/>
    <mergeCell ref="A2365:G2365"/>
    <mergeCell ref="A2366:G2366"/>
    <mergeCell ref="A2367:C2367"/>
    <mergeCell ref="A2386:C2386"/>
    <mergeCell ref="D2387:F2387"/>
    <mergeCell ref="A2389:F2389"/>
    <mergeCell ref="A2391:C2391"/>
    <mergeCell ref="A2392:F2392"/>
    <mergeCell ref="A2369:C2369"/>
    <mergeCell ref="A2370:C2370"/>
    <mergeCell ref="A2371:C2371"/>
    <mergeCell ref="D2372:F2372"/>
    <mergeCell ref="A2373:G2373"/>
    <mergeCell ref="A2374:G2374"/>
    <mergeCell ref="A2375:C2375"/>
    <mergeCell ref="A2376:C2376"/>
    <mergeCell ref="A2377:C2377"/>
    <mergeCell ref="A2378:C2378"/>
    <mergeCell ref="D2379:F2379"/>
    <mergeCell ref="A2380:G2380"/>
    <mergeCell ref="A2381:G2381"/>
    <mergeCell ref="A2382:C2382"/>
    <mergeCell ref="A2383:C2383"/>
    <mergeCell ref="A2384:C2384"/>
    <mergeCell ref="A2385:C2385"/>
    <mergeCell ref="B2394:F2395"/>
    <mergeCell ref="G2394:G2395"/>
    <mergeCell ref="B2396:F2397"/>
    <mergeCell ref="G2396:G2397"/>
    <mergeCell ref="A2412:G2412"/>
    <mergeCell ref="A2398:G2398"/>
    <mergeCell ref="A2413:G2413"/>
    <mergeCell ref="A2416:C2416"/>
    <mergeCell ref="D2417:F2417"/>
    <mergeCell ref="A2418:G2418"/>
    <mergeCell ref="A2401:C2401"/>
    <mergeCell ref="A2407:C2407"/>
    <mergeCell ref="A2424:C2424"/>
    <mergeCell ref="D2425:F2425"/>
    <mergeCell ref="A2419:G2419"/>
    <mergeCell ref="A2420:C2420"/>
    <mergeCell ref="A2421:C2421"/>
    <mergeCell ref="A2422:C2422"/>
    <mergeCell ref="A2423:C2423"/>
    <mergeCell ref="A2415:C2415"/>
    <mergeCell ref="A2427:F2427"/>
    <mergeCell ref="A2429:C2429"/>
    <mergeCell ref="A2430:F2430"/>
    <mergeCell ref="A2414:C2414"/>
    <mergeCell ref="D2411:F2411"/>
    <mergeCell ref="A2408:C2408"/>
    <mergeCell ref="A2409:C2409"/>
    <mergeCell ref="A2410:C2410"/>
    <mergeCell ref="A2399:G2399"/>
    <mergeCell ref="A2400:C2400"/>
    <mergeCell ref="A2405:C2405"/>
    <mergeCell ref="A2406:C2406"/>
    <mergeCell ref="B2432:F2433"/>
    <mergeCell ref="G2432:G2433"/>
    <mergeCell ref="B2434:F2435"/>
    <mergeCell ref="G2434:G2435"/>
    <mergeCell ref="A2436:G2436"/>
    <mergeCell ref="A2402:C2402"/>
    <mergeCell ref="A2403:C2403"/>
    <mergeCell ref="A2404:C2404"/>
    <mergeCell ref="A2437:G2437"/>
    <mergeCell ref="A2438:C2438"/>
    <mergeCell ref="A2439:C2439"/>
    <mergeCell ref="A2440:C2440"/>
    <mergeCell ref="A2441:C2441"/>
    <mergeCell ref="A2442:C2442"/>
    <mergeCell ref="A2443:C2443"/>
    <mergeCell ref="A2444:C2444"/>
    <mergeCell ref="A2445:C2445"/>
    <mergeCell ref="A2446:C2446"/>
    <mergeCell ref="A2447:C2447"/>
    <mergeCell ref="A2448:C2448"/>
    <mergeCell ref="D2449:F2449"/>
    <mergeCell ref="A2450:G2450"/>
    <mergeCell ref="A2451:G2451"/>
    <mergeCell ref="A2452:C2452"/>
    <mergeCell ref="A2453:C2453"/>
    <mergeCell ref="A2454:C2454"/>
    <mergeCell ref="D2455:F2455"/>
    <mergeCell ref="A2456:G2456"/>
    <mergeCell ref="A2457:G2457"/>
    <mergeCell ref="A2458:C2458"/>
    <mergeCell ref="A2459:C2459"/>
    <mergeCell ref="A2460:C2460"/>
    <mergeCell ref="A2461:C2461"/>
    <mergeCell ref="A2462:C2462"/>
    <mergeCell ref="D2463:F2463"/>
    <mergeCell ref="A2465:F2465"/>
    <mergeCell ref="A2467:C2467"/>
    <mergeCell ref="A2468:F2468"/>
    <mergeCell ref="B2470:F2471"/>
    <mergeCell ref="G2470:G2471"/>
    <mergeCell ref="B2472:F2473"/>
    <mergeCell ref="G2472:G2473"/>
    <mergeCell ref="A2474:G2474"/>
    <mergeCell ref="A2475:G2475"/>
    <mergeCell ref="A2476:C2476"/>
    <mergeCell ref="A2477:C2477"/>
    <mergeCell ref="A2478:C2478"/>
    <mergeCell ref="A2479:C2479"/>
    <mergeCell ref="D2480:F2480"/>
    <mergeCell ref="A2481:G2481"/>
    <mergeCell ref="A2482:G2482"/>
    <mergeCell ref="A2483:C2483"/>
    <mergeCell ref="A2484:C2484"/>
    <mergeCell ref="A2485:C2485"/>
    <mergeCell ref="A2486:C2486"/>
    <mergeCell ref="A2487:C2487"/>
    <mergeCell ref="D2488:F2488"/>
    <mergeCell ref="A2490:G2490"/>
    <mergeCell ref="A2491:C2491"/>
    <mergeCell ref="A2492:C2492"/>
    <mergeCell ref="A2493:C2493"/>
    <mergeCell ref="A2494:C2494"/>
    <mergeCell ref="A2495:C2495"/>
    <mergeCell ref="D2496:F2496"/>
    <mergeCell ref="A2498:F2498"/>
    <mergeCell ref="A2500:C2500"/>
    <mergeCell ref="A2501:F2501"/>
    <mergeCell ref="B2503:F2504"/>
    <mergeCell ref="G2503:G2504"/>
    <mergeCell ref="B2505:F2506"/>
    <mergeCell ref="G2505:G2506"/>
    <mergeCell ref="A2507:G2507"/>
    <mergeCell ref="A2508:G2508"/>
    <mergeCell ref="A2509:C2509"/>
    <mergeCell ref="A2510:C2510"/>
    <mergeCell ref="A2511:C2511"/>
    <mergeCell ref="A2512:C2512"/>
    <mergeCell ref="D2513:F2513"/>
    <mergeCell ref="A2514:G2514"/>
    <mergeCell ref="A2515:G2515"/>
    <mergeCell ref="A2516:C2516"/>
    <mergeCell ref="A2517:C2517"/>
    <mergeCell ref="A2519:C2519"/>
    <mergeCell ref="A2520:C2520"/>
    <mergeCell ref="D2521:F2521"/>
    <mergeCell ref="A2522:G2522"/>
    <mergeCell ref="A2523:G2523"/>
    <mergeCell ref="A2524:C2524"/>
    <mergeCell ref="A2525:C2525"/>
    <mergeCell ref="A2527:C2527"/>
    <mergeCell ref="A2528:C2528"/>
    <mergeCell ref="D2529:F2529"/>
    <mergeCell ref="A2531:F2531"/>
    <mergeCell ref="A2532:C2532"/>
    <mergeCell ref="A2533:F2533"/>
    <mergeCell ref="B2535:F2536"/>
    <mergeCell ref="G2535:G2536"/>
    <mergeCell ref="B2537:F2538"/>
    <mergeCell ref="G2537:G2538"/>
    <mergeCell ref="A2539:G2539"/>
    <mergeCell ref="A2540:G2540"/>
    <mergeCell ref="A2541:C2541"/>
    <mergeCell ref="A2542:C2542"/>
    <mergeCell ref="A2543:C2543"/>
    <mergeCell ref="A2544:C2544"/>
    <mergeCell ref="A2545:C2545"/>
    <mergeCell ref="A2546:C2546"/>
    <mergeCell ref="A2547:C2547"/>
    <mergeCell ref="D2548:F2548"/>
    <mergeCell ref="A2549:G2549"/>
    <mergeCell ref="A2550:G2550"/>
    <mergeCell ref="A2551:C2551"/>
    <mergeCell ref="A2552:C2552"/>
    <mergeCell ref="A2553:C2553"/>
    <mergeCell ref="A2554:C2554"/>
    <mergeCell ref="A2555:C2555"/>
    <mergeCell ref="D2556:F2556"/>
    <mergeCell ref="A2557:G2557"/>
    <mergeCell ref="A2558:G2558"/>
    <mergeCell ref="A2559:C2559"/>
    <mergeCell ref="A2560:C2560"/>
    <mergeCell ref="A2561:C2561"/>
    <mergeCell ref="A2562:C2562"/>
    <mergeCell ref="A2563:C2563"/>
    <mergeCell ref="D2564:F2564"/>
    <mergeCell ref="A2566:G2566"/>
    <mergeCell ref="A2567:C2567"/>
    <mergeCell ref="A2568:C2568"/>
    <mergeCell ref="A2569:C2569"/>
    <mergeCell ref="A2570:C2570"/>
    <mergeCell ref="D2571:F2571"/>
    <mergeCell ref="A2573:F2573"/>
    <mergeCell ref="A2575:C2575"/>
    <mergeCell ref="A2576:F2576"/>
    <mergeCell ref="B2578:F2579"/>
    <mergeCell ref="G2578:G2579"/>
    <mergeCell ref="B2580:F2581"/>
    <mergeCell ref="G2580:G2581"/>
    <mergeCell ref="A2582:G2582"/>
    <mergeCell ref="A2583:G2583"/>
    <mergeCell ref="A2584:C2584"/>
    <mergeCell ref="A2585:C2585"/>
    <mergeCell ref="A2586:C2586"/>
    <mergeCell ref="A2587:C2587"/>
    <mergeCell ref="A2588:C2588"/>
    <mergeCell ref="A2589:C2589"/>
    <mergeCell ref="A2590:C2590"/>
    <mergeCell ref="A2591:C2591"/>
    <mergeCell ref="D2592:F2592"/>
    <mergeCell ref="A2593:G2593"/>
    <mergeCell ref="A2594:G2594"/>
    <mergeCell ref="A2595:C2595"/>
    <mergeCell ref="A2596:C2596"/>
    <mergeCell ref="A2597:C2597"/>
    <mergeCell ref="A2598:C2598"/>
    <mergeCell ref="A2599:C2599"/>
    <mergeCell ref="D2600:F2600"/>
    <mergeCell ref="A2601:G2601"/>
    <mergeCell ref="A2602:G2602"/>
    <mergeCell ref="A2603:C2603"/>
    <mergeCell ref="A2604:C2604"/>
    <mergeCell ref="A2605:C2605"/>
    <mergeCell ref="A2606:C2606"/>
    <mergeCell ref="A2607:C2607"/>
    <mergeCell ref="D2608:F2608"/>
    <mergeCell ref="A2610:F2610"/>
    <mergeCell ref="A2612:C2612"/>
    <mergeCell ref="A2613:F2613"/>
    <mergeCell ref="A2615:A2616"/>
    <mergeCell ref="B2615:F2616"/>
    <mergeCell ref="G2615:G2616"/>
    <mergeCell ref="B2617:F2618"/>
    <mergeCell ref="G2617:G2618"/>
    <mergeCell ref="A2619:G2619"/>
    <mergeCell ref="A2620:G2620"/>
    <mergeCell ref="A2621:C2621"/>
    <mergeCell ref="A2622:C2622"/>
    <mergeCell ref="A2623:C2623"/>
    <mergeCell ref="D2624:F2624"/>
    <mergeCell ref="A2625:G2625"/>
    <mergeCell ref="A2626:G2626"/>
    <mergeCell ref="A2627:C2627"/>
    <mergeCell ref="A2628:C2628"/>
    <mergeCell ref="A2629:C2629"/>
    <mergeCell ref="D2630:F2630"/>
    <mergeCell ref="A2631:G2631"/>
    <mergeCell ref="A2632:G2632"/>
    <mergeCell ref="A2633:C2633"/>
    <mergeCell ref="A2634:C2634"/>
    <mergeCell ref="A2635:C2635"/>
    <mergeCell ref="A2636:C2636"/>
    <mergeCell ref="D2637:F2637"/>
    <mergeCell ref="A2638:G2638"/>
    <mergeCell ref="A2639:G2639"/>
    <mergeCell ref="A2640:C2640"/>
    <mergeCell ref="A2641:C2641"/>
    <mergeCell ref="A2642:C2642"/>
    <mergeCell ref="D2643:F2643"/>
    <mergeCell ref="A2644:G2644"/>
    <mergeCell ref="A2645:F2645"/>
    <mergeCell ref="A2647:C2647"/>
    <mergeCell ref="A2648:F2648"/>
    <mergeCell ref="B56:F57"/>
    <mergeCell ref="G56:G57"/>
    <mergeCell ref="B58:F59"/>
    <mergeCell ref="G58:G59"/>
    <mergeCell ref="A60:G60"/>
    <mergeCell ref="A61:G61"/>
    <mergeCell ref="A62:C62"/>
    <mergeCell ref="A63:C63"/>
    <mergeCell ref="A64:C64"/>
    <mergeCell ref="A65:C65"/>
    <mergeCell ref="A66:C66"/>
    <mergeCell ref="A67:C67"/>
    <mergeCell ref="A68:C68"/>
    <mergeCell ref="A71:G71"/>
    <mergeCell ref="A73:C73"/>
    <mergeCell ref="A74:C74"/>
    <mergeCell ref="A75:C75"/>
    <mergeCell ref="A76:C76"/>
    <mergeCell ref="D77:F77"/>
    <mergeCell ref="A78:G78"/>
    <mergeCell ref="A79:G79"/>
    <mergeCell ref="A80:C80"/>
    <mergeCell ref="A81:C81"/>
    <mergeCell ref="A82:C82"/>
    <mergeCell ref="A83:C83"/>
    <mergeCell ref="B2650:F2651"/>
    <mergeCell ref="G2650:G2651"/>
    <mergeCell ref="B2652:F2653"/>
    <mergeCell ref="G2652:G2653"/>
    <mergeCell ref="A2654:G2654"/>
    <mergeCell ref="A2655:G2655"/>
    <mergeCell ref="A2656:C2656"/>
    <mergeCell ref="A2657:C2657"/>
    <mergeCell ref="A2658:C2658"/>
    <mergeCell ref="A2659:C2659"/>
    <mergeCell ref="D2660:F2660"/>
    <mergeCell ref="A2661:G2661"/>
    <mergeCell ref="A2662:G2662"/>
    <mergeCell ref="A2663:C2663"/>
    <mergeCell ref="A2664:C2664"/>
    <mergeCell ref="A2665:C2665"/>
    <mergeCell ref="A2666:C2666"/>
    <mergeCell ref="D2667:F2667"/>
    <mergeCell ref="A2668:G2668"/>
    <mergeCell ref="A2669:G2669"/>
    <mergeCell ref="A2670:C2670"/>
    <mergeCell ref="A2671:C2671"/>
    <mergeCell ref="A2672:C2672"/>
    <mergeCell ref="A2673:C2673"/>
    <mergeCell ref="D2674:F2674"/>
    <mergeCell ref="A2676:F2676"/>
    <mergeCell ref="A2678:C2678"/>
    <mergeCell ref="A2679:F2679"/>
    <mergeCell ref="B2681:F2682"/>
    <mergeCell ref="G2681:G2682"/>
    <mergeCell ref="B2683:F2684"/>
    <mergeCell ref="G2683:G2684"/>
    <mergeCell ref="A2685:G2685"/>
    <mergeCell ref="A2686:G2686"/>
    <mergeCell ref="A2687:C2687"/>
    <mergeCell ref="A2688:C2688"/>
    <mergeCell ref="A2689:C2689"/>
    <mergeCell ref="A2690:C2690"/>
    <mergeCell ref="D2691:F2691"/>
    <mergeCell ref="A2692:G2692"/>
    <mergeCell ref="A2693:G2693"/>
    <mergeCell ref="A2694:C2694"/>
    <mergeCell ref="A2695:C2695"/>
    <mergeCell ref="A2696:C2696"/>
    <mergeCell ref="A2697:C2697"/>
    <mergeCell ref="D2698:F2698"/>
    <mergeCell ref="A2699:G2699"/>
    <mergeCell ref="A2700:G2700"/>
    <mergeCell ref="A2701:C2701"/>
    <mergeCell ref="A2702:C2702"/>
    <mergeCell ref="A2703:C2703"/>
    <mergeCell ref="A2704:C2704"/>
    <mergeCell ref="D2705:F2705"/>
    <mergeCell ref="A2707:F2707"/>
    <mergeCell ref="A2709:C2709"/>
    <mergeCell ref="A2710:F2710"/>
    <mergeCell ref="B2712:F2713"/>
    <mergeCell ref="G2712:G2713"/>
    <mergeCell ref="B2714:F2715"/>
    <mergeCell ref="G2714:G2715"/>
    <mergeCell ref="A2716:G2716"/>
    <mergeCell ref="A2717:G2717"/>
    <mergeCell ref="A2718:C2718"/>
    <mergeCell ref="A2719:C2719"/>
    <mergeCell ref="A2720:C2720"/>
    <mergeCell ref="A2721:C2721"/>
    <mergeCell ref="D2722:F2722"/>
    <mergeCell ref="A2723:G2723"/>
    <mergeCell ref="A2724:G2724"/>
    <mergeCell ref="A2725:C2725"/>
    <mergeCell ref="A2726:C2726"/>
    <mergeCell ref="A2727:C2727"/>
    <mergeCell ref="A2728:C2728"/>
    <mergeCell ref="D2729:F2729"/>
    <mergeCell ref="A2730:G2730"/>
    <mergeCell ref="A2731:G2731"/>
    <mergeCell ref="A2732:C2732"/>
    <mergeCell ref="A2733:C2733"/>
    <mergeCell ref="A2734:C2734"/>
    <mergeCell ref="A2735:C2735"/>
    <mergeCell ref="D2736:F2736"/>
    <mergeCell ref="A2738:F2738"/>
    <mergeCell ref="A2740:C2740"/>
    <mergeCell ref="A2741:F2741"/>
    <mergeCell ref="B2743:F2744"/>
    <mergeCell ref="G2743:G2744"/>
    <mergeCell ref="B2745:F2746"/>
    <mergeCell ref="G2745:G2746"/>
    <mergeCell ref="A2747:G2747"/>
    <mergeCell ref="A2748:G2748"/>
    <mergeCell ref="A2749:C2749"/>
    <mergeCell ref="A2750:C2750"/>
    <mergeCell ref="A2751:C2751"/>
    <mergeCell ref="A2752:C2752"/>
    <mergeCell ref="D2753:F2753"/>
    <mergeCell ref="A2754:G2754"/>
    <mergeCell ref="A2755:G2755"/>
    <mergeCell ref="A2756:C2756"/>
    <mergeCell ref="A2757:C2757"/>
    <mergeCell ref="A2759:C2759"/>
    <mergeCell ref="A2760:C2760"/>
    <mergeCell ref="D2761:F2761"/>
    <mergeCell ref="A2762:G2762"/>
    <mergeCell ref="A2763:G2763"/>
    <mergeCell ref="A2764:C2764"/>
    <mergeCell ref="A2765:C2765"/>
    <mergeCell ref="A2768:C2768"/>
    <mergeCell ref="A2769:C2769"/>
    <mergeCell ref="D2770:F2770"/>
    <mergeCell ref="A2772:F2772"/>
    <mergeCell ref="A2774:C2774"/>
    <mergeCell ref="A2775:F2775"/>
    <mergeCell ref="B2777:F2778"/>
    <mergeCell ref="G2777:G2778"/>
    <mergeCell ref="B2779:F2780"/>
    <mergeCell ref="G2779:G2780"/>
    <mergeCell ref="A2781:G2781"/>
    <mergeCell ref="A2782:G2782"/>
    <mergeCell ref="A2783:C2783"/>
    <mergeCell ref="A2784:C2784"/>
    <mergeCell ref="A2785:C2785"/>
    <mergeCell ref="A2786:C2786"/>
    <mergeCell ref="D2787:F2787"/>
    <mergeCell ref="A2789:G2789"/>
    <mergeCell ref="A2790:C2790"/>
    <mergeCell ref="A2791:C2791"/>
    <mergeCell ref="A2792:C2792"/>
    <mergeCell ref="A2793:C2793"/>
    <mergeCell ref="D2794:F2794"/>
    <mergeCell ref="A2795:G2795"/>
    <mergeCell ref="A2796:G2796"/>
    <mergeCell ref="A2797:C2797"/>
    <mergeCell ref="A2798:C2798"/>
    <mergeCell ref="A2799:C2799"/>
    <mergeCell ref="A2800:C2800"/>
    <mergeCell ref="A2801:C2801"/>
    <mergeCell ref="D2802:F2802"/>
    <mergeCell ref="A2804:F2804"/>
    <mergeCell ref="A2806:C2806"/>
    <mergeCell ref="A2807:F2807"/>
    <mergeCell ref="B2809:F2810"/>
    <mergeCell ref="G2809:G2810"/>
    <mergeCell ref="B2811:F2812"/>
    <mergeCell ref="G2811:G2812"/>
    <mergeCell ref="A2813:G2813"/>
    <mergeCell ref="A2814:G2814"/>
    <mergeCell ref="A2815:C2815"/>
    <mergeCell ref="A2816:C2816"/>
    <mergeCell ref="A2817:C2817"/>
    <mergeCell ref="A2818:C2818"/>
    <mergeCell ref="A2819:C2819"/>
    <mergeCell ref="A2820:C2820"/>
    <mergeCell ref="A2821:C2821"/>
    <mergeCell ref="A2822:C2822"/>
    <mergeCell ref="D2823:F2823"/>
    <mergeCell ref="A2825:G2825"/>
    <mergeCell ref="A2826:C2826"/>
    <mergeCell ref="A2827:C2827"/>
    <mergeCell ref="A2828:C2828"/>
    <mergeCell ref="A2829:C2829"/>
    <mergeCell ref="A2830:C2830"/>
    <mergeCell ref="D2831:F2831"/>
    <mergeCell ref="A2832:G2832"/>
    <mergeCell ref="A2833:G2833"/>
    <mergeCell ref="A2834:C2834"/>
    <mergeCell ref="A2835:C2835"/>
    <mergeCell ref="A2836:C2836"/>
    <mergeCell ref="A2837:C2837"/>
    <mergeCell ref="A2838:C2838"/>
    <mergeCell ref="D2839:F2839"/>
    <mergeCell ref="A2841:F2841"/>
    <mergeCell ref="A2843:C2843"/>
    <mergeCell ref="A2844:F2844"/>
    <mergeCell ref="B2846:F2847"/>
    <mergeCell ref="G2846:G2847"/>
    <mergeCell ref="B2848:F2849"/>
    <mergeCell ref="G2848:G2849"/>
    <mergeCell ref="A2850:G2850"/>
    <mergeCell ref="A2851:G2851"/>
    <mergeCell ref="A2852:C2852"/>
    <mergeCell ref="A2853:C2853"/>
    <mergeCell ref="A2854:C2854"/>
    <mergeCell ref="A2855:C2855"/>
    <mergeCell ref="A2856:C2856"/>
    <mergeCell ref="A2857:C2857"/>
    <mergeCell ref="A2858:C2858"/>
    <mergeCell ref="A2859:C2859"/>
    <mergeCell ref="D2860:F2860"/>
    <mergeCell ref="A2862:G2862"/>
    <mergeCell ref="A2863:C2863"/>
    <mergeCell ref="A2864:C2864"/>
    <mergeCell ref="A2865:C2865"/>
    <mergeCell ref="A2866:C2866"/>
    <mergeCell ref="A2867:C2867"/>
    <mergeCell ref="D2868:F2868"/>
    <mergeCell ref="A2869:G2869"/>
    <mergeCell ref="A2870:G2870"/>
    <mergeCell ref="A2871:C2871"/>
    <mergeCell ref="A2872:C2872"/>
    <mergeCell ref="A2873:C2873"/>
    <mergeCell ref="A2874:C2874"/>
    <mergeCell ref="A2875:C2875"/>
    <mergeCell ref="D2876:F2876"/>
    <mergeCell ref="A2878:F2878"/>
    <mergeCell ref="A2880:C2880"/>
    <mergeCell ref="A2881:F2881"/>
    <mergeCell ref="B2883:F2884"/>
    <mergeCell ref="G2883:G2884"/>
    <mergeCell ref="B2885:F2886"/>
    <mergeCell ref="G2885:G2886"/>
    <mergeCell ref="A2887:G2887"/>
    <mergeCell ref="A2888:G2888"/>
    <mergeCell ref="A2889:C2889"/>
    <mergeCell ref="A2890:C2890"/>
    <mergeCell ref="A2891:C2891"/>
    <mergeCell ref="A2892:C2892"/>
    <mergeCell ref="A2893:C2893"/>
    <mergeCell ref="A2894:C2894"/>
    <mergeCell ref="A2895:C2895"/>
    <mergeCell ref="A2896:C2896"/>
    <mergeCell ref="D2897:F2897"/>
    <mergeCell ref="A2899:G2899"/>
    <mergeCell ref="A2900:C2900"/>
    <mergeCell ref="A2901:C2901"/>
    <mergeCell ref="A2902:C2902"/>
    <mergeCell ref="A2903:C2903"/>
    <mergeCell ref="A2904:C2904"/>
    <mergeCell ref="D2905:F2905"/>
    <mergeCell ref="A2906:G2906"/>
    <mergeCell ref="A2907:G2907"/>
    <mergeCell ref="A2908:C2908"/>
    <mergeCell ref="A2909:C2909"/>
    <mergeCell ref="A2910:C2910"/>
    <mergeCell ref="A2911:C2911"/>
    <mergeCell ref="A2912:C2912"/>
    <mergeCell ref="D2913:F2913"/>
    <mergeCell ref="A2915:F2915"/>
    <mergeCell ref="A2917:C2917"/>
    <mergeCell ref="A2918:F2918"/>
    <mergeCell ref="B2920:F2921"/>
    <mergeCell ref="G2920:G2921"/>
    <mergeCell ref="B2922:F2923"/>
    <mergeCell ref="G2922:G2923"/>
    <mergeCell ref="A2924:G2924"/>
    <mergeCell ref="A2925:G2925"/>
    <mergeCell ref="A2926:C2926"/>
    <mergeCell ref="A2927:C2927"/>
    <mergeCell ref="A2928:C2928"/>
    <mergeCell ref="A2929:C2929"/>
    <mergeCell ref="A2930:C2930"/>
    <mergeCell ref="A2931:C2931"/>
    <mergeCell ref="A2932:C2932"/>
    <mergeCell ref="A2933:C2933"/>
    <mergeCell ref="A2934:C2934"/>
    <mergeCell ref="A2935:C2935"/>
    <mergeCell ref="A2936:C2936"/>
    <mergeCell ref="D2937:F2937"/>
    <mergeCell ref="A2939:G2939"/>
    <mergeCell ref="A2940:C2940"/>
    <mergeCell ref="A2941:C2941"/>
    <mergeCell ref="A2942:C2942"/>
    <mergeCell ref="D2943:F2943"/>
    <mergeCell ref="A2944:G2944"/>
    <mergeCell ref="A2945:G2945"/>
    <mergeCell ref="A2946:C2946"/>
    <mergeCell ref="A2947:C2947"/>
    <mergeCell ref="A2948:C2948"/>
    <mergeCell ref="A2949:C2949"/>
    <mergeCell ref="D2950:F2950"/>
    <mergeCell ref="A2952:F2952"/>
    <mergeCell ref="A2954:C2954"/>
    <mergeCell ref="A2955:F2955"/>
    <mergeCell ref="B2957:F2958"/>
    <mergeCell ref="G2957:G2958"/>
    <mergeCell ref="B2959:F2960"/>
    <mergeCell ref="G2959:G2960"/>
    <mergeCell ref="A2961:G2961"/>
    <mergeCell ref="A2962:G2962"/>
    <mergeCell ref="A2963:C2963"/>
    <mergeCell ref="A2964:C2964"/>
    <mergeCell ref="A2965:C2965"/>
    <mergeCell ref="A2966:C2966"/>
    <mergeCell ref="A2967:C2967"/>
    <mergeCell ref="A2968:C2968"/>
    <mergeCell ref="A2969:C2969"/>
    <mergeCell ref="A2970:C2970"/>
    <mergeCell ref="A2971:C2971"/>
    <mergeCell ref="A2972:C2972"/>
    <mergeCell ref="A2973:C2973"/>
    <mergeCell ref="D2974:F2974"/>
    <mergeCell ref="A2976:G2976"/>
    <mergeCell ref="A2977:C2977"/>
    <mergeCell ref="A2978:C2978"/>
    <mergeCell ref="A2979:C2979"/>
    <mergeCell ref="D2980:F2980"/>
    <mergeCell ref="A2981:G2981"/>
    <mergeCell ref="A2982:G2982"/>
    <mergeCell ref="A2983:C2983"/>
    <mergeCell ref="A2984:C2984"/>
    <mergeCell ref="A2985:C2985"/>
    <mergeCell ref="A2986:C2986"/>
    <mergeCell ref="D2987:F2987"/>
    <mergeCell ref="A2989:F2989"/>
    <mergeCell ref="A2991:C2991"/>
    <mergeCell ref="A2992:F2992"/>
    <mergeCell ref="B2994:F2995"/>
    <mergeCell ref="G2994:G2995"/>
    <mergeCell ref="B2996:F2997"/>
    <mergeCell ref="G2996:G2997"/>
    <mergeCell ref="A2998:G2998"/>
    <mergeCell ref="A2999:G2999"/>
    <mergeCell ref="A3000:C3000"/>
    <mergeCell ref="A3001:C3001"/>
    <mergeCell ref="A3002:C3002"/>
    <mergeCell ref="A3003:C3003"/>
    <mergeCell ref="A3004:C3004"/>
    <mergeCell ref="A3005:C3005"/>
    <mergeCell ref="A3006:C3006"/>
    <mergeCell ref="A3007:C3007"/>
    <mergeCell ref="A3008:C3008"/>
    <mergeCell ref="A3009:C3009"/>
    <mergeCell ref="A3010:C3010"/>
    <mergeCell ref="D3011:F3011"/>
    <mergeCell ref="A3013:G3013"/>
    <mergeCell ref="A3014:C3014"/>
    <mergeCell ref="A3015:C3015"/>
    <mergeCell ref="A3016:C3016"/>
    <mergeCell ref="D3017:F3017"/>
    <mergeCell ref="A3018:G3018"/>
    <mergeCell ref="A3019:G3019"/>
    <mergeCell ref="A3020:C3020"/>
    <mergeCell ref="A3021:C3021"/>
    <mergeCell ref="A3022:C3022"/>
    <mergeCell ref="A3023:C3023"/>
    <mergeCell ref="D3024:F3024"/>
    <mergeCell ref="A3026:F3026"/>
    <mergeCell ref="A3028:C3028"/>
    <mergeCell ref="A3029:F3029"/>
    <mergeCell ref="B3031:F3032"/>
    <mergeCell ref="G3031:G3032"/>
    <mergeCell ref="B3033:F3034"/>
    <mergeCell ref="G3033:G3034"/>
    <mergeCell ref="A3035:G3035"/>
    <mergeCell ref="A3053:G3053"/>
    <mergeCell ref="A3054:G3054"/>
    <mergeCell ref="A3055:C3055"/>
    <mergeCell ref="A3056:C3056"/>
    <mergeCell ref="A3057:C3057"/>
    <mergeCell ref="A3058:C3058"/>
    <mergeCell ref="A3059:C3059"/>
    <mergeCell ref="D3060:F3060"/>
    <mergeCell ref="A3062:F3062"/>
    <mergeCell ref="A3064:C3064"/>
    <mergeCell ref="A3065:F3065"/>
    <mergeCell ref="A3036:G3036"/>
    <mergeCell ref="A3037:C3037"/>
    <mergeCell ref="A3038:C3038"/>
    <mergeCell ref="A3039:C3039"/>
    <mergeCell ref="A3040:C3040"/>
    <mergeCell ref="A3041:C3041"/>
    <mergeCell ref="A3042:C3042"/>
    <mergeCell ref="A3043:C3043"/>
    <mergeCell ref="A3044:C3044"/>
    <mergeCell ref="D3045:F3045"/>
    <mergeCell ref="A3046:G3046"/>
    <mergeCell ref="A3047:G3047"/>
    <mergeCell ref="A3048:C3048"/>
    <mergeCell ref="A3049:C3049"/>
    <mergeCell ref="A3050:C3050"/>
    <mergeCell ref="A3051:C3051"/>
    <mergeCell ref="D3052:F3052"/>
  </mergeCells>
  <dataValidations count="5">
    <dataValidation type="list" allowBlank="1" showInputMessage="1" showErrorMessage="1" sqref="B520:C520 B516:C516 A516:A520 A505:C511">
      <formula1>#REF!</formula1>
    </dataValidation>
    <dataValidation type="list" allowBlank="1" showInputMessage="1" showErrorMessage="1" sqref="A525:A528 A600:A603 A671:A674 A707:A710 A743:A746 A1090:A1093 A1121:A1122 A1363:A1366 A1703:A1704 A116:A119 A1916:A1919 A1952:A1955 A1988:A1991 A2063:A2066 A2099:A2102 A2135:A2138 A2164:A2165 A2200:A2203 A2350:A2353 A2383:A2386 A2421:A2424 A2459:A2462 A2484:A2487 A2493:A2495 A2560:A2563 A2569:A2570 A2634:A2636 A2641:A2642 A81:A84 A2702:A2704 A2733:A2735 A2765:A2769 A2798:A2801 A2947:A2949">
      <formula1>MDO_LISTA</formula1>
    </dataValidation>
    <dataValidation type="list" allowBlank="1" showInputMessage="1" showErrorMessage="1" sqref="A593:C595 A580:C588 A664:C666 A654:C659 A2056:C2058 A2043:C2051 A74:C76 A63:C69 A2477:A2479 B2477:C2477 B2479:C2479 A2401:C2410 A2439:C2448 A1981:C1983 A1970:C1976 A108:C111 A98:C103 A1908:C1911 A1898:C1903 A1944:C1947 A1934:C1939 B2555:C2555 B2552:C2552 A2552:A2555 A2542:C2547 A1115:C1116 A1110:C1110 A1697:C1698 A1692:C1692 A2158:C2159 A2152:C2153 A2628:A2629 B2628:C2628 A2623:C2623 A2695:C2697 A2688:C2690 A2726:C2728 A2719:C2721 A2757:C2760 A2750:C2752 A2791:A2793 B2791:C2791 B2793:C2793 A2784:C2786 A2941:C2942 A1083:A1085 B1083:C1083 B1085:C1085 A1070:C1078 B2195:C2195 B2192:C2192 A2192:A2195 A2180:C2187 A2343:C2345 A2332:C2338 A2376:C2378 A700:C702 A689:C695 A736:C738 A725:C731 A1356:C1358 A1345:C1351 A2092:A2094 B2092:C2092 B2094:C2094 A2081:C2087 A2128:C2130 A2117:C2123 A2369:C2371">
      <formula1>#REF!</formula1>
    </dataValidation>
    <dataValidation type="list" allowBlank="1" showInputMessage="1" showErrorMessage="1" sqref="A2415:C2416 A2453:C2454">
      <formula1>EQUIPO_LISTA</formula1>
    </dataValidation>
    <dataValidation type="list" allowBlank="1" showInputMessage="1" showErrorMessage="1" sqref="A2492:C2492 A2568:C2568">
      <formula1>TRANSPORTE_LISTA</formula1>
    </dataValidation>
  </dataValidations>
  <printOptions horizontalCentered="1"/>
  <pageMargins left="0.70866141732283472" right="0.70866141732283472" top="0.94488188976377963" bottom="0.74803149606299213" header="0" footer="0"/>
  <pageSetup paperSize="9" scale="76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2088"/>
  <sheetViews>
    <sheetView topLeftCell="A2051" workbookViewId="0">
      <selection activeCell="F2070" sqref="F2070"/>
    </sheetView>
  </sheetViews>
  <sheetFormatPr baseColWidth="10" defaultColWidth="12.59765625" defaultRowHeight="15" customHeight="1"/>
  <cols>
    <col min="1" max="1" width="51" style="730" customWidth="1"/>
    <col min="2" max="2" width="13.3984375" style="730" customWidth="1"/>
    <col min="3" max="3" width="10.59765625" style="730" customWidth="1"/>
    <col min="4" max="4" width="12.296875" style="730" customWidth="1"/>
    <col min="5" max="5" width="10.59765625" style="730" customWidth="1"/>
    <col min="6" max="6" width="19" style="730" customWidth="1"/>
    <col min="7" max="27" width="10.59765625" style="730" customWidth="1"/>
    <col min="28" max="16384" width="12.59765625" style="730"/>
  </cols>
  <sheetData>
    <row r="1" spans="1:6" ht="20.25" customHeight="1">
      <c r="A1" s="1414" t="s">
        <v>620</v>
      </c>
      <c r="B1" s="1414"/>
      <c r="C1" s="1415"/>
      <c r="D1" s="1415"/>
      <c r="E1" s="1415"/>
      <c r="F1" s="1415"/>
    </row>
    <row r="2" spans="1:6" ht="15.75" customHeight="1"/>
    <row r="3" spans="1:6" ht="13.5" customHeight="1" thickBot="1">
      <c r="A3" s="1395" t="s">
        <v>9</v>
      </c>
      <c r="B3" s="1396"/>
      <c r="C3" s="1396"/>
      <c r="D3" s="1396"/>
      <c r="E3" s="1396"/>
      <c r="F3" s="1396"/>
    </row>
    <row r="4" spans="1:6" ht="13.5" customHeight="1" thickTop="1">
      <c r="A4" s="731" t="s">
        <v>473</v>
      </c>
      <c r="B4" s="732"/>
      <c r="C4" s="733">
        <v>1.01</v>
      </c>
      <c r="D4" s="734" t="s">
        <v>474</v>
      </c>
      <c r="E4" s="1364" t="s">
        <v>13</v>
      </c>
      <c r="F4" s="1365"/>
    </row>
    <row r="5" spans="1:6" ht="13.5" customHeight="1">
      <c r="A5" s="735" t="s">
        <v>475</v>
      </c>
      <c r="B5" s="736"/>
      <c r="C5" s="737">
        <v>1</v>
      </c>
      <c r="D5" s="738" t="s">
        <v>476</v>
      </c>
      <c r="E5" s="1366" t="s">
        <v>621</v>
      </c>
      <c r="F5" s="1367"/>
    </row>
    <row r="6" spans="1:6" ht="13.5" customHeight="1">
      <c r="A6" s="1368" t="s">
        <v>477</v>
      </c>
      <c r="B6" s="1369"/>
      <c r="C6" s="773"/>
      <c r="D6" s="773"/>
      <c r="E6" s="773"/>
      <c r="F6" s="1370"/>
    </row>
    <row r="7" spans="1:6" ht="13.5" customHeight="1" thickBot="1">
      <c r="A7" s="1411" t="s">
        <v>12</v>
      </c>
      <c r="B7" s="1412"/>
      <c r="C7" s="1373"/>
      <c r="D7" s="1373"/>
      <c r="E7" s="1373"/>
      <c r="F7" s="1374"/>
    </row>
    <row r="8" spans="1:6" ht="13.5" customHeight="1" thickTop="1" thickBot="1">
      <c r="A8" s="739" t="s">
        <v>478</v>
      </c>
      <c r="B8" s="740"/>
      <c r="C8" s="741" t="s">
        <v>479</v>
      </c>
      <c r="D8" s="741" t="s">
        <v>480</v>
      </c>
      <c r="E8" s="741" t="s">
        <v>481</v>
      </c>
      <c r="F8" s="742" t="s">
        <v>6</v>
      </c>
    </row>
    <row r="9" spans="1:6" ht="13.5" customHeight="1">
      <c r="A9" s="1375"/>
      <c r="B9" s="743"/>
      <c r="C9" s="744">
        <v>350</v>
      </c>
      <c r="D9" s="744">
        <v>0.3</v>
      </c>
      <c r="E9" s="744">
        <v>0.6</v>
      </c>
      <c r="F9" s="729">
        <f t="shared" ref="F9:F10" si="0">+C9*D9*E9</f>
        <v>63</v>
      </c>
    </row>
    <row r="10" spans="1:6" ht="13.5" customHeight="1">
      <c r="A10" s="1376"/>
      <c r="B10" s="388"/>
      <c r="C10" s="744"/>
      <c r="D10" s="744"/>
      <c r="E10" s="744"/>
      <c r="F10" s="729">
        <f t="shared" si="0"/>
        <v>0</v>
      </c>
    </row>
    <row r="11" spans="1:6" ht="13.5" customHeight="1">
      <c r="A11" s="1376"/>
      <c r="B11" s="388"/>
      <c r="C11" s="744"/>
      <c r="D11" s="744"/>
      <c r="E11" s="744"/>
      <c r="F11" s="729"/>
    </row>
    <row r="12" spans="1:6" ht="13.5" customHeight="1">
      <c r="A12" s="1376"/>
      <c r="B12" s="388"/>
      <c r="C12" s="744"/>
      <c r="D12" s="744"/>
      <c r="E12" s="744"/>
      <c r="F12" s="729"/>
    </row>
    <row r="13" spans="1:6" ht="13.5" customHeight="1">
      <c r="A13" s="1376"/>
      <c r="B13" s="388"/>
      <c r="C13" s="744"/>
      <c r="D13" s="744"/>
      <c r="E13" s="744"/>
      <c r="F13" s="729"/>
    </row>
    <row r="14" spans="1:6" ht="13.5" customHeight="1">
      <c r="A14" s="1376"/>
      <c r="B14" s="388"/>
      <c r="C14" s="744"/>
      <c r="D14" s="744"/>
      <c r="E14" s="744"/>
      <c r="F14" s="729"/>
    </row>
    <row r="15" spans="1:6" ht="13.5" customHeight="1">
      <c r="A15" s="1376"/>
      <c r="B15" s="388"/>
      <c r="C15" s="744"/>
      <c r="D15" s="744"/>
      <c r="E15" s="744"/>
      <c r="F15" s="729"/>
    </row>
    <row r="16" spans="1:6" ht="13.5" customHeight="1">
      <c r="A16" s="1376"/>
      <c r="B16" s="388"/>
      <c r="C16" s="745"/>
      <c r="D16" s="744"/>
      <c r="E16" s="744"/>
      <c r="F16" s="729"/>
    </row>
    <row r="17" spans="1:6" ht="13.5" customHeight="1">
      <c r="A17" s="1376"/>
      <c r="B17" s="388"/>
      <c r="C17" s="745"/>
      <c r="D17" s="745"/>
      <c r="E17" s="745"/>
      <c r="F17" s="746"/>
    </row>
    <row r="18" spans="1:6" ht="13.5" customHeight="1">
      <c r="A18" s="1376"/>
      <c r="B18" s="388"/>
      <c r="C18" s="745"/>
      <c r="D18" s="745"/>
      <c r="E18" s="745"/>
      <c r="F18" s="746"/>
    </row>
    <row r="19" spans="1:6" ht="13.5" customHeight="1" thickBot="1">
      <c r="A19" s="1376"/>
      <c r="B19" s="388"/>
      <c r="C19" s="745"/>
      <c r="D19" s="745"/>
      <c r="E19" s="747"/>
      <c r="F19" s="748"/>
    </row>
    <row r="20" spans="1:6" ht="13.5" customHeight="1" thickTop="1" thickBot="1">
      <c r="A20" s="1377"/>
      <c r="B20" s="720"/>
      <c r="C20" s="749"/>
      <c r="D20" s="750"/>
      <c r="E20" s="751" t="s">
        <v>153</v>
      </c>
      <c r="F20" s="752">
        <f>+F9</f>
        <v>63</v>
      </c>
    </row>
    <row r="21" spans="1:6" ht="22.5" customHeight="1" thickTop="1">
      <c r="A21" s="1380" t="s">
        <v>482</v>
      </c>
      <c r="B21" s="753"/>
      <c r="C21" s="1382"/>
      <c r="D21" s="1383"/>
      <c r="E21" s="1383"/>
      <c r="F21" s="1384"/>
    </row>
    <row r="22" spans="1:6" ht="13.5" customHeight="1" thickBot="1">
      <c r="A22" s="1381"/>
      <c r="B22" s="389"/>
      <c r="C22" s="1385"/>
      <c r="D22" s="1373"/>
      <c r="E22" s="1373"/>
      <c r="F22" s="1374"/>
    </row>
    <row r="23" spans="1:6" ht="13.5" customHeight="1" thickTop="1"/>
    <row r="24" spans="1:6" ht="13.5" customHeight="1" thickBot="1">
      <c r="A24" s="1395" t="s">
        <v>9</v>
      </c>
      <c r="B24" s="1396"/>
      <c r="C24" s="1396"/>
      <c r="D24" s="1396"/>
      <c r="E24" s="1396"/>
      <c r="F24" s="1396"/>
    </row>
    <row r="25" spans="1:6" ht="13.5" customHeight="1" thickTop="1">
      <c r="A25" s="731" t="s">
        <v>473</v>
      </c>
      <c r="B25" s="732"/>
      <c r="C25" s="754">
        <v>1.02</v>
      </c>
      <c r="D25" s="734" t="s">
        <v>474</v>
      </c>
      <c r="E25" s="1364" t="s">
        <v>13</v>
      </c>
      <c r="F25" s="1365"/>
    </row>
    <row r="26" spans="1:6" ht="13.5" customHeight="1">
      <c r="A26" s="735" t="s">
        <v>475</v>
      </c>
      <c r="B26" s="736"/>
      <c r="C26" s="737">
        <v>1</v>
      </c>
      <c r="D26" s="738" t="s">
        <v>476</v>
      </c>
      <c r="E26" s="1366" t="s">
        <v>621</v>
      </c>
      <c r="F26" s="1367"/>
    </row>
    <row r="27" spans="1:6" ht="13.5" customHeight="1">
      <c r="A27" s="1368" t="s">
        <v>477</v>
      </c>
      <c r="B27" s="1369"/>
      <c r="C27" s="773"/>
      <c r="D27" s="773"/>
      <c r="E27" s="773"/>
      <c r="F27" s="1370"/>
    </row>
    <row r="28" spans="1:6" ht="13.5" customHeight="1" thickBot="1">
      <c r="A28" s="1411" t="s">
        <v>14</v>
      </c>
      <c r="B28" s="1412"/>
      <c r="C28" s="1373"/>
      <c r="D28" s="1373"/>
      <c r="E28" s="1373"/>
      <c r="F28" s="1374"/>
    </row>
    <row r="29" spans="1:6" ht="13.5" customHeight="1" thickTop="1" thickBot="1">
      <c r="A29" s="739" t="s">
        <v>478</v>
      </c>
      <c r="B29" s="740"/>
      <c r="C29" s="741" t="s">
        <v>479</v>
      </c>
      <c r="D29" s="741" t="s">
        <v>480</v>
      </c>
      <c r="E29" s="741" t="s">
        <v>481</v>
      </c>
      <c r="F29" s="742" t="s">
        <v>6</v>
      </c>
    </row>
    <row r="30" spans="1:6" ht="13.5" customHeight="1">
      <c r="A30" s="1375"/>
      <c r="B30" s="743"/>
      <c r="C30" s="744">
        <v>350</v>
      </c>
      <c r="D30" s="744">
        <v>0.3</v>
      </c>
      <c r="E30" s="744">
        <v>0.2</v>
      </c>
      <c r="F30" s="729">
        <f t="shared" ref="F30:F31" si="1">+C30*D30*E30</f>
        <v>21</v>
      </c>
    </row>
    <row r="31" spans="1:6" ht="13.5" customHeight="1">
      <c r="A31" s="1376"/>
      <c r="B31" s="388"/>
      <c r="C31" s="744"/>
      <c r="D31" s="744"/>
      <c r="E31" s="744"/>
      <c r="F31" s="729">
        <f t="shared" si="1"/>
        <v>0</v>
      </c>
    </row>
    <row r="32" spans="1:6" ht="13.5" customHeight="1">
      <c r="A32" s="1376"/>
      <c r="B32" s="388"/>
      <c r="C32" s="745"/>
      <c r="D32" s="744"/>
      <c r="E32" s="744"/>
      <c r="F32" s="729"/>
    </row>
    <row r="33" spans="1:9" ht="13.5" customHeight="1">
      <c r="A33" s="1376"/>
      <c r="B33" s="388"/>
      <c r="C33" s="745"/>
      <c r="D33" s="744"/>
      <c r="E33" s="744"/>
      <c r="F33" s="729"/>
    </row>
    <row r="34" spans="1:9" ht="13.5" customHeight="1">
      <c r="A34" s="1376"/>
      <c r="B34" s="388"/>
      <c r="C34" s="745"/>
      <c r="D34" s="744"/>
      <c r="E34" s="744"/>
      <c r="F34" s="729"/>
    </row>
    <row r="35" spans="1:9" ht="13.5" customHeight="1">
      <c r="A35" s="1376"/>
      <c r="B35" s="388"/>
      <c r="C35" s="745"/>
      <c r="D35" s="744"/>
      <c r="E35" s="744"/>
      <c r="F35" s="729"/>
    </row>
    <row r="36" spans="1:9" ht="13.5" customHeight="1">
      <c r="A36" s="1376"/>
      <c r="B36" s="388"/>
      <c r="C36" s="745"/>
      <c r="D36" s="744"/>
      <c r="E36" s="744"/>
      <c r="F36" s="729"/>
    </row>
    <row r="37" spans="1:9" ht="13.5" customHeight="1">
      <c r="A37" s="1376"/>
      <c r="B37" s="388"/>
      <c r="C37" s="745"/>
      <c r="D37" s="745"/>
      <c r="E37" s="745"/>
      <c r="F37" s="746"/>
    </row>
    <row r="38" spans="1:9" ht="13.5" customHeight="1">
      <c r="A38" s="1376"/>
      <c r="B38" s="388"/>
      <c r="C38" s="745"/>
      <c r="D38" s="745"/>
      <c r="E38" s="745"/>
      <c r="F38" s="746"/>
    </row>
    <row r="39" spans="1:9" ht="13.5" customHeight="1" thickBot="1">
      <c r="A39" s="1376"/>
      <c r="B39" s="388"/>
      <c r="C39" s="745"/>
      <c r="D39" s="745"/>
      <c r="E39" s="747"/>
      <c r="F39" s="748"/>
    </row>
    <row r="40" spans="1:9" ht="13.5" customHeight="1" thickTop="1" thickBot="1">
      <c r="A40" s="1377"/>
      <c r="B40" s="720"/>
      <c r="C40" s="749"/>
      <c r="D40" s="750"/>
      <c r="E40" s="751" t="s">
        <v>153</v>
      </c>
      <c r="F40" s="752">
        <f>F30</f>
        <v>21</v>
      </c>
    </row>
    <row r="41" spans="1:9" ht="13.5" customHeight="1" thickTop="1">
      <c r="A41" s="1380" t="s">
        <v>482</v>
      </c>
      <c r="B41" s="753"/>
      <c r="C41" s="1382"/>
      <c r="D41" s="1383"/>
      <c r="E41" s="1383"/>
      <c r="F41" s="1384"/>
    </row>
    <row r="42" spans="1:9" ht="13.5" customHeight="1" thickBot="1">
      <c r="A42" s="1381"/>
      <c r="B42" s="389"/>
      <c r="C42" s="1385"/>
      <c r="D42" s="1373"/>
      <c r="E42" s="1373"/>
      <c r="F42" s="1374"/>
    </row>
    <row r="43" spans="1:9" ht="13.5" customHeight="1" thickTop="1"/>
    <row r="44" spans="1:9" ht="13.5" customHeight="1" thickBot="1">
      <c r="A44" s="1395" t="s">
        <v>9</v>
      </c>
      <c r="B44" s="1396"/>
      <c r="C44" s="1396"/>
      <c r="D44" s="1396"/>
      <c r="E44" s="1396"/>
      <c r="F44" s="1396"/>
      <c r="G44" s="694"/>
      <c r="H44" s="694"/>
      <c r="I44" s="695"/>
    </row>
    <row r="45" spans="1:9" ht="13.5" customHeight="1" thickTop="1">
      <c r="A45" s="731" t="s">
        <v>473</v>
      </c>
      <c r="B45" s="732"/>
      <c r="C45" s="754">
        <v>1.03</v>
      </c>
      <c r="D45" s="734" t="s">
        <v>474</v>
      </c>
      <c r="E45" s="1413" t="s">
        <v>17</v>
      </c>
      <c r="F45" s="1365"/>
    </row>
    <row r="46" spans="1:9" ht="13.5" customHeight="1">
      <c r="A46" s="735">
        <v>1</v>
      </c>
      <c r="B46" s="736"/>
      <c r="C46" s="737">
        <v>1</v>
      </c>
      <c r="D46" s="738" t="s">
        <v>476</v>
      </c>
      <c r="E46" s="1366" t="s">
        <v>621</v>
      </c>
      <c r="F46" s="1367"/>
    </row>
    <row r="47" spans="1:9" ht="13.5" customHeight="1">
      <c r="A47" s="1368" t="s">
        <v>477</v>
      </c>
      <c r="B47" s="1369"/>
      <c r="C47" s="773"/>
      <c r="D47" s="773"/>
      <c r="E47" s="773"/>
      <c r="F47" s="1370"/>
    </row>
    <row r="48" spans="1:9" ht="13.5" customHeight="1" thickBot="1">
      <c r="A48" s="1411" t="s">
        <v>16</v>
      </c>
      <c r="B48" s="1412"/>
      <c r="C48" s="1373"/>
      <c r="D48" s="1373"/>
      <c r="E48" s="1373"/>
      <c r="F48" s="1374"/>
    </row>
    <row r="49" spans="1:6" ht="13.5" customHeight="1" thickTop="1" thickBot="1">
      <c r="A49" s="739" t="s">
        <v>478</v>
      </c>
      <c r="B49" s="740"/>
      <c r="C49" s="741" t="s">
        <v>479</v>
      </c>
      <c r="D49" s="741" t="s">
        <v>480</v>
      </c>
      <c r="E49" s="741" t="s">
        <v>481</v>
      </c>
      <c r="F49" s="742" t="s">
        <v>6</v>
      </c>
    </row>
    <row r="50" spans="1:6" ht="13.5" customHeight="1">
      <c r="A50" s="1375"/>
      <c r="B50" s="743"/>
      <c r="C50" s="744">
        <v>6</v>
      </c>
      <c r="D50" s="744"/>
      <c r="E50" s="744"/>
      <c r="F50" s="729">
        <f>+C50</f>
        <v>6</v>
      </c>
    </row>
    <row r="51" spans="1:6" ht="13.5" customHeight="1">
      <c r="A51" s="1376"/>
      <c r="B51" s="388"/>
      <c r="C51" s="744"/>
      <c r="D51" s="744"/>
      <c r="E51" s="744"/>
      <c r="F51" s="729">
        <f t="shared" ref="F51:F52" si="2">+C51*D51</f>
        <v>0</v>
      </c>
    </row>
    <row r="52" spans="1:6" ht="13.5" customHeight="1">
      <c r="A52" s="1376"/>
      <c r="B52" s="388"/>
      <c r="C52" s="744"/>
      <c r="D52" s="744"/>
      <c r="E52" s="744"/>
      <c r="F52" s="729">
        <f t="shared" si="2"/>
        <v>0</v>
      </c>
    </row>
    <row r="53" spans="1:6" ht="13.5" customHeight="1">
      <c r="A53" s="1376"/>
      <c r="B53" s="388"/>
      <c r="C53" s="745"/>
      <c r="D53" s="745"/>
      <c r="E53" s="745"/>
      <c r="F53" s="746"/>
    </row>
    <row r="54" spans="1:6" ht="13.5" customHeight="1" thickBot="1">
      <c r="A54" s="1376"/>
      <c r="B54" s="388"/>
      <c r="C54" s="745"/>
      <c r="D54" s="745"/>
      <c r="E54" s="747"/>
      <c r="F54" s="748"/>
    </row>
    <row r="55" spans="1:6" ht="13.5" customHeight="1" thickTop="1" thickBot="1">
      <c r="A55" s="1377"/>
      <c r="B55" s="720"/>
      <c r="C55" s="749"/>
      <c r="D55" s="750"/>
      <c r="E55" s="751" t="s">
        <v>153</v>
      </c>
      <c r="F55" s="752">
        <f>SUM(F50:F54)</f>
        <v>6</v>
      </c>
    </row>
    <row r="56" spans="1:6" ht="13.5" customHeight="1" thickTop="1">
      <c r="A56" s="1380" t="s">
        <v>482</v>
      </c>
      <c r="B56" s="753"/>
      <c r="C56" s="1382"/>
      <c r="D56" s="1383"/>
      <c r="E56" s="1383"/>
      <c r="F56" s="1384"/>
    </row>
    <row r="57" spans="1:6" ht="13.5" customHeight="1" thickBot="1">
      <c r="A57" s="1381"/>
      <c r="B57" s="389"/>
      <c r="C57" s="1385"/>
      <c r="D57" s="1373"/>
      <c r="E57" s="1373"/>
      <c r="F57" s="1374"/>
    </row>
    <row r="58" spans="1:6" ht="13.5" customHeight="1" thickTop="1"/>
    <row r="59" spans="1:6" ht="13.5" customHeight="1" thickBot="1">
      <c r="A59" s="1395" t="s">
        <v>9</v>
      </c>
      <c r="B59" s="1396"/>
      <c r="C59" s="1396"/>
      <c r="D59" s="1396"/>
      <c r="E59" s="1396"/>
      <c r="F59" s="1396"/>
    </row>
    <row r="60" spans="1:6" ht="13.5" customHeight="1" thickTop="1">
      <c r="A60" s="696" t="s">
        <v>473</v>
      </c>
      <c r="B60" s="721"/>
      <c r="C60" s="697">
        <v>1.04</v>
      </c>
      <c r="D60" s="698" t="s">
        <v>474</v>
      </c>
      <c r="E60" s="1400" t="s">
        <v>19</v>
      </c>
      <c r="F60" s="1401"/>
    </row>
    <row r="61" spans="1:6" ht="13.5" customHeight="1">
      <c r="A61" s="699" t="s">
        <v>475</v>
      </c>
      <c r="B61" s="722"/>
      <c r="C61" s="700">
        <v>1</v>
      </c>
      <c r="D61" s="701" t="s">
        <v>476</v>
      </c>
      <c r="E61" s="1402" t="s">
        <v>621</v>
      </c>
      <c r="F61" s="1403"/>
    </row>
    <row r="62" spans="1:6" ht="13.5" customHeight="1">
      <c r="A62" s="1404" t="s">
        <v>477</v>
      </c>
      <c r="B62" s="1405"/>
      <c r="C62" s="1405"/>
      <c r="D62" s="1405"/>
      <c r="E62" s="1405"/>
      <c r="F62" s="1406"/>
    </row>
    <row r="63" spans="1:6" ht="13.5" customHeight="1" thickBot="1">
      <c r="A63" s="1407" t="s">
        <v>18</v>
      </c>
      <c r="B63" s="1408"/>
      <c r="C63" s="1409"/>
      <c r="D63" s="1409"/>
      <c r="E63" s="1409"/>
      <c r="F63" s="1410"/>
    </row>
    <row r="64" spans="1:6" ht="13.5" customHeight="1" thickTop="1" thickBot="1">
      <c r="A64" s="702" t="s">
        <v>478</v>
      </c>
      <c r="B64" s="723"/>
      <c r="C64" s="703" t="s">
        <v>479</v>
      </c>
      <c r="D64" s="703" t="s">
        <v>480</v>
      </c>
      <c r="E64" s="703" t="s">
        <v>481</v>
      </c>
      <c r="F64" s="704" t="s">
        <v>6</v>
      </c>
    </row>
    <row r="65" spans="1:6" ht="13.5" customHeight="1">
      <c r="A65" s="1393"/>
      <c r="B65" s="724"/>
      <c r="C65" s="705" t="s">
        <v>483</v>
      </c>
      <c r="D65" s="705" t="s">
        <v>484</v>
      </c>
      <c r="E65" s="705" t="s">
        <v>485</v>
      </c>
      <c r="F65" s="706">
        <v>1</v>
      </c>
    </row>
    <row r="66" spans="1:6" ht="13.5" customHeight="1">
      <c r="A66" s="1393"/>
      <c r="B66" s="724"/>
      <c r="C66" s="705"/>
      <c r="D66" s="705"/>
      <c r="E66" s="705"/>
      <c r="F66" s="706"/>
    </row>
    <row r="67" spans="1:6" ht="13.5" customHeight="1">
      <c r="A67" s="1393"/>
      <c r="B67" s="724"/>
      <c r="C67" s="707"/>
      <c r="D67" s="707"/>
      <c r="E67" s="707"/>
      <c r="F67" s="708"/>
    </row>
    <row r="68" spans="1:6" ht="13.5" customHeight="1">
      <c r="A68" s="1393"/>
      <c r="B68" s="724"/>
      <c r="C68" s="707"/>
      <c r="D68" s="707"/>
      <c r="E68" s="707"/>
      <c r="F68" s="708"/>
    </row>
    <row r="69" spans="1:6" ht="13.5" customHeight="1" thickBot="1">
      <c r="A69" s="1393"/>
      <c r="B69" s="724"/>
      <c r="C69" s="707"/>
      <c r="D69" s="707"/>
      <c r="E69" s="709"/>
      <c r="F69" s="710"/>
    </row>
    <row r="70" spans="1:6" ht="13.5" customHeight="1" thickTop="1" thickBot="1">
      <c r="A70" s="1394"/>
      <c r="B70" s="725"/>
      <c r="C70" s="711"/>
      <c r="D70" s="712"/>
      <c r="E70" s="713" t="s">
        <v>153</v>
      </c>
      <c r="F70" s="714">
        <f>SUM(F65:F69)</f>
        <v>1</v>
      </c>
    </row>
    <row r="71" spans="1:6" ht="13.5" customHeight="1" thickTop="1">
      <c r="A71" s="1380" t="s">
        <v>482</v>
      </c>
      <c r="B71" s="753"/>
      <c r="C71" s="1382"/>
      <c r="D71" s="1383"/>
      <c r="E71" s="1383"/>
      <c r="F71" s="1384"/>
    </row>
    <row r="72" spans="1:6" ht="13.5" customHeight="1" thickBot="1">
      <c r="A72" s="1381"/>
      <c r="B72" s="389"/>
      <c r="C72" s="1385"/>
      <c r="D72" s="1373"/>
      <c r="E72" s="1373"/>
      <c r="F72" s="1374"/>
    </row>
    <row r="73" spans="1:6" ht="13.5" customHeight="1" thickTop="1"/>
    <row r="74" spans="1:6" ht="13.5" customHeight="1" thickBot="1">
      <c r="A74" s="1395" t="s">
        <v>9</v>
      </c>
      <c r="B74" s="1396"/>
      <c r="C74" s="1396"/>
      <c r="D74" s="1396"/>
      <c r="E74" s="1396"/>
      <c r="F74" s="1396"/>
    </row>
    <row r="75" spans="1:6" ht="13.5" customHeight="1" thickTop="1">
      <c r="A75" s="731" t="s">
        <v>473</v>
      </c>
      <c r="B75" s="732"/>
      <c r="C75" s="754">
        <v>1.05</v>
      </c>
      <c r="D75" s="734" t="s">
        <v>474</v>
      </c>
      <c r="E75" s="1364" t="s">
        <v>19</v>
      </c>
      <c r="F75" s="1365"/>
    </row>
    <row r="76" spans="1:6" ht="13.5" customHeight="1">
      <c r="A76" s="735" t="s">
        <v>475</v>
      </c>
      <c r="B76" s="736"/>
      <c r="C76" s="737">
        <v>1</v>
      </c>
      <c r="D76" s="738" t="s">
        <v>476</v>
      </c>
      <c r="E76" s="1366" t="s">
        <v>621</v>
      </c>
      <c r="F76" s="1367"/>
    </row>
    <row r="77" spans="1:6" ht="13.5" customHeight="1">
      <c r="A77" s="1368" t="s">
        <v>477</v>
      </c>
      <c r="B77" s="1369"/>
      <c r="C77" s="773"/>
      <c r="D77" s="773"/>
      <c r="E77" s="773"/>
      <c r="F77" s="1370"/>
    </row>
    <row r="78" spans="1:6" ht="13.5" customHeight="1" thickBot="1">
      <c r="A78" s="1371" t="s">
        <v>20</v>
      </c>
      <c r="B78" s="1372"/>
      <c r="C78" s="1373"/>
      <c r="D78" s="1373"/>
      <c r="E78" s="1373"/>
      <c r="F78" s="1374"/>
    </row>
    <row r="79" spans="1:6" ht="13.5" customHeight="1" thickTop="1" thickBot="1">
      <c r="A79" s="739" t="s">
        <v>478</v>
      </c>
      <c r="B79" s="740"/>
      <c r="C79" s="741" t="s">
        <v>479</v>
      </c>
      <c r="D79" s="741" t="s">
        <v>480</v>
      </c>
      <c r="E79" s="741" t="s">
        <v>481</v>
      </c>
      <c r="F79" s="742" t="s">
        <v>6</v>
      </c>
    </row>
    <row r="80" spans="1:6" ht="13.5" customHeight="1">
      <c r="A80" s="1375"/>
      <c r="B80" s="743"/>
      <c r="C80" s="744"/>
      <c r="D80" s="744"/>
      <c r="E80" s="744"/>
      <c r="F80" s="729">
        <v>1</v>
      </c>
    </row>
    <row r="81" spans="1:6" ht="13.5" customHeight="1">
      <c r="A81" s="1376"/>
      <c r="B81" s="388"/>
      <c r="C81" s="744"/>
      <c r="D81" s="744"/>
      <c r="E81" s="744"/>
      <c r="F81" s="729">
        <f t="shared" ref="F81:F82" si="3">C81*D81</f>
        <v>0</v>
      </c>
    </row>
    <row r="82" spans="1:6" ht="13.5" customHeight="1">
      <c r="A82" s="1376"/>
      <c r="B82" s="388"/>
      <c r="C82" s="744"/>
      <c r="D82" s="744"/>
      <c r="E82" s="744"/>
      <c r="F82" s="729">
        <f t="shared" si="3"/>
        <v>0</v>
      </c>
    </row>
    <row r="83" spans="1:6" ht="13.5" customHeight="1">
      <c r="A83" s="1376"/>
      <c r="B83" s="388"/>
      <c r="C83" s="745"/>
      <c r="D83" s="745"/>
      <c r="E83" s="745"/>
      <c r="F83" s="746"/>
    </row>
    <row r="84" spans="1:6" ht="13.5" customHeight="1" thickBot="1">
      <c r="A84" s="1376"/>
      <c r="B84" s="388"/>
      <c r="C84" s="745"/>
      <c r="D84" s="745"/>
      <c r="E84" s="747"/>
      <c r="F84" s="748"/>
    </row>
    <row r="85" spans="1:6" ht="13.5" customHeight="1" thickTop="1" thickBot="1">
      <c r="A85" s="1377"/>
      <c r="B85" s="720"/>
      <c r="C85" s="749"/>
      <c r="D85" s="750"/>
      <c r="E85" s="751" t="s">
        <v>153</v>
      </c>
      <c r="F85" s="752">
        <f>SUM(F80:F84)</f>
        <v>1</v>
      </c>
    </row>
    <row r="86" spans="1:6" ht="13.5" customHeight="1" thickTop="1">
      <c r="A86" s="1380" t="s">
        <v>482</v>
      </c>
      <c r="B86" s="753"/>
      <c r="C86" s="1382"/>
      <c r="D86" s="1383"/>
      <c r="E86" s="1383"/>
      <c r="F86" s="1384"/>
    </row>
    <row r="87" spans="1:6" ht="13.5" customHeight="1" thickBot="1">
      <c r="A87" s="1381"/>
      <c r="B87" s="389"/>
      <c r="C87" s="1385"/>
      <c r="D87" s="1373"/>
      <c r="E87" s="1373"/>
      <c r="F87" s="1374"/>
    </row>
    <row r="88" spans="1:6" ht="13.5" customHeight="1" thickTop="1"/>
    <row r="89" spans="1:6" ht="13.5" customHeight="1" thickBot="1">
      <c r="A89" s="1395" t="s">
        <v>9</v>
      </c>
      <c r="B89" s="1396"/>
      <c r="C89" s="1396"/>
      <c r="D89" s="1396"/>
      <c r="E89" s="1396"/>
      <c r="F89" s="1396"/>
    </row>
    <row r="90" spans="1:6" ht="13.5" customHeight="1" thickTop="1">
      <c r="A90" s="731" t="s">
        <v>473</v>
      </c>
      <c r="B90" s="732"/>
      <c r="C90" s="733">
        <v>1.06</v>
      </c>
      <c r="D90" s="734" t="s">
        <v>474</v>
      </c>
      <c r="E90" s="1364" t="s">
        <v>19</v>
      </c>
      <c r="F90" s="1365"/>
    </row>
    <row r="91" spans="1:6" ht="13.5" customHeight="1">
      <c r="A91" s="735" t="s">
        <v>475</v>
      </c>
      <c r="B91" s="736"/>
      <c r="C91" s="737">
        <v>1</v>
      </c>
      <c r="D91" s="738" t="s">
        <v>476</v>
      </c>
      <c r="E91" s="1366" t="s">
        <v>621</v>
      </c>
      <c r="F91" s="1367"/>
    </row>
    <row r="92" spans="1:6" ht="13.5" customHeight="1">
      <c r="A92" s="1368" t="s">
        <v>477</v>
      </c>
      <c r="B92" s="1369"/>
      <c r="C92" s="773"/>
      <c r="D92" s="773"/>
      <c r="E92" s="773"/>
      <c r="F92" s="1370"/>
    </row>
    <row r="93" spans="1:6" ht="13.5" customHeight="1" thickBot="1">
      <c r="A93" s="1371" t="s">
        <v>21</v>
      </c>
      <c r="B93" s="1372"/>
      <c r="C93" s="1373"/>
      <c r="D93" s="1373"/>
      <c r="E93" s="1373"/>
      <c r="F93" s="1374"/>
    </row>
    <row r="94" spans="1:6" ht="13.5" customHeight="1" thickTop="1" thickBot="1">
      <c r="A94" s="739" t="s">
        <v>478</v>
      </c>
      <c r="B94" s="740"/>
      <c r="C94" s="741" t="s">
        <v>479</v>
      </c>
      <c r="D94" s="741" t="s">
        <v>480</v>
      </c>
      <c r="E94" s="741" t="s">
        <v>481</v>
      </c>
      <c r="F94" s="742" t="s">
        <v>6</v>
      </c>
    </row>
    <row r="95" spans="1:6" ht="13.5" customHeight="1">
      <c r="A95" s="1375"/>
      <c r="B95" s="743"/>
      <c r="C95" s="744"/>
      <c r="D95" s="744"/>
      <c r="E95" s="744"/>
      <c r="F95" s="729">
        <v>1</v>
      </c>
    </row>
    <row r="96" spans="1:6" ht="13.5" customHeight="1">
      <c r="A96" s="1376"/>
      <c r="B96" s="388"/>
      <c r="C96" s="744"/>
      <c r="D96" s="744"/>
      <c r="E96" s="744"/>
      <c r="F96" s="729">
        <f>E96*56</f>
        <v>0</v>
      </c>
    </row>
    <row r="97" spans="1:6" ht="13.5" customHeight="1">
      <c r="A97" s="1376"/>
      <c r="B97" s="388"/>
      <c r="C97" s="744"/>
      <c r="D97" s="744"/>
      <c r="E97" s="744"/>
      <c r="F97" s="729">
        <f>E97*25</f>
        <v>0</v>
      </c>
    </row>
    <row r="98" spans="1:6" ht="13.5" customHeight="1">
      <c r="A98" s="1376"/>
      <c r="B98" s="388"/>
      <c r="C98" s="744"/>
      <c r="D98" s="744"/>
      <c r="E98" s="744"/>
      <c r="F98" s="729">
        <f>E98*48</f>
        <v>0</v>
      </c>
    </row>
    <row r="99" spans="1:6" ht="13.5" customHeight="1">
      <c r="A99" s="1376"/>
      <c r="B99" s="388"/>
      <c r="C99" s="744"/>
      <c r="D99" s="744"/>
      <c r="E99" s="744"/>
      <c r="F99" s="729">
        <f>+E99</f>
        <v>0</v>
      </c>
    </row>
    <row r="100" spans="1:6" ht="13.5" customHeight="1">
      <c r="A100" s="1376"/>
      <c r="B100" s="388"/>
      <c r="C100" s="745"/>
      <c r="D100" s="745"/>
      <c r="E100" s="745"/>
      <c r="F100" s="746"/>
    </row>
    <row r="101" spans="1:6" ht="13.5" customHeight="1">
      <c r="A101" s="1376"/>
      <c r="B101" s="388"/>
      <c r="C101" s="745"/>
      <c r="D101" s="745"/>
      <c r="E101" s="745"/>
      <c r="F101" s="746"/>
    </row>
    <row r="102" spans="1:6" ht="13.5" customHeight="1" thickBot="1">
      <c r="A102" s="1376"/>
      <c r="B102" s="388"/>
      <c r="C102" s="745"/>
      <c r="D102" s="745"/>
      <c r="E102" s="747"/>
      <c r="F102" s="748"/>
    </row>
    <row r="103" spans="1:6" ht="13.5" customHeight="1" thickTop="1" thickBot="1">
      <c r="A103" s="1377"/>
      <c r="B103" s="720"/>
      <c r="C103" s="749"/>
      <c r="D103" s="750"/>
      <c r="E103" s="751" t="s">
        <v>153</v>
      </c>
      <c r="F103" s="752">
        <f>ROUND(SUM(F95:F102),2)</f>
        <v>1</v>
      </c>
    </row>
    <row r="104" spans="1:6" ht="13.5" customHeight="1" thickTop="1">
      <c r="A104" s="1380" t="s">
        <v>482</v>
      </c>
      <c r="B104" s="753"/>
      <c r="C104" s="1382"/>
      <c r="D104" s="1383"/>
      <c r="E104" s="1383"/>
      <c r="F104" s="1384"/>
    </row>
    <row r="105" spans="1:6" ht="13.5" customHeight="1" thickBot="1">
      <c r="A105" s="1381"/>
      <c r="B105" s="389"/>
      <c r="C105" s="1385"/>
      <c r="D105" s="1373"/>
      <c r="E105" s="1373"/>
      <c r="F105" s="1374"/>
    </row>
    <row r="106" spans="1:6" ht="13.5" customHeight="1" thickTop="1"/>
    <row r="107" spans="1:6" ht="13.5" customHeight="1" thickBot="1">
      <c r="A107" s="1395" t="s">
        <v>9</v>
      </c>
      <c r="B107" s="1396"/>
      <c r="C107" s="1396"/>
      <c r="D107" s="1396"/>
      <c r="E107" s="1396"/>
      <c r="F107" s="1396"/>
    </row>
    <row r="108" spans="1:6" ht="13.5" customHeight="1" thickTop="1">
      <c r="A108" s="731" t="s">
        <v>473</v>
      </c>
      <c r="B108" s="732"/>
      <c r="C108" s="733">
        <v>1.07</v>
      </c>
      <c r="D108" s="734" t="s">
        <v>474</v>
      </c>
      <c r="E108" s="1364" t="s">
        <v>85</v>
      </c>
      <c r="F108" s="1365"/>
    </row>
    <row r="109" spans="1:6" ht="13.5" customHeight="1">
      <c r="A109" s="735" t="s">
        <v>475</v>
      </c>
      <c r="B109" s="736"/>
      <c r="C109" s="737">
        <v>1</v>
      </c>
      <c r="D109" s="738" t="s">
        <v>476</v>
      </c>
      <c r="E109" s="1366" t="s">
        <v>621</v>
      </c>
      <c r="F109" s="1367"/>
    </row>
    <row r="110" spans="1:6" ht="13.5" customHeight="1">
      <c r="A110" s="1368" t="s">
        <v>477</v>
      </c>
      <c r="B110" s="1369"/>
      <c r="C110" s="773"/>
      <c r="D110" s="773"/>
      <c r="E110" s="773"/>
      <c r="F110" s="1370"/>
    </row>
    <row r="111" spans="1:6" ht="13.5" customHeight="1" thickBot="1">
      <c r="A111" s="1371" t="s">
        <v>62</v>
      </c>
      <c r="B111" s="1372"/>
      <c r="C111" s="1373"/>
      <c r="D111" s="1373"/>
      <c r="E111" s="1373"/>
      <c r="F111" s="1374"/>
    </row>
    <row r="112" spans="1:6" ht="13.5" customHeight="1" thickTop="1" thickBot="1">
      <c r="A112" s="739" t="s">
        <v>478</v>
      </c>
      <c r="B112" s="740"/>
      <c r="C112" s="741" t="s">
        <v>479</v>
      </c>
      <c r="D112" s="741" t="s">
        <v>480</v>
      </c>
      <c r="E112" s="741" t="s">
        <v>481</v>
      </c>
      <c r="F112" s="742" t="s">
        <v>6</v>
      </c>
    </row>
    <row r="113" spans="1:6" ht="13.5" customHeight="1">
      <c r="A113" s="1375"/>
      <c r="B113" s="743"/>
      <c r="C113" s="744"/>
      <c r="D113" s="744"/>
      <c r="E113" s="744"/>
      <c r="F113" s="729">
        <v>1</v>
      </c>
    </row>
    <row r="114" spans="1:6" ht="13.5" customHeight="1">
      <c r="A114" s="1376"/>
      <c r="B114" s="388"/>
      <c r="C114" s="744"/>
      <c r="D114" s="744"/>
      <c r="E114" s="744"/>
      <c r="F114" s="729"/>
    </row>
    <row r="115" spans="1:6" ht="13.5" customHeight="1">
      <c r="A115" s="1376"/>
      <c r="B115" s="388"/>
      <c r="C115" s="744"/>
      <c r="D115" s="744"/>
      <c r="E115" s="744"/>
      <c r="F115" s="729"/>
    </row>
    <row r="116" spans="1:6" ht="13.5" customHeight="1">
      <c r="A116" s="1376"/>
      <c r="B116" s="388"/>
      <c r="C116" s="744"/>
      <c r="D116" s="744"/>
      <c r="E116" s="744"/>
      <c r="F116" s="729"/>
    </row>
    <row r="117" spans="1:6" ht="13.5" customHeight="1">
      <c r="A117" s="1376"/>
      <c r="B117" s="388"/>
      <c r="C117" s="744"/>
      <c r="D117" s="744"/>
      <c r="E117" s="744"/>
      <c r="F117" s="729"/>
    </row>
    <row r="118" spans="1:6" ht="13.5" customHeight="1">
      <c r="A118" s="1376"/>
      <c r="B118" s="388"/>
      <c r="C118" s="745"/>
      <c r="D118" s="745"/>
      <c r="E118" s="745"/>
      <c r="F118" s="746"/>
    </row>
    <row r="119" spans="1:6" ht="13.5" customHeight="1">
      <c r="A119" s="1376"/>
      <c r="B119" s="388"/>
      <c r="C119" s="745"/>
      <c r="D119" s="745"/>
      <c r="E119" s="745"/>
      <c r="F119" s="746"/>
    </row>
    <row r="120" spans="1:6" ht="13.5" customHeight="1" thickBot="1">
      <c r="A120" s="1376"/>
      <c r="B120" s="388"/>
      <c r="C120" s="745"/>
      <c r="D120" s="745"/>
      <c r="E120" s="747"/>
      <c r="F120" s="748"/>
    </row>
    <row r="121" spans="1:6" ht="13.5" customHeight="1" thickTop="1" thickBot="1">
      <c r="A121" s="1377"/>
      <c r="B121" s="720"/>
      <c r="C121" s="749"/>
      <c r="D121" s="750"/>
      <c r="E121" s="751" t="s">
        <v>153</v>
      </c>
      <c r="F121" s="752">
        <f>SUM(F113:F120)</f>
        <v>1</v>
      </c>
    </row>
    <row r="122" spans="1:6" ht="13.5" customHeight="1" thickTop="1">
      <c r="A122" s="1380" t="s">
        <v>482</v>
      </c>
      <c r="B122" s="753"/>
      <c r="C122" s="1382"/>
      <c r="D122" s="1383"/>
      <c r="E122" s="1383"/>
      <c r="F122" s="1384"/>
    </row>
    <row r="123" spans="1:6" ht="13.5" customHeight="1" thickBot="1">
      <c r="A123" s="1381"/>
      <c r="B123" s="389"/>
      <c r="C123" s="1385"/>
      <c r="D123" s="1373"/>
      <c r="E123" s="1373"/>
      <c r="F123" s="1374"/>
    </row>
    <row r="124" spans="1:6" ht="13.5" customHeight="1" thickTop="1"/>
    <row r="125" spans="1:6" ht="24.75" customHeight="1" thickBot="1">
      <c r="A125" s="1395" t="s">
        <v>9</v>
      </c>
      <c r="B125" s="1396"/>
      <c r="C125" s="1396"/>
      <c r="D125" s="1396"/>
      <c r="E125" s="1396"/>
      <c r="F125" s="1396"/>
    </row>
    <row r="126" spans="1:6" ht="13.5" customHeight="1" thickTop="1">
      <c r="A126" s="731" t="s">
        <v>473</v>
      </c>
      <c r="B126" s="732"/>
      <c r="C126" s="733">
        <v>1.08</v>
      </c>
      <c r="D126" s="734" t="s">
        <v>474</v>
      </c>
      <c r="E126" s="1364" t="s">
        <v>85</v>
      </c>
      <c r="F126" s="1365"/>
    </row>
    <row r="127" spans="1:6" ht="13.5" customHeight="1">
      <c r="A127" s="735" t="s">
        <v>475</v>
      </c>
      <c r="B127" s="736"/>
      <c r="C127" s="737">
        <v>1</v>
      </c>
      <c r="D127" s="738" t="s">
        <v>476</v>
      </c>
      <c r="E127" s="1366" t="s">
        <v>621</v>
      </c>
      <c r="F127" s="1367"/>
    </row>
    <row r="128" spans="1:6" ht="13.5" customHeight="1">
      <c r="A128" s="1368" t="s">
        <v>477</v>
      </c>
      <c r="B128" s="1369"/>
      <c r="C128" s="773"/>
      <c r="D128" s="773"/>
      <c r="E128" s="773"/>
      <c r="F128" s="1370"/>
    </row>
    <row r="129" spans="1:6" ht="13.5" customHeight="1" thickBot="1">
      <c r="A129" s="1371" t="s">
        <v>24</v>
      </c>
      <c r="B129" s="1372"/>
      <c r="C129" s="1373"/>
      <c r="D129" s="1373"/>
      <c r="E129" s="1373"/>
      <c r="F129" s="1374"/>
    </row>
    <row r="130" spans="1:6" ht="13.5" customHeight="1" thickTop="1" thickBot="1">
      <c r="A130" s="739" t="s">
        <v>478</v>
      </c>
      <c r="B130" s="740"/>
      <c r="C130" s="741" t="s">
        <v>479</v>
      </c>
      <c r="D130" s="741" t="s">
        <v>480</v>
      </c>
      <c r="E130" s="741" t="s">
        <v>481</v>
      </c>
      <c r="F130" s="742" t="s">
        <v>6</v>
      </c>
    </row>
    <row r="131" spans="1:6" ht="13.5" customHeight="1">
      <c r="A131" s="1375"/>
      <c r="B131" s="743"/>
      <c r="C131" s="744"/>
      <c r="D131" s="744"/>
      <c r="E131" s="744"/>
      <c r="F131" s="729">
        <v>1</v>
      </c>
    </row>
    <row r="132" spans="1:6" ht="13.5" customHeight="1">
      <c r="A132" s="1376"/>
      <c r="B132" s="388"/>
      <c r="C132" s="744"/>
      <c r="D132" s="744"/>
      <c r="E132" s="744"/>
      <c r="F132" s="729"/>
    </row>
    <row r="133" spans="1:6" ht="13.5" customHeight="1">
      <c r="A133" s="1376"/>
      <c r="B133" s="388"/>
      <c r="C133" s="744"/>
      <c r="D133" s="744"/>
      <c r="E133" s="744"/>
      <c r="F133" s="729"/>
    </row>
    <row r="134" spans="1:6" ht="13.5" customHeight="1">
      <c r="A134" s="1376"/>
      <c r="B134" s="388"/>
      <c r="C134" s="744"/>
      <c r="D134" s="744"/>
      <c r="E134" s="744"/>
      <c r="F134" s="729"/>
    </row>
    <row r="135" spans="1:6" ht="13.5" customHeight="1">
      <c r="A135" s="1376"/>
      <c r="B135" s="388"/>
      <c r="C135" s="744"/>
      <c r="D135" s="744"/>
      <c r="E135" s="744"/>
      <c r="F135" s="729"/>
    </row>
    <row r="136" spans="1:6" ht="13.5" customHeight="1">
      <c r="A136" s="1376"/>
      <c r="B136" s="388"/>
      <c r="C136" s="745"/>
      <c r="D136" s="745"/>
      <c r="E136" s="745"/>
      <c r="F136" s="746"/>
    </row>
    <row r="137" spans="1:6" ht="13.5" customHeight="1">
      <c r="A137" s="1376"/>
      <c r="B137" s="388"/>
      <c r="C137" s="745"/>
      <c r="D137" s="745"/>
      <c r="E137" s="745"/>
      <c r="F137" s="746"/>
    </row>
    <row r="138" spans="1:6" ht="13.5" customHeight="1" thickBot="1">
      <c r="A138" s="1376"/>
      <c r="B138" s="388"/>
      <c r="C138" s="745"/>
      <c r="D138" s="745"/>
      <c r="E138" s="747"/>
      <c r="F138" s="748"/>
    </row>
    <row r="139" spans="1:6" ht="13.5" customHeight="1" thickTop="1" thickBot="1">
      <c r="A139" s="1377"/>
      <c r="B139" s="720"/>
      <c r="C139" s="749"/>
      <c r="D139" s="750"/>
      <c r="E139" s="751" t="s">
        <v>153</v>
      </c>
      <c r="F139" s="752">
        <f>SUM(F131:F138)</f>
        <v>1</v>
      </c>
    </row>
    <row r="140" spans="1:6" ht="13.5" customHeight="1" thickTop="1">
      <c r="A140" s="1380" t="s">
        <v>482</v>
      </c>
      <c r="B140" s="753"/>
      <c r="C140" s="1382"/>
      <c r="D140" s="1383"/>
      <c r="E140" s="1383"/>
      <c r="F140" s="1384"/>
    </row>
    <row r="141" spans="1:6" ht="13.5" customHeight="1" thickBot="1">
      <c r="A141" s="1381"/>
      <c r="B141" s="389"/>
      <c r="C141" s="1385"/>
      <c r="D141" s="1373"/>
      <c r="E141" s="1373"/>
      <c r="F141" s="1374"/>
    </row>
    <row r="142" spans="1:6" ht="13.5" customHeight="1" thickTop="1"/>
    <row r="143" spans="1:6" ht="13.5" customHeight="1" thickBot="1">
      <c r="A143" s="1395" t="s">
        <v>9</v>
      </c>
      <c r="B143" s="1396"/>
      <c r="C143" s="1396"/>
      <c r="D143" s="1396"/>
      <c r="E143" s="1396"/>
      <c r="F143" s="1396"/>
    </row>
    <row r="144" spans="1:6" ht="13.5" customHeight="1" thickTop="1">
      <c r="A144" s="731" t="s">
        <v>473</v>
      </c>
      <c r="B144" s="732"/>
      <c r="C144" s="754">
        <v>1.0900000000000001</v>
      </c>
      <c r="D144" s="734" t="s">
        <v>474</v>
      </c>
      <c r="E144" s="1364" t="s">
        <v>17</v>
      </c>
      <c r="F144" s="1365"/>
    </row>
    <row r="145" spans="1:6" ht="13.5" customHeight="1">
      <c r="A145" s="735" t="s">
        <v>475</v>
      </c>
      <c r="B145" s="736"/>
      <c r="C145" s="737">
        <v>1</v>
      </c>
      <c r="D145" s="738" t="s">
        <v>476</v>
      </c>
      <c r="E145" s="1366" t="s">
        <v>621</v>
      </c>
      <c r="F145" s="1367"/>
    </row>
    <row r="146" spans="1:6" ht="13.5" customHeight="1">
      <c r="A146" s="1368" t="s">
        <v>477</v>
      </c>
      <c r="B146" s="1369"/>
      <c r="C146" s="773"/>
      <c r="D146" s="773"/>
      <c r="E146" s="773"/>
      <c r="F146" s="1370"/>
    </row>
    <row r="147" spans="1:6" ht="13.5" customHeight="1" thickBot="1">
      <c r="A147" s="1371" t="s">
        <v>25</v>
      </c>
      <c r="B147" s="1372"/>
      <c r="C147" s="1373"/>
      <c r="D147" s="1373"/>
      <c r="E147" s="1373"/>
      <c r="F147" s="1374"/>
    </row>
    <row r="148" spans="1:6" ht="13.5" customHeight="1" thickTop="1" thickBot="1">
      <c r="A148" s="739" t="s">
        <v>478</v>
      </c>
      <c r="B148" s="740"/>
      <c r="C148" s="741" t="s">
        <v>479</v>
      </c>
      <c r="D148" s="741" t="s">
        <v>480</v>
      </c>
      <c r="E148" s="741" t="s">
        <v>481</v>
      </c>
      <c r="F148" s="742" t="s">
        <v>6</v>
      </c>
    </row>
    <row r="149" spans="1:6" ht="21" customHeight="1">
      <c r="A149" s="1375"/>
      <c r="B149" s="743"/>
      <c r="C149" s="744">
        <v>350</v>
      </c>
      <c r="D149" s="744"/>
      <c r="E149" s="744"/>
      <c r="F149" s="729">
        <f>+C149</f>
        <v>350</v>
      </c>
    </row>
    <row r="150" spans="1:6" ht="21" customHeight="1">
      <c r="A150" s="1376"/>
      <c r="B150" s="388"/>
      <c r="C150" s="744"/>
      <c r="D150" s="744"/>
      <c r="E150" s="744"/>
      <c r="F150" s="729"/>
    </row>
    <row r="151" spans="1:6" ht="21" customHeight="1">
      <c r="A151" s="1376"/>
      <c r="B151" s="388"/>
      <c r="C151" s="745"/>
      <c r="D151" s="745"/>
      <c r="E151" s="745"/>
      <c r="F151" s="746"/>
    </row>
    <row r="152" spans="1:6" ht="21" customHeight="1">
      <c r="A152" s="1376"/>
      <c r="B152" s="388"/>
      <c r="C152" s="745"/>
      <c r="D152" s="745"/>
      <c r="E152" s="745"/>
      <c r="F152" s="746"/>
    </row>
    <row r="153" spans="1:6" ht="19.8" customHeight="1" thickBot="1">
      <c r="A153" s="1376"/>
      <c r="B153" s="388"/>
      <c r="C153" s="745"/>
      <c r="D153" s="745"/>
      <c r="E153" s="747"/>
      <c r="F153" s="748"/>
    </row>
    <row r="154" spans="1:6" ht="13.5" customHeight="1" thickTop="1" thickBot="1">
      <c r="A154" s="1377"/>
      <c r="B154" s="720"/>
      <c r="C154" s="749"/>
      <c r="D154" s="750"/>
      <c r="E154" s="751" t="s">
        <v>153</v>
      </c>
      <c r="F154" s="752">
        <f>SUM(F149:F153)</f>
        <v>350</v>
      </c>
    </row>
    <row r="155" spans="1:6" ht="13.5" customHeight="1" thickTop="1">
      <c r="A155" s="1380" t="s">
        <v>482</v>
      </c>
      <c r="B155" s="753"/>
      <c r="C155" s="1382"/>
      <c r="D155" s="1383"/>
      <c r="E155" s="1383"/>
      <c r="F155" s="1384"/>
    </row>
    <row r="156" spans="1:6" ht="13.5" customHeight="1" thickBot="1">
      <c r="A156" s="1381"/>
      <c r="B156" s="389"/>
      <c r="C156" s="1385"/>
      <c r="D156" s="1373"/>
      <c r="E156" s="1373"/>
      <c r="F156" s="1374"/>
    </row>
    <row r="157" spans="1:6" ht="13.5" customHeight="1" thickTop="1"/>
    <row r="158" spans="1:6" ht="13.5" customHeight="1" thickBot="1">
      <c r="A158" s="1395" t="s">
        <v>9</v>
      </c>
      <c r="B158" s="1396"/>
      <c r="C158" s="1396"/>
      <c r="D158" s="1396"/>
      <c r="E158" s="1396"/>
      <c r="F158" s="1396"/>
    </row>
    <row r="159" spans="1:6" ht="13.5" customHeight="1" thickTop="1">
      <c r="A159" s="731" t="s">
        <v>473</v>
      </c>
      <c r="B159" s="732"/>
      <c r="C159" s="733">
        <v>1.1000000000000001</v>
      </c>
      <c r="D159" s="734" t="s">
        <v>474</v>
      </c>
      <c r="E159" s="1364" t="s">
        <v>13</v>
      </c>
      <c r="F159" s="1365"/>
    </row>
    <row r="160" spans="1:6" ht="13.5" customHeight="1">
      <c r="A160" s="735" t="s">
        <v>475</v>
      </c>
      <c r="B160" s="736"/>
      <c r="C160" s="737">
        <v>2</v>
      </c>
      <c r="D160" s="738" t="s">
        <v>476</v>
      </c>
      <c r="E160" s="1366" t="s">
        <v>621</v>
      </c>
      <c r="F160" s="1367"/>
    </row>
    <row r="161" spans="1:9" ht="24.75" customHeight="1">
      <c r="A161" s="1368" t="s">
        <v>477</v>
      </c>
      <c r="B161" s="1369"/>
      <c r="C161" s="773"/>
      <c r="D161" s="773"/>
      <c r="E161" s="773"/>
      <c r="F161" s="1370"/>
    </row>
    <row r="162" spans="1:9" ht="13.5" customHeight="1" thickBot="1">
      <c r="A162" s="1371" t="s">
        <v>27</v>
      </c>
      <c r="B162" s="1372"/>
      <c r="C162" s="1373"/>
      <c r="D162" s="1373"/>
      <c r="E162" s="1373"/>
      <c r="F162" s="1374"/>
    </row>
    <row r="163" spans="1:9" ht="13.5" customHeight="1" thickTop="1" thickBot="1">
      <c r="A163" s="739" t="s">
        <v>478</v>
      </c>
      <c r="B163" s="740"/>
      <c r="C163" s="741" t="s">
        <v>479</v>
      </c>
      <c r="D163" s="741" t="s">
        <v>480</v>
      </c>
      <c r="E163" s="741" t="s">
        <v>481</v>
      </c>
      <c r="F163" s="742" t="s">
        <v>6</v>
      </c>
    </row>
    <row r="164" spans="1:9" ht="22.2" customHeight="1">
      <c r="A164" s="1375"/>
      <c r="B164" s="743"/>
      <c r="C164" s="744">
        <v>350</v>
      </c>
      <c r="D164" s="744">
        <v>0.3</v>
      </c>
      <c r="E164" s="744">
        <v>0.8</v>
      </c>
      <c r="F164" s="729">
        <f>+C164*D164*E164</f>
        <v>84</v>
      </c>
    </row>
    <row r="165" spans="1:9" ht="22.2" customHeight="1">
      <c r="A165" s="1376"/>
      <c r="B165" s="388"/>
      <c r="C165" s="744"/>
      <c r="D165" s="744"/>
      <c r="E165" s="744"/>
      <c r="F165" s="729"/>
    </row>
    <row r="166" spans="1:9" ht="22.2" customHeight="1">
      <c r="A166" s="1376"/>
      <c r="B166" s="388"/>
      <c r="C166" s="745"/>
      <c r="D166" s="745"/>
      <c r="E166" s="745"/>
      <c r="F166" s="746"/>
    </row>
    <row r="167" spans="1:9" ht="22.2" customHeight="1">
      <c r="A167" s="1376"/>
      <c r="B167" s="388"/>
      <c r="C167" s="745"/>
      <c r="D167" s="745"/>
      <c r="E167" s="745"/>
      <c r="F167" s="746"/>
    </row>
    <row r="168" spans="1:9" ht="22.2" customHeight="1" thickBot="1">
      <c r="A168" s="1376"/>
      <c r="B168" s="388"/>
      <c r="C168" s="745"/>
      <c r="D168" s="745"/>
      <c r="E168" s="747"/>
      <c r="F168" s="748"/>
    </row>
    <row r="169" spans="1:9" ht="13.5" customHeight="1" thickTop="1" thickBot="1">
      <c r="A169" s="1377"/>
      <c r="B169" s="720"/>
      <c r="C169" s="749"/>
      <c r="D169" s="750"/>
      <c r="E169" s="751" t="s">
        <v>153</v>
      </c>
      <c r="F169" s="752">
        <f>SUM(F164:F168)</f>
        <v>84</v>
      </c>
    </row>
    <row r="170" spans="1:9" ht="13.5" customHeight="1" thickTop="1">
      <c r="A170" s="1380" t="s">
        <v>482</v>
      </c>
      <c r="B170" s="753"/>
      <c r="C170" s="1382"/>
      <c r="D170" s="1383"/>
      <c r="E170" s="1383"/>
      <c r="F170" s="1384"/>
    </row>
    <row r="171" spans="1:9" ht="13.5" customHeight="1" thickBot="1">
      <c r="A171" s="1381"/>
      <c r="B171" s="389"/>
      <c r="C171" s="1385"/>
      <c r="D171" s="1373"/>
      <c r="E171" s="1373"/>
      <c r="F171" s="1374"/>
    </row>
    <row r="172" spans="1:9" ht="13.5" customHeight="1" thickTop="1"/>
    <row r="173" spans="1:9" ht="13.5" customHeight="1">
      <c r="A173" s="1397" t="s">
        <v>30</v>
      </c>
      <c r="B173" s="1397"/>
      <c r="C173" s="1397"/>
      <c r="D173" s="1397"/>
      <c r="E173" s="1397"/>
      <c r="F173" s="1397"/>
      <c r="G173" s="694"/>
      <c r="H173" s="694"/>
      <c r="I173" s="695"/>
    </row>
    <row r="174" spans="1:9" ht="13.5" customHeight="1">
      <c r="A174" s="755" t="s">
        <v>473</v>
      </c>
      <c r="B174" s="756"/>
      <c r="C174" s="757">
        <v>2.0099999999999998</v>
      </c>
      <c r="D174" s="758" t="s">
        <v>474</v>
      </c>
      <c r="E174" s="1398" t="s">
        <v>28</v>
      </c>
      <c r="F174" s="1399"/>
    </row>
    <row r="175" spans="1:9" ht="13.5" customHeight="1">
      <c r="A175" s="735" t="s">
        <v>475</v>
      </c>
      <c r="B175" s="736"/>
      <c r="C175" s="737">
        <v>2</v>
      </c>
      <c r="D175" s="738" t="s">
        <v>476</v>
      </c>
      <c r="E175" s="1366" t="s">
        <v>621</v>
      </c>
      <c r="F175" s="1367"/>
    </row>
    <row r="176" spans="1:9" ht="13.5" customHeight="1">
      <c r="A176" s="1368" t="s">
        <v>477</v>
      </c>
      <c r="B176" s="1369"/>
      <c r="C176" s="773"/>
      <c r="D176" s="773"/>
      <c r="E176" s="773"/>
      <c r="F176" s="1370"/>
    </row>
    <row r="177" spans="1:6" ht="13.5" customHeight="1" thickBot="1">
      <c r="A177" s="1371" t="s">
        <v>12</v>
      </c>
      <c r="B177" s="1372"/>
      <c r="C177" s="1373"/>
      <c r="D177" s="1373"/>
      <c r="E177" s="1373"/>
      <c r="F177" s="1374"/>
    </row>
    <row r="178" spans="1:6" ht="13.5" customHeight="1" thickTop="1" thickBot="1">
      <c r="A178" s="739" t="s">
        <v>478</v>
      </c>
      <c r="B178" s="740" t="s">
        <v>622</v>
      </c>
      <c r="C178" s="741" t="s">
        <v>479</v>
      </c>
      <c r="D178" s="741" t="s">
        <v>480</v>
      </c>
      <c r="E178" s="741" t="s">
        <v>481</v>
      </c>
      <c r="F178" s="742" t="s">
        <v>6</v>
      </c>
    </row>
    <row r="179" spans="1:6" ht="27" customHeight="1">
      <c r="A179" s="1375"/>
      <c r="B179" s="759" t="s">
        <v>623</v>
      </c>
      <c r="C179" s="744">
        <v>7</v>
      </c>
      <c r="D179" s="744">
        <v>2</v>
      </c>
      <c r="E179" s="744">
        <v>1.9</v>
      </c>
      <c r="F179" s="729">
        <f>+C179*D179*E179</f>
        <v>26.599999999999998</v>
      </c>
    </row>
    <row r="180" spans="1:6" ht="22.2" customHeight="1">
      <c r="A180" s="1376"/>
      <c r="B180" s="759" t="s">
        <v>624</v>
      </c>
      <c r="C180" s="744">
        <v>2</v>
      </c>
      <c r="D180" s="744">
        <v>2</v>
      </c>
      <c r="E180" s="744">
        <v>0.8</v>
      </c>
      <c r="F180" s="729">
        <f t="shared" ref="F180:F182" si="4">+C180*D180*E180</f>
        <v>3.2</v>
      </c>
    </row>
    <row r="181" spans="1:6" ht="22.2" customHeight="1">
      <c r="A181" s="1376"/>
      <c r="B181" s="759" t="s">
        <v>625</v>
      </c>
      <c r="C181" s="745">
        <v>5</v>
      </c>
      <c r="D181" s="745">
        <v>3.5</v>
      </c>
      <c r="E181" s="745">
        <v>0.6</v>
      </c>
      <c r="F181" s="729">
        <f t="shared" si="4"/>
        <v>10.5</v>
      </c>
    </row>
    <row r="182" spans="1:6" ht="22.2" customHeight="1">
      <c r="A182" s="1376"/>
      <c r="B182" s="759" t="s">
        <v>626</v>
      </c>
      <c r="C182" s="745">
        <v>5</v>
      </c>
      <c r="D182" s="745">
        <v>2</v>
      </c>
      <c r="E182" s="745">
        <v>0.4</v>
      </c>
      <c r="F182" s="729">
        <f t="shared" si="4"/>
        <v>4</v>
      </c>
    </row>
    <row r="183" spans="1:6" ht="22.2" customHeight="1" thickBot="1">
      <c r="A183" s="1376"/>
      <c r="B183" s="759"/>
      <c r="C183" s="745"/>
      <c r="D183" s="745"/>
      <c r="E183" s="747"/>
      <c r="F183" s="748"/>
    </row>
    <row r="184" spans="1:6" ht="13.5" customHeight="1" thickTop="1" thickBot="1">
      <c r="A184" s="1377"/>
      <c r="B184" s="720"/>
      <c r="C184" s="749"/>
      <c r="D184" s="750"/>
      <c r="E184" s="751" t="s">
        <v>153</v>
      </c>
      <c r="F184" s="752">
        <f>SUM(F179:F183)</f>
        <v>44.3</v>
      </c>
    </row>
    <row r="185" spans="1:6" ht="13.5" customHeight="1" thickTop="1">
      <c r="A185" s="1380" t="s">
        <v>482</v>
      </c>
      <c r="B185" s="753"/>
      <c r="C185" s="1382"/>
      <c r="D185" s="1383"/>
      <c r="E185" s="1383"/>
      <c r="F185" s="1384"/>
    </row>
    <row r="186" spans="1:6" ht="13.5" customHeight="1" thickBot="1">
      <c r="A186" s="1381"/>
      <c r="B186" s="389"/>
      <c r="C186" s="1385"/>
      <c r="D186" s="1373"/>
      <c r="E186" s="1373"/>
      <c r="F186" s="1374"/>
    </row>
    <row r="187" spans="1:6" ht="13.5" customHeight="1" thickTop="1"/>
    <row r="188" spans="1:6" ht="13.5" customHeight="1" thickBot="1">
      <c r="A188" s="1397" t="s">
        <v>30</v>
      </c>
      <c r="B188" s="1397"/>
      <c r="C188" s="1397"/>
      <c r="D188" s="1397"/>
      <c r="E188" s="1397"/>
      <c r="F188" s="1397"/>
    </row>
    <row r="189" spans="1:6" ht="13.5" customHeight="1" thickTop="1">
      <c r="A189" s="731" t="s">
        <v>473</v>
      </c>
      <c r="B189" s="732"/>
      <c r="C189" s="733">
        <v>2.02</v>
      </c>
      <c r="D189" s="734" t="s">
        <v>474</v>
      </c>
      <c r="E189" s="1364" t="s">
        <v>13</v>
      </c>
      <c r="F189" s="1365"/>
    </row>
    <row r="190" spans="1:6" ht="13.5" customHeight="1">
      <c r="A190" s="735" t="s">
        <v>475</v>
      </c>
      <c r="B190" s="736"/>
      <c r="C190" s="737">
        <v>2</v>
      </c>
      <c r="D190" s="738" t="s">
        <v>476</v>
      </c>
      <c r="E190" s="1366" t="s">
        <v>621</v>
      </c>
      <c r="F190" s="1367"/>
    </row>
    <row r="191" spans="1:6" ht="13.5" customHeight="1">
      <c r="A191" s="1368" t="s">
        <v>477</v>
      </c>
      <c r="B191" s="1369"/>
      <c r="C191" s="773"/>
      <c r="D191" s="773"/>
      <c r="E191" s="773"/>
      <c r="F191" s="1370"/>
    </row>
    <row r="192" spans="1:6" ht="13.5" customHeight="1" thickBot="1">
      <c r="A192" s="1371" t="s">
        <v>14</v>
      </c>
      <c r="B192" s="1372"/>
      <c r="C192" s="1373"/>
      <c r="D192" s="1373"/>
      <c r="E192" s="1373"/>
      <c r="F192" s="1374"/>
    </row>
    <row r="193" spans="1:6" ht="13.5" customHeight="1" thickTop="1" thickBot="1">
      <c r="A193" s="739" t="s">
        <v>478</v>
      </c>
      <c r="B193" s="740"/>
      <c r="C193" s="741" t="s">
        <v>479</v>
      </c>
      <c r="D193" s="741" t="s">
        <v>480</v>
      </c>
      <c r="E193" s="741" t="s">
        <v>481</v>
      </c>
      <c r="F193" s="742" t="s">
        <v>6</v>
      </c>
    </row>
    <row r="194" spans="1:6" ht="21" customHeight="1">
      <c r="A194" s="1375"/>
      <c r="B194" s="759" t="s">
        <v>623</v>
      </c>
      <c r="C194" s="744">
        <v>7</v>
      </c>
      <c r="D194" s="744">
        <v>2</v>
      </c>
      <c r="E194" s="744">
        <v>0.2</v>
      </c>
      <c r="F194" s="729">
        <f>+C194*D194*E194</f>
        <v>2.8000000000000003</v>
      </c>
    </row>
    <row r="195" spans="1:6" ht="21" customHeight="1">
      <c r="A195" s="1376"/>
      <c r="B195" s="759" t="s">
        <v>624</v>
      </c>
      <c r="C195" s="744">
        <v>2</v>
      </c>
      <c r="D195" s="744">
        <v>2</v>
      </c>
      <c r="E195" s="744">
        <v>0.1</v>
      </c>
      <c r="F195" s="729">
        <f t="shared" ref="F195:F198" si="5">+C195*D195*E195</f>
        <v>0.4</v>
      </c>
    </row>
    <row r="196" spans="1:6" ht="21" customHeight="1">
      <c r="A196" s="1376"/>
      <c r="B196" s="759" t="s">
        <v>625</v>
      </c>
      <c r="C196" s="745">
        <v>5</v>
      </c>
      <c r="D196" s="745">
        <v>3.5</v>
      </c>
      <c r="E196" s="745">
        <v>0.15</v>
      </c>
      <c r="F196" s="729">
        <f t="shared" si="5"/>
        <v>2.625</v>
      </c>
    </row>
    <row r="197" spans="1:6" ht="21" customHeight="1">
      <c r="A197" s="1376"/>
      <c r="B197" s="759" t="s">
        <v>626</v>
      </c>
      <c r="C197" s="745">
        <v>5</v>
      </c>
      <c r="D197" s="745">
        <v>2</v>
      </c>
      <c r="E197" s="745">
        <v>0.1</v>
      </c>
      <c r="F197" s="729">
        <f t="shared" si="5"/>
        <v>1</v>
      </c>
    </row>
    <row r="198" spans="1:6" ht="21" customHeight="1" thickBot="1">
      <c r="A198" s="1376"/>
      <c r="B198" s="759" t="s">
        <v>628</v>
      </c>
      <c r="C198" s="745">
        <f>12+12+10+10</f>
        <v>44</v>
      </c>
      <c r="D198" s="745">
        <v>0.3</v>
      </c>
      <c r="E198" s="747">
        <v>0.5</v>
      </c>
      <c r="F198" s="729">
        <f t="shared" si="5"/>
        <v>6.6</v>
      </c>
    </row>
    <row r="199" spans="1:6" ht="13.5" customHeight="1" thickTop="1" thickBot="1">
      <c r="A199" s="1377"/>
      <c r="B199" s="720"/>
      <c r="C199" s="749"/>
      <c r="D199" s="750"/>
      <c r="E199" s="751" t="s">
        <v>153</v>
      </c>
      <c r="F199" s="752">
        <f>SUM(F194:F198)</f>
        <v>13.425000000000001</v>
      </c>
    </row>
    <row r="200" spans="1:6" ht="13.5" customHeight="1" thickTop="1">
      <c r="A200" s="1380" t="s">
        <v>482</v>
      </c>
      <c r="B200" s="753"/>
      <c r="C200" s="1382"/>
      <c r="D200" s="1383"/>
      <c r="E200" s="1383"/>
      <c r="F200" s="1384"/>
    </row>
    <row r="201" spans="1:6" ht="13.5" customHeight="1" thickBot="1">
      <c r="A201" s="1381"/>
      <c r="B201" s="389"/>
      <c r="C201" s="1385"/>
      <c r="D201" s="1373"/>
      <c r="E201" s="1373"/>
      <c r="F201" s="1374"/>
    </row>
    <row r="202" spans="1:6" ht="13.5" customHeight="1" thickTop="1"/>
    <row r="203" spans="1:6" ht="13.5" customHeight="1" thickBot="1">
      <c r="A203" s="1397" t="s">
        <v>30</v>
      </c>
      <c r="B203" s="1397"/>
      <c r="C203" s="1397"/>
      <c r="D203" s="1397"/>
      <c r="E203" s="1397"/>
      <c r="F203" s="1397"/>
    </row>
    <row r="204" spans="1:6" ht="13.5" customHeight="1" thickTop="1">
      <c r="A204" s="731" t="s">
        <v>473</v>
      </c>
      <c r="B204" s="732"/>
      <c r="C204" s="733">
        <v>2.0299999999999998</v>
      </c>
      <c r="D204" s="734" t="s">
        <v>474</v>
      </c>
      <c r="E204" s="1364" t="s">
        <v>13</v>
      </c>
      <c r="F204" s="1365"/>
    </row>
    <row r="205" spans="1:6" ht="13.5" customHeight="1">
      <c r="A205" s="735" t="s">
        <v>475</v>
      </c>
      <c r="B205" s="736"/>
      <c r="C205" s="737">
        <v>2</v>
      </c>
      <c r="D205" s="738" t="s">
        <v>476</v>
      </c>
      <c r="E205" s="1366" t="s">
        <v>621</v>
      </c>
      <c r="F205" s="1367"/>
    </row>
    <row r="206" spans="1:6" ht="13.5" customHeight="1">
      <c r="A206" s="1368" t="s">
        <v>477</v>
      </c>
      <c r="B206" s="1369"/>
      <c r="C206" s="773"/>
      <c r="D206" s="773"/>
      <c r="E206" s="773"/>
      <c r="F206" s="1370"/>
    </row>
    <row r="207" spans="1:6" ht="13.5" customHeight="1" thickBot="1">
      <c r="A207" s="1371" t="s">
        <v>31</v>
      </c>
      <c r="B207" s="1372"/>
      <c r="C207" s="1373"/>
      <c r="D207" s="1373"/>
      <c r="E207" s="1373"/>
      <c r="F207" s="1374"/>
    </row>
    <row r="208" spans="1:6" ht="13.5" customHeight="1" thickTop="1" thickBot="1">
      <c r="A208" s="739" t="s">
        <v>478</v>
      </c>
      <c r="B208" s="740"/>
      <c r="C208" s="741" t="s">
        <v>479</v>
      </c>
      <c r="D208" s="741" t="s">
        <v>480</v>
      </c>
      <c r="E208" s="741" t="s">
        <v>481</v>
      </c>
      <c r="F208" s="742" t="s">
        <v>6</v>
      </c>
    </row>
    <row r="209" spans="1:6" ht="26.4" customHeight="1">
      <c r="A209" s="1375"/>
      <c r="B209" s="759" t="s">
        <v>623</v>
      </c>
      <c r="C209" s="744"/>
      <c r="D209" s="744"/>
      <c r="E209" s="744"/>
      <c r="F209" s="729">
        <f>+C209*D209*E209</f>
        <v>0</v>
      </c>
    </row>
    <row r="210" spans="1:6" ht="21" customHeight="1">
      <c r="A210" s="1376"/>
      <c r="B210" s="759" t="s">
        <v>624</v>
      </c>
      <c r="C210" s="744">
        <v>8</v>
      </c>
      <c r="D210" s="744">
        <v>0.5</v>
      </c>
      <c r="E210" s="744">
        <v>0.5</v>
      </c>
      <c r="F210" s="729">
        <f t="shared" ref="F210:F213" si="6">+C210*D210*E210</f>
        <v>2</v>
      </c>
    </row>
    <row r="211" spans="1:6" ht="21" customHeight="1">
      <c r="A211" s="1376"/>
      <c r="B211" s="759" t="s">
        <v>625</v>
      </c>
      <c r="C211" s="745">
        <v>18</v>
      </c>
      <c r="D211" s="745">
        <v>0.5</v>
      </c>
      <c r="E211" s="745">
        <v>0.5</v>
      </c>
      <c r="F211" s="729">
        <f t="shared" si="6"/>
        <v>4.5</v>
      </c>
    </row>
    <row r="212" spans="1:6" ht="21" customHeight="1">
      <c r="A212" s="1376"/>
      <c r="B212" s="759" t="s">
        <v>626</v>
      </c>
      <c r="C212" s="745"/>
      <c r="D212" s="745"/>
      <c r="E212" s="745"/>
      <c r="F212" s="729">
        <f t="shared" si="6"/>
        <v>0</v>
      </c>
    </row>
    <row r="213" spans="1:6" ht="21" customHeight="1" thickBot="1">
      <c r="A213" s="1376"/>
      <c r="B213" s="759" t="s">
        <v>628</v>
      </c>
      <c r="C213" s="745">
        <f>12+12+10+10</f>
        <v>44</v>
      </c>
      <c r="D213" s="745">
        <v>0.3</v>
      </c>
      <c r="E213" s="747">
        <v>0.5</v>
      </c>
      <c r="F213" s="729">
        <f t="shared" si="6"/>
        <v>6.6</v>
      </c>
    </row>
    <row r="214" spans="1:6" ht="13.5" customHeight="1" thickTop="1" thickBot="1">
      <c r="A214" s="1377"/>
      <c r="B214" s="720"/>
      <c r="C214" s="749"/>
      <c r="D214" s="750"/>
      <c r="E214" s="751" t="s">
        <v>153</v>
      </c>
      <c r="F214" s="752">
        <f>SUM(F209:F213)</f>
        <v>13.1</v>
      </c>
    </row>
    <row r="215" spans="1:6" ht="13.5" customHeight="1" thickTop="1">
      <c r="A215" s="1380" t="s">
        <v>482</v>
      </c>
      <c r="B215" s="753"/>
      <c r="C215" s="1382"/>
      <c r="D215" s="1383"/>
      <c r="E215" s="1383"/>
      <c r="F215" s="1384"/>
    </row>
    <row r="216" spans="1:6" ht="13.5" customHeight="1" thickBot="1">
      <c r="A216" s="1381"/>
      <c r="B216" s="389"/>
      <c r="C216" s="1385"/>
      <c r="D216" s="1373"/>
      <c r="E216" s="1373"/>
      <c r="F216" s="1374"/>
    </row>
    <row r="217" spans="1:6" ht="13.5" customHeight="1" thickTop="1"/>
    <row r="218" spans="1:6" ht="13.5" customHeight="1" thickBot="1">
      <c r="A218" s="1397" t="s">
        <v>30</v>
      </c>
      <c r="B218" s="1397"/>
      <c r="C218" s="1397"/>
      <c r="D218" s="1397"/>
      <c r="E218" s="1397"/>
      <c r="F218" s="1397"/>
    </row>
    <row r="219" spans="1:6" ht="13.5" customHeight="1" thickTop="1">
      <c r="A219" s="731" t="s">
        <v>473</v>
      </c>
      <c r="B219" s="732"/>
      <c r="C219" s="733">
        <v>2.04</v>
      </c>
      <c r="D219" s="734" t="s">
        <v>474</v>
      </c>
      <c r="E219" s="1364" t="s">
        <v>13</v>
      </c>
      <c r="F219" s="1365"/>
    </row>
    <row r="220" spans="1:6" ht="13.5" customHeight="1">
      <c r="A220" s="735" t="s">
        <v>475</v>
      </c>
      <c r="B220" s="736"/>
      <c r="C220" s="737">
        <v>2</v>
      </c>
      <c r="D220" s="738" t="s">
        <v>476</v>
      </c>
      <c r="E220" s="1366" t="s">
        <v>621</v>
      </c>
      <c r="F220" s="1367"/>
    </row>
    <row r="221" spans="1:6" ht="13.5" customHeight="1">
      <c r="A221" s="1368" t="s">
        <v>477</v>
      </c>
      <c r="B221" s="1369"/>
      <c r="C221" s="773"/>
      <c r="D221" s="773"/>
      <c r="E221" s="773"/>
      <c r="F221" s="1370"/>
    </row>
    <row r="222" spans="1:6" ht="13.5" customHeight="1" thickBot="1">
      <c r="A222" s="1371" t="s">
        <v>32</v>
      </c>
      <c r="B222" s="1372"/>
      <c r="C222" s="1373"/>
      <c r="D222" s="1373"/>
      <c r="E222" s="1373"/>
      <c r="F222" s="1374"/>
    </row>
    <row r="223" spans="1:6" ht="13.5" customHeight="1" thickTop="1" thickBot="1">
      <c r="A223" s="739" t="s">
        <v>478</v>
      </c>
      <c r="B223" s="740"/>
      <c r="C223" s="741" t="s">
        <v>479</v>
      </c>
      <c r="D223" s="741" t="s">
        <v>480</v>
      </c>
      <c r="E223" s="741" t="s">
        <v>481</v>
      </c>
      <c r="F223" s="742" t="s">
        <v>6</v>
      </c>
    </row>
    <row r="224" spans="1:6" ht="22.2" customHeight="1">
      <c r="A224" s="1375"/>
      <c r="B224" s="759"/>
      <c r="C224" s="744"/>
      <c r="D224" s="744"/>
      <c r="E224" s="744"/>
      <c r="F224" s="729">
        <f>+C224*D224*E224</f>
        <v>0</v>
      </c>
    </row>
    <row r="225" spans="1:6" ht="21.6" customHeight="1">
      <c r="A225" s="1376"/>
      <c r="B225" s="759" t="s">
        <v>624</v>
      </c>
      <c r="C225" s="744">
        <v>8</v>
      </c>
      <c r="D225" s="744">
        <v>0.15</v>
      </c>
      <c r="E225" s="744">
        <v>0.15</v>
      </c>
      <c r="F225" s="729">
        <f t="shared" ref="F225:F228" si="7">+C225*D225*E225</f>
        <v>0.18</v>
      </c>
    </row>
    <row r="226" spans="1:6" ht="21.6" customHeight="1">
      <c r="A226" s="1376"/>
      <c r="B226" s="759" t="s">
        <v>625</v>
      </c>
      <c r="C226" s="745">
        <v>18</v>
      </c>
      <c r="D226" s="745">
        <v>0.2</v>
      </c>
      <c r="E226" s="745">
        <v>0.2</v>
      </c>
      <c r="F226" s="729">
        <f t="shared" si="7"/>
        <v>0.72000000000000008</v>
      </c>
    </row>
    <row r="227" spans="1:6" ht="21.6" customHeight="1">
      <c r="A227" s="1376"/>
      <c r="B227" s="759"/>
      <c r="C227" s="745"/>
      <c r="D227" s="745"/>
      <c r="E227" s="745"/>
      <c r="F227" s="729">
        <f t="shared" si="7"/>
        <v>0</v>
      </c>
    </row>
    <row r="228" spans="1:6" ht="21.6" customHeight="1" thickBot="1">
      <c r="A228" s="1376"/>
      <c r="B228" s="759" t="s">
        <v>628</v>
      </c>
      <c r="C228" s="745">
        <f>12+12+10+10</f>
        <v>44</v>
      </c>
      <c r="D228" s="745">
        <v>0.2</v>
      </c>
      <c r="E228" s="747">
        <v>0.2</v>
      </c>
      <c r="F228" s="729">
        <f t="shared" si="7"/>
        <v>1.7600000000000002</v>
      </c>
    </row>
    <row r="229" spans="1:6" ht="13.5" customHeight="1" thickTop="1" thickBot="1">
      <c r="A229" s="1377"/>
      <c r="B229" s="720"/>
      <c r="C229" s="749"/>
      <c r="D229" s="750"/>
      <c r="E229" s="751" t="s">
        <v>153</v>
      </c>
      <c r="F229" s="752">
        <f>SUM(F224:F228)</f>
        <v>2.66</v>
      </c>
    </row>
    <row r="230" spans="1:6" ht="13.5" customHeight="1" thickTop="1">
      <c r="A230" s="1380" t="s">
        <v>482</v>
      </c>
      <c r="B230" s="753"/>
      <c r="C230" s="1382"/>
      <c r="D230" s="1383"/>
      <c r="E230" s="1383"/>
      <c r="F230" s="1384"/>
    </row>
    <row r="231" spans="1:6" ht="13.5" customHeight="1" thickBot="1">
      <c r="A231" s="1381"/>
      <c r="B231" s="389"/>
      <c r="C231" s="1385"/>
      <c r="D231" s="1373"/>
      <c r="E231" s="1373"/>
      <c r="F231" s="1374"/>
    </row>
    <row r="232" spans="1:6" ht="13.5" customHeight="1" thickTop="1"/>
    <row r="233" spans="1:6" ht="13.5" customHeight="1" thickBot="1">
      <c r="A233" s="1397" t="s">
        <v>30</v>
      </c>
      <c r="B233" s="1397"/>
      <c r="C233" s="1397"/>
      <c r="D233" s="1397"/>
      <c r="E233" s="1397"/>
      <c r="F233" s="1397"/>
    </row>
    <row r="234" spans="1:6" ht="13.5" customHeight="1" thickTop="1">
      <c r="A234" s="731" t="s">
        <v>473</v>
      </c>
      <c r="B234" s="732"/>
      <c r="C234" s="733">
        <v>2.0499999999999998</v>
      </c>
      <c r="D234" s="734" t="s">
        <v>474</v>
      </c>
      <c r="E234" s="1364" t="s">
        <v>13</v>
      </c>
      <c r="F234" s="1365"/>
    </row>
    <row r="235" spans="1:6" ht="13.5" customHeight="1">
      <c r="A235" s="735" t="s">
        <v>475</v>
      </c>
      <c r="B235" s="736"/>
      <c r="C235" s="737">
        <v>2</v>
      </c>
      <c r="D235" s="738" t="s">
        <v>476</v>
      </c>
      <c r="E235" s="1366" t="s">
        <v>621</v>
      </c>
      <c r="F235" s="1367"/>
    </row>
    <row r="236" spans="1:6" ht="13.5" customHeight="1">
      <c r="A236" s="1368" t="s">
        <v>477</v>
      </c>
      <c r="B236" s="1369"/>
      <c r="C236" s="773"/>
      <c r="D236" s="773"/>
      <c r="E236" s="773"/>
      <c r="F236" s="1370"/>
    </row>
    <row r="237" spans="1:6" ht="13.5" customHeight="1" thickBot="1">
      <c r="A237" s="1371" t="s">
        <v>617</v>
      </c>
      <c r="B237" s="1372"/>
      <c r="C237" s="1373"/>
      <c r="D237" s="1373"/>
      <c r="E237" s="1373"/>
      <c r="F237" s="1374"/>
    </row>
    <row r="238" spans="1:6" ht="13.5" customHeight="1" thickTop="1" thickBot="1">
      <c r="A238" s="739" t="s">
        <v>478</v>
      </c>
      <c r="B238" s="740"/>
      <c r="C238" s="741" t="s">
        <v>479</v>
      </c>
      <c r="D238" s="741" t="s">
        <v>480</v>
      </c>
      <c r="E238" s="741" t="s">
        <v>481</v>
      </c>
      <c r="F238" s="742" t="s">
        <v>6</v>
      </c>
    </row>
    <row r="239" spans="1:6" ht="26.4" customHeight="1">
      <c r="A239" s="1375"/>
      <c r="B239" s="759" t="s">
        <v>630</v>
      </c>
      <c r="C239" s="744">
        <v>7</v>
      </c>
      <c r="D239" s="744">
        <v>2</v>
      </c>
      <c r="E239" s="744">
        <v>0.2</v>
      </c>
      <c r="F239" s="729">
        <f>+C239*D239*E239</f>
        <v>2.8000000000000003</v>
      </c>
    </row>
    <row r="240" spans="1:6" ht="26.4" customHeight="1">
      <c r="A240" s="1376"/>
      <c r="B240" s="759"/>
      <c r="C240" s="744"/>
      <c r="D240" s="744"/>
      <c r="E240" s="744"/>
      <c r="F240" s="729">
        <f t="shared" ref="F240:F243" si="8">+C240*D240*E240</f>
        <v>0</v>
      </c>
    </row>
    <row r="241" spans="1:6" ht="26.4" customHeight="1">
      <c r="A241" s="1376"/>
      <c r="B241" s="759"/>
      <c r="C241" s="745"/>
      <c r="D241" s="745"/>
      <c r="E241" s="745"/>
      <c r="F241" s="729">
        <f t="shared" si="8"/>
        <v>0</v>
      </c>
    </row>
    <row r="242" spans="1:6" ht="26.4" customHeight="1">
      <c r="A242" s="1376"/>
      <c r="B242" s="759" t="s">
        <v>626</v>
      </c>
      <c r="C242" s="745">
        <v>5</v>
      </c>
      <c r="D242" s="745">
        <v>2</v>
      </c>
      <c r="E242" s="745">
        <v>0.25</v>
      </c>
      <c r="F242" s="729">
        <f t="shared" si="8"/>
        <v>2.5</v>
      </c>
    </row>
    <row r="243" spans="1:6" ht="26.4" customHeight="1" thickBot="1">
      <c r="A243" s="1376"/>
      <c r="B243" s="759"/>
      <c r="C243" s="745"/>
      <c r="D243" s="745"/>
      <c r="E243" s="747"/>
      <c r="F243" s="729">
        <f t="shared" si="8"/>
        <v>0</v>
      </c>
    </row>
    <row r="244" spans="1:6" ht="13.5" customHeight="1" thickTop="1" thickBot="1">
      <c r="A244" s="1377"/>
      <c r="B244" s="720"/>
      <c r="C244" s="749"/>
      <c r="D244" s="750"/>
      <c r="E244" s="751" t="s">
        <v>153</v>
      </c>
      <c r="F244" s="752">
        <f>SUM(F239:F243)</f>
        <v>5.3000000000000007</v>
      </c>
    </row>
    <row r="245" spans="1:6" ht="13.5" customHeight="1" thickTop="1">
      <c r="A245" s="1380" t="s">
        <v>482</v>
      </c>
      <c r="B245" s="753"/>
      <c r="C245" s="1382"/>
      <c r="D245" s="1383"/>
      <c r="E245" s="1383"/>
      <c r="F245" s="1384"/>
    </row>
    <row r="246" spans="1:6" ht="13.5" customHeight="1" thickBot="1">
      <c r="A246" s="1381"/>
      <c r="B246" s="389"/>
      <c r="C246" s="1385"/>
      <c r="D246" s="1373"/>
      <c r="E246" s="1373"/>
      <c r="F246" s="1374"/>
    </row>
    <row r="247" spans="1:6" ht="13.5" customHeight="1" thickTop="1"/>
    <row r="248" spans="1:6" ht="13.5" customHeight="1" thickBot="1">
      <c r="A248" s="1397" t="s">
        <v>30</v>
      </c>
      <c r="B248" s="1397"/>
      <c r="C248" s="1397"/>
      <c r="D248" s="1397"/>
      <c r="E248" s="1397"/>
      <c r="F248" s="1397"/>
    </row>
    <row r="249" spans="1:6" ht="13.5" customHeight="1" thickTop="1">
      <c r="A249" s="731" t="s">
        <v>473</v>
      </c>
      <c r="B249" s="732"/>
      <c r="C249" s="733">
        <v>2.06</v>
      </c>
      <c r="D249" s="734" t="s">
        <v>474</v>
      </c>
      <c r="E249" s="1364" t="s">
        <v>36</v>
      </c>
      <c r="F249" s="1365"/>
    </row>
    <row r="250" spans="1:6" ht="13.5" customHeight="1">
      <c r="A250" s="735" t="s">
        <v>475</v>
      </c>
      <c r="B250" s="736"/>
      <c r="C250" s="737">
        <v>2</v>
      </c>
      <c r="D250" s="738" t="s">
        <v>476</v>
      </c>
      <c r="E250" s="1366" t="s">
        <v>621</v>
      </c>
      <c r="F250" s="1367"/>
    </row>
    <row r="251" spans="1:6" ht="33" customHeight="1">
      <c r="A251" s="1368" t="s">
        <v>477</v>
      </c>
      <c r="B251" s="1369"/>
      <c r="C251" s="773"/>
      <c r="D251" s="773"/>
      <c r="E251" s="773"/>
      <c r="F251" s="1370"/>
    </row>
    <row r="252" spans="1:6" ht="13.5" customHeight="1" thickBot="1">
      <c r="A252" s="1371" t="s">
        <v>35</v>
      </c>
      <c r="B252" s="1372"/>
      <c r="C252" s="1373"/>
      <c r="D252" s="1373"/>
      <c r="E252" s="1373"/>
      <c r="F252" s="1374"/>
    </row>
    <row r="253" spans="1:6" ht="13.5" customHeight="1" thickTop="1" thickBot="1">
      <c r="A253" s="739" t="s">
        <v>478</v>
      </c>
      <c r="B253" s="740"/>
      <c r="C253" s="741" t="s">
        <v>479</v>
      </c>
      <c r="D253" s="741" t="s">
        <v>480</v>
      </c>
      <c r="E253" s="741" t="s">
        <v>481</v>
      </c>
      <c r="F253" s="742" t="s">
        <v>6</v>
      </c>
    </row>
    <row r="254" spans="1:6" ht="22.2" customHeight="1">
      <c r="A254" s="1375"/>
      <c r="B254" s="743" t="s">
        <v>625</v>
      </c>
      <c r="C254" s="744">
        <v>18</v>
      </c>
      <c r="D254" s="744"/>
      <c r="E254" s="744">
        <v>2.1</v>
      </c>
      <c r="F254" s="729">
        <f>+C254*E254</f>
        <v>37.800000000000004</v>
      </c>
    </row>
    <row r="255" spans="1:6" ht="22.2" customHeight="1">
      <c r="A255" s="1376"/>
      <c r="B255" s="743" t="s">
        <v>624</v>
      </c>
      <c r="C255" s="744">
        <v>8</v>
      </c>
      <c r="D255" s="744"/>
      <c r="E255" s="744">
        <v>2.5</v>
      </c>
      <c r="F255" s="729">
        <f t="shared" ref="F255:F257" si="9">+C255*E255</f>
        <v>20</v>
      </c>
    </row>
    <row r="256" spans="1:6" ht="22.2" customHeight="1">
      <c r="A256" s="1376"/>
      <c r="B256" s="743" t="s">
        <v>631</v>
      </c>
      <c r="C256" s="745">
        <v>5</v>
      </c>
      <c r="D256" s="745"/>
      <c r="E256" s="745">
        <v>2.1</v>
      </c>
      <c r="F256" s="729">
        <f t="shared" si="9"/>
        <v>10.5</v>
      </c>
    </row>
    <row r="257" spans="1:6" ht="22.2" customHeight="1">
      <c r="A257" s="1376"/>
      <c r="B257" s="743"/>
      <c r="C257" s="745"/>
      <c r="D257" s="745"/>
      <c r="E257" s="745"/>
      <c r="F257" s="729">
        <f t="shared" si="9"/>
        <v>0</v>
      </c>
    </row>
    <row r="258" spans="1:6" ht="22.2" customHeight="1" thickBot="1">
      <c r="A258" s="1376"/>
      <c r="B258" s="743"/>
      <c r="C258" s="745"/>
      <c r="D258" s="745"/>
      <c r="E258" s="747"/>
      <c r="F258" s="748"/>
    </row>
    <row r="259" spans="1:6" ht="13.5" customHeight="1" thickTop="1" thickBot="1">
      <c r="A259" s="1377"/>
      <c r="B259" s="720"/>
      <c r="C259" s="749"/>
      <c r="D259" s="750"/>
      <c r="E259" s="751" t="s">
        <v>153</v>
      </c>
      <c r="F259" s="752">
        <f>SUM(F254:F258)</f>
        <v>68.300000000000011</v>
      </c>
    </row>
    <row r="260" spans="1:6" ht="13.5" customHeight="1" thickTop="1">
      <c r="A260" s="1380" t="s">
        <v>482</v>
      </c>
      <c r="B260" s="753"/>
      <c r="C260" s="1382"/>
      <c r="D260" s="1383"/>
      <c r="E260" s="1383"/>
      <c r="F260" s="1384"/>
    </row>
    <row r="261" spans="1:6" ht="13.5" customHeight="1" thickBot="1">
      <c r="A261" s="1381"/>
      <c r="B261" s="389"/>
      <c r="C261" s="1385"/>
      <c r="D261" s="1373"/>
      <c r="E261" s="1373"/>
      <c r="F261" s="1374"/>
    </row>
    <row r="262" spans="1:6" ht="13.5" customHeight="1" thickTop="1"/>
    <row r="263" spans="1:6" ht="13.5" customHeight="1" thickBot="1">
      <c r="A263" s="1397" t="s">
        <v>30</v>
      </c>
      <c r="B263" s="1397"/>
      <c r="C263" s="1397"/>
      <c r="D263" s="1397"/>
      <c r="E263" s="1397"/>
      <c r="F263" s="1397"/>
    </row>
    <row r="264" spans="1:6" ht="13.5" customHeight="1" thickTop="1">
      <c r="A264" s="731" t="s">
        <v>473</v>
      </c>
      <c r="B264" s="732"/>
      <c r="C264" s="733">
        <v>2.0699999999999998</v>
      </c>
      <c r="D264" s="734" t="s">
        <v>474</v>
      </c>
      <c r="E264" s="1364" t="s">
        <v>36</v>
      </c>
      <c r="F264" s="1365"/>
    </row>
    <row r="265" spans="1:6" ht="13.5" customHeight="1">
      <c r="A265" s="735" t="s">
        <v>475</v>
      </c>
      <c r="B265" s="736"/>
      <c r="C265" s="737">
        <v>2</v>
      </c>
      <c r="D265" s="738" t="s">
        <v>476</v>
      </c>
      <c r="E265" s="1366" t="s">
        <v>621</v>
      </c>
      <c r="F265" s="1367"/>
    </row>
    <row r="266" spans="1:6" ht="13.5" customHeight="1">
      <c r="A266" s="1368" t="s">
        <v>477</v>
      </c>
      <c r="B266" s="1369"/>
      <c r="C266" s="773"/>
      <c r="D266" s="773"/>
      <c r="E266" s="773"/>
      <c r="F266" s="1370"/>
    </row>
    <row r="267" spans="1:6" ht="13.5" customHeight="1" thickBot="1">
      <c r="A267" s="1371" t="s">
        <v>38</v>
      </c>
      <c r="B267" s="1372"/>
      <c r="C267" s="1373"/>
      <c r="D267" s="1373"/>
      <c r="E267" s="1373"/>
      <c r="F267" s="1374"/>
    </row>
    <row r="268" spans="1:6" ht="13.5" customHeight="1" thickTop="1" thickBot="1">
      <c r="A268" s="739" t="s">
        <v>478</v>
      </c>
      <c r="B268" s="740"/>
      <c r="C268" s="741" t="s">
        <v>479</v>
      </c>
      <c r="D268" s="741" t="s">
        <v>480</v>
      </c>
      <c r="E268" s="741" t="s">
        <v>481</v>
      </c>
      <c r="F268" s="742" t="s">
        <v>6</v>
      </c>
    </row>
    <row r="269" spans="1:6" ht="22.2" customHeight="1">
      <c r="A269" s="1375"/>
      <c r="B269" s="743" t="s">
        <v>625</v>
      </c>
      <c r="C269" s="744">
        <v>4</v>
      </c>
      <c r="D269" s="744"/>
      <c r="E269" s="744">
        <v>1</v>
      </c>
      <c r="F269" s="729">
        <f>+C269*E269</f>
        <v>4</v>
      </c>
    </row>
    <row r="270" spans="1:6" ht="22.2" customHeight="1">
      <c r="A270" s="1376"/>
      <c r="B270" s="743" t="s">
        <v>624</v>
      </c>
      <c r="C270" s="744">
        <v>2</v>
      </c>
      <c r="D270" s="744"/>
      <c r="E270" s="744">
        <v>1</v>
      </c>
      <c r="F270" s="729">
        <f t="shared" ref="F270:F271" si="10">+C270*E270</f>
        <v>2</v>
      </c>
    </row>
    <row r="271" spans="1:6" ht="22.2" customHeight="1">
      <c r="A271" s="1376"/>
      <c r="B271" s="743"/>
      <c r="C271" s="745"/>
      <c r="D271" s="745"/>
      <c r="E271" s="745"/>
      <c r="F271" s="729">
        <f t="shared" si="10"/>
        <v>0</v>
      </c>
    </row>
    <row r="272" spans="1:6" ht="22.2" customHeight="1">
      <c r="A272" s="1376"/>
      <c r="B272" s="743"/>
      <c r="C272" s="745"/>
      <c r="D272" s="745"/>
      <c r="E272" s="745"/>
      <c r="F272" s="746"/>
    </row>
    <row r="273" spans="1:6" ht="22.2" customHeight="1" thickBot="1">
      <c r="A273" s="1376"/>
      <c r="B273" s="743"/>
      <c r="C273" s="745"/>
      <c r="D273" s="745"/>
      <c r="E273" s="747"/>
      <c r="F273" s="748"/>
    </row>
    <row r="274" spans="1:6" ht="13.5" customHeight="1" thickTop="1" thickBot="1">
      <c r="A274" s="1377"/>
      <c r="B274" s="720"/>
      <c r="C274" s="749"/>
      <c r="D274" s="750"/>
      <c r="E274" s="751" t="s">
        <v>153</v>
      </c>
      <c r="F274" s="752">
        <f>SUM(F269:F273)</f>
        <v>6</v>
      </c>
    </row>
    <row r="275" spans="1:6" ht="13.5" customHeight="1" thickTop="1">
      <c r="A275" s="1380" t="s">
        <v>482</v>
      </c>
      <c r="B275" s="753"/>
      <c r="C275" s="1382"/>
      <c r="D275" s="1383"/>
      <c r="E275" s="1383"/>
      <c r="F275" s="1384"/>
    </row>
    <row r="276" spans="1:6" ht="13.5" customHeight="1" thickBot="1">
      <c r="A276" s="1381"/>
      <c r="B276" s="389"/>
      <c r="C276" s="1385"/>
      <c r="D276" s="1373"/>
      <c r="E276" s="1373"/>
      <c r="F276" s="1374"/>
    </row>
    <row r="277" spans="1:6" ht="13.5" customHeight="1" thickTop="1"/>
    <row r="278" spans="1:6" ht="13.5" customHeight="1" thickBot="1">
      <c r="A278" s="1397" t="s">
        <v>30</v>
      </c>
      <c r="B278" s="1397"/>
      <c r="C278" s="1397"/>
      <c r="D278" s="1397"/>
      <c r="E278" s="1397"/>
      <c r="F278" s="1397"/>
    </row>
    <row r="279" spans="1:6" ht="13.5" customHeight="1" thickTop="1">
      <c r="A279" s="731" t="s">
        <v>473</v>
      </c>
      <c r="B279" s="732"/>
      <c r="C279" s="733">
        <v>2.08</v>
      </c>
      <c r="D279" s="734" t="s">
        <v>474</v>
      </c>
      <c r="E279" s="1364" t="s">
        <v>19</v>
      </c>
      <c r="F279" s="1365"/>
    </row>
    <row r="280" spans="1:6" ht="13.5" customHeight="1">
      <c r="A280" s="735" t="s">
        <v>475</v>
      </c>
      <c r="B280" s="736"/>
      <c r="C280" s="737">
        <v>2</v>
      </c>
      <c r="D280" s="738" t="s">
        <v>476</v>
      </c>
      <c r="E280" s="1366" t="s">
        <v>621</v>
      </c>
      <c r="F280" s="1367"/>
    </row>
    <row r="281" spans="1:6" ht="13.5" customHeight="1">
      <c r="A281" s="1368" t="s">
        <v>477</v>
      </c>
      <c r="B281" s="1369"/>
      <c r="C281" s="773"/>
      <c r="D281" s="773"/>
      <c r="E281" s="773"/>
      <c r="F281" s="1370"/>
    </row>
    <row r="282" spans="1:6" ht="13.5" customHeight="1" thickBot="1">
      <c r="A282" s="1371" t="s">
        <v>40</v>
      </c>
      <c r="B282" s="1372"/>
      <c r="C282" s="1373"/>
      <c r="D282" s="1373"/>
      <c r="E282" s="1373"/>
      <c r="F282" s="1374"/>
    </row>
    <row r="283" spans="1:6" ht="13.5" customHeight="1" thickTop="1" thickBot="1">
      <c r="A283" s="739" t="s">
        <v>478</v>
      </c>
      <c r="B283" s="740"/>
      <c r="C283" s="741" t="s">
        <v>479</v>
      </c>
      <c r="D283" s="741" t="s">
        <v>480</v>
      </c>
      <c r="E283" s="741" t="s">
        <v>481</v>
      </c>
      <c r="F283" s="742" t="s">
        <v>6</v>
      </c>
    </row>
    <row r="284" spans="1:6" ht="24.6" customHeight="1">
      <c r="A284" s="1375"/>
      <c r="B284" s="743" t="s">
        <v>625</v>
      </c>
      <c r="C284" s="744">
        <v>1</v>
      </c>
      <c r="D284" s="744"/>
      <c r="E284" s="744">
        <v>2.1</v>
      </c>
      <c r="F284" s="729">
        <f>+C284*E284</f>
        <v>2.1</v>
      </c>
    </row>
    <row r="285" spans="1:6" ht="24.6" customHeight="1">
      <c r="A285" s="1376"/>
      <c r="B285" s="743" t="s">
        <v>624</v>
      </c>
      <c r="C285" s="744">
        <v>2</v>
      </c>
      <c r="D285" s="744"/>
      <c r="E285" s="744">
        <v>2.5</v>
      </c>
      <c r="F285" s="729">
        <f t="shared" ref="F285:F286" si="11">+C285*E285</f>
        <v>5</v>
      </c>
    </row>
    <row r="286" spans="1:6" ht="24.6" customHeight="1">
      <c r="A286" s="1376"/>
      <c r="B286" s="743"/>
      <c r="C286" s="745"/>
      <c r="D286" s="745"/>
      <c r="E286" s="745"/>
      <c r="F286" s="729">
        <f t="shared" si="11"/>
        <v>0</v>
      </c>
    </row>
    <row r="287" spans="1:6" ht="24.6" customHeight="1">
      <c r="A287" s="1376"/>
      <c r="B287" s="743"/>
      <c r="C287" s="745"/>
      <c r="D287" s="745"/>
      <c r="E287" s="745"/>
      <c r="F287" s="746"/>
    </row>
    <row r="288" spans="1:6" ht="24.6" customHeight="1" thickBot="1">
      <c r="A288" s="1376"/>
      <c r="B288" s="743"/>
      <c r="C288" s="745"/>
      <c r="D288" s="745"/>
      <c r="E288" s="747"/>
      <c r="F288" s="748"/>
    </row>
    <row r="289" spans="1:6" ht="13.5" customHeight="1" thickTop="1" thickBot="1">
      <c r="A289" s="1377"/>
      <c r="B289" s="720"/>
      <c r="C289" s="749"/>
      <c r="D289" s="750"/>
      <c r="E289" s="751" t="s">
        <v>153</v>
      </c>
      <c r="F289" s="752">
        <f>SUM(F284:F288)</f>
        <v>7.1</v>
      </c>
    </row>
    <row r="290" spans="1:6" ht="13.5" customHeight="1" thickTop="1">
      <c r="A290" s="1380" t="s">
        <v>482</v>
      </c>
      <c r="B290" s="753"/>
      <c r="C290" s="1382"/>
      <c r="D290" s="1383"/>
      <c r="E290" s="1383"/>
      <c r="F290" s="1384"/>
    </row>
    <row r="291" spans="1:6" ht="17.25" customHeight="1" thickBot="1">
      <c r="A291" s="1381"/>
      <c r="B291" s="389"/>
      <c r="C291" s="1385"/>
      <c r="D291" s="1373"/>
      <c r="E291" s="1373"/>
      <c r="F291" s="1374"/>
    </row>
    <row r="292" spans="1:6" ht="13.5" customHeight="1" thickTop="1"/>
    <row r="293" spans="1:6" ht="13.5" customHeight="1" thickBot="1">
      <c r="A293" s="1397" t="s">
        <v>30</v>
      </c>
      <c r="B293" s="1397"/>
      <c r="C293" s="1397"/>
      <c r="D293" s="1397"/>
      <c r="E293" s="1397"/>
      <c r="F293" s="1397"/>
    </row>
    <row r="294" spans="1:6" ht="13.5" customHeight="1" thickTop="1">
      <c r="A294" s="731" t="s">
        <v>473</v>
      </c>
      <c r="B294" s="732"/>
      <c r="C294" s="733">
        <v>2.09</v>
      </c>
      <c r="D294" s="734" t="s">
        <v>474</v>
      </c>
      <c r="E294" s="1364" t="s">
        <v>45</v>
      </c>
      <c r="F294" s="1365"/>
    </row>
    <row r="295" spans="1:6" ht="13.5" customHeight="1">
      <c r="A295" s="735" t="s">
        <v>475</v>
      </c>
      <c r="B295" s="736"/>
      <c r="C295" s="737">
        <v>2</v>
      </c>
      <c r="D295" s="738" t="s">
        <v>476</v>
      </c>
      <c r="E295" s="1366" t="s">
        <v>621</v>
      </c>
      <c r="F295" s="1367"/>
    </row>
    <row r="296" spans="1:6" ht="13.5" customHeight="1">
      <c r="A296" s="1368" t="s">
        <v>477</v>
      </c>
      <c r="B296" s="1369"/>
      <c r="C296" s="773"/>
      <c r="D296" s="773"/>
      <c r="E296" s="773"/>
      <c r="F296" s="1370"/>
    </row>
    <row r="297" spans="1:6" ht="13.5" customHeight="1" thickBot="1">
      <c r="A297" s="1371" t="s">
        <v>44</v>
      </c>
      <c r="B297" s="1372"/>
      <c r="C297" s="1373"/>
      <c r="D297" s="1373"/>
      <c r="E297" s="1373"/>
      <c r="F297" s="1374"/>
    </row>
    <row r="298" spans="1:6" ht="13.5" customHeight="1" thickTop="1" thickBot="1">
      <c r="A298" s="739" t="s">
        <v>478</v>
      </c>
      <c r="B298" s="740"/>
      <c r="C298" s="741" t="s">
        <v>13</v>
      </c>
      <c r="D298" s="741" t="s">
        <v>480</v>
      </c>
      <c r="E298" s="741" t="s">
        <v>481</v>
      </c>
      <c r="F298" s="742" t="s">
        <v>6</v>
      </c>
    </row>
    <row r="299" spans="1:6" ht="25.8" customHeight="1">
      <c r="A299" s="1375"/>
      <c r="B299" s="743" t="s">
        <v>632</v>
      </c>
      <c r="C299" s="744">
        <v>2.2999999999999998</v>
      </c>
      <c r="D299" s="744"/>
      <c r="E299" s="744"/>
      <c r="F299" s="729">
        <f>+C299*120</f>
        <v>276</v>
      </c>
    </row>
    <row r="300" spans="1:6" ht="25.8" customHeight="1">
      <c r="A300" s="1376"/>
      <c r="B300" s="743" t="s">
        <v>633</v>
      </c>
      <c r="C300" s="744">
        <v>1.63</v>
      </c>
      <c r="D300" s="744"/>
      <c r="E300" s="744"/>
      <c r="F300" s="729">
        <f t="shared" ref="F300:F303" si="12">+C300*110</f>
        <v>179.29999999999998</v>
      </c>
    </row>
    <row r="301" spans="1:6" ht="25.8" customHeight="1">
      <c r="A301" s="1376"/>
      <c r="B301" s="759" t="s">
        <v>630</v>
      </c>
      <c r="C301" s="745">
        <v>2</v>
      </c>
      <c r="D301" s="745"/>
      <c r="E301" s="745"/>
      <c r="F301" s="729">
        <f t="shared" si="12"/>
        <v>220</v>
      </c>
    </row>
    <row r="302" spans="1:6" ht="25.8" customHeight="1">
      <c r="A302" s="1376"/>
      <c r="B302" s="743" t="s">
        <v>626</v>
      </c>
      <c r="C302" s="745">
        <v>3</v>
      </c>
      <c r="D302" s="745"/>
      <c r="E302" s="745"/>
      <c r="F302" s="729">
        <f t="shared" si="12"/>
        <v>330</v>
      </c>
    </row>
    <row r="303" spans="1:6" ht="25.8" customHeight="1" thickBot="1">
      <c r="A303" s="1376"/>
      <c r="B303" s="743" t="s">
        <v>628</v>
      </c>
      <c r="C303" s="745">
        <f>2.8+0.72</f>
        <v>3.5199999999999996</v>
      </c>
      <c r="D303" s="745"/>
      <c r="E303" s="747"/>
      <c r="F303" s="729">
        <f t="shared" si="12"/>
        <v>387.19999999999993</v>
      </c>
    </row>
    <row r="304" spans="1:6" ht="13.5" customHeight="1" thickTop="1" thickBot="1">
      <c r="A304" s="1377"/>
      <c r="B304" s="720"/>
      <c r="C304" s="749"/>
      <c r="D304" s="750"/>
      <c r="E304" s="751" t="s">
        <v>153</v>
      </c>
      <c r="F304" s="752">
        <f>SUM(F299:F303)</f>
        <v>1392.5</v>
      </c>
    </row>
    <row r="305" spans="1:6" ht="13.5" customHeight="1" thickTop="1">
      <c r="A305" s="1380" t="s">
        <v>482</v>
      </c>
      <c r="B305" s="753"/>
      <c r="C305" s="1382"/>
      <c r="D305" s="1383"/>
      <c r="E305" s="1383"/>
      <c r="F305" s="1384"/>
    </row>
    <row r="306" spans="1:6" ht="13.5" customHeight="1" thickBot="1">
      <c r="A306" s="1381"/>
      <c r="B306" s="389"/>
      <c r="C306" s="1385"/>
      <c r="D306" s="1373"/>
      <c r="E306" s="1373"/>
      <c r="F306" s="1374"/>
    </row>
    <row r="307" spans="1:6" ht="13.5" customHeight="1" thickTop="1"/>
    <row r="308" spans="1:6" ht="13.5" customHeight="1" thickBot="1">
      <c r="A308" s="1397" t="s">
        <v>30</v>
      </c>
      <c r="B308" s="1397"/>
      <c r="C308" s="1397"/>
      <c r="D308" s="1397"/>
      <c r="E308" s="1397"/>
      <c r="F308" s="1397"/>
    </row>
    <row r="309" spans="1:6" ht="13.5" customHeight="1" thickTop="1">
      <c r="A309" s="731" t="s">
        <v>473</v>
      </c>
      <c r="B309" s="732"/>
      <c r="C309" s="733">
        <v>2.1</v>
      </c>
      <c r="D309" s="734" t="s">
        <v>474</v>
      </c>
      <c r="E309" s="1364" t="s">
        <v>13</v>
      </c>
      <c r="F309" s="1365"/>
    </row>
    <row r="310" spans="1:6" ht="13.5" customHeight="1">
      <c r="A310" s="735" t="s">
        <v>475</v>
      </c>
      <c r="B310" s="736"/>
      <c r="C310" s="737">
        <v>2</v>
      </c>
      <c r="D310" s="738" t="s">
        <v>476</v>
      </c>
      <c r="E310" s="1366" t="s">
        <v>621</v>
      </c>
      <c r="F310" s="1367"/>
    </row>
    <row r="311" spans="1:6" ht="13.5" customHeight="1">
      <c r="A311" s="1368" t="s">
        <v>477</v>
      </c>
      <c r="B311" s="1369"/>
      <c r="C311" s="773"/>
      <c r="D311" s="773"/>
      <c r="E311" s="773"/>
      <c r="F311" s="1370"/>
    </row>
    <row r="312" spans="1:6" ht="13.5" customHeight="1" thickBot="1">
      <c r="A312" s="1371" t="s">
        <v>46</v>
      </c>
      <c r="B312" s="1372"/>
      <c r="C312" s="1373"/>
      <c r="D312" s="1373"/>
      <c r="E312" s="1373"/>
      <c r="F312" s="1374"/>
    </row>
    <row r="313" spans="1:6" ht="13.5" customHeight="1" thickTop="1" thickBot="1">
      <c r="A313" s="739" t="s">
        <v>478</v>
      </c>
      <c r="B313" s="740"/>
      <c r="C313" s="741" t="s">
        <v>479</v>
      </c>
      <c r="D313" s="741" t="s">
        <v>480</v>
      </c>
      <c r="E313" s="741" t="s">
        <v>481</v>
      </c>
      <c r="F313" s="742" t="s">
        <v>6</v>
      </c>
    </row>
    <row r="314" spans="1:6" ht="21.6" customHeight="1">
      <c r="A314" s="1375"/>
      <c r="B314" s="743" t="s">
        <v>632</v>
      </c>
      <c r="C314" s="744">
        <v>0.2</v>
      </c>
      <c r="D314" s="744">
        <v>0.2</v>
      </c>
      <c r="E314" s="744">
        <v>2.1</v>
      </c>
      <c r="F314" s="729">
        <f>+C314*D314*E314*8</f>
        <v>0.67200000000000015</v>
      </c>
    </row>
    <row r="315" spans="1:6" ht="21.6" customHeight="1">
      <c r="A315" s="1376"/>
      <c r="B315" s="743" t="s">
        <v>633</v>
      </c>
      <c r="C315" s="744">
        <v>0.25</v>
      </c>
      <c r="D315" s="744">
        <v>0.25</v>
      </c>
      <c r="E315" s="744">
        <v>2.5</v>
      </c>
      <c r="F315" s="729">
        <f>+C315*D315*E315*4</f>
        <v>0.625</v>
      </c>
    </row>
    <row r="316" spans="1:6" ht="21.6" customHeight="1">
      <c r="A316" s="1376"/>
      <c r="B316" s="759"/>
      <c r="C316" s="745"/>
      <c r="D316" s="745"/>
      <c r="E316" s="745"/>
      <c r="F316" s="729"/>
    </row>
    <row r="317" spans="1:6" ht="21.6" customHeight="1">
      <c r="A317" s="1376"/>
      <c r="B317" s="743"/>
      <c r="C317" s="745"/>
      <c r="D317" s="745"/>
      <c r="E317" s="745"/>
      <c r="F317" s="729"/>
    </row>
    <row r="318" spans="1:6" ht="21.6" customHeight="1" thickBot="1">
      <c r="A318" s="1376"/>
      <c r="B318" s="743" t="s">
        <v>628</v>
      </c>
      <c r="C318" s="745">
        <v>0.2</v>
      </c>
      <c r="D318" s="745">
        <v>0.2</v>
      </c>
      <c r="E318" s="747">
        <v>1</v>
      </c>
      <c r="F318" s="729">
        <f>+C318*D318*E318*18</f>
        <v>0.7200000000000002</v>
      </c>
    </row>
    <row r="319" spans="1:6" ht="13.5" customHeight="1" thickTop="1" thickBot="1">
      <c r="A319" s="1377"/>
      <c r="B319" s="720"/>
      <c r="C319" s="749"/>
      <c r="D319" s="750"/>
      <c r="E319" s="751" t="s">
        <v>153</v>
      </c>
      <c r="F319" s="752">
        <f>SUM(F314:F318)</f>
        <v>2.0170000000000003</v>
      </c>
    </row>
    <row r="320" spans="1:6" ht="13.5" customHeight="1" thickTop="1">
      <c r="A320" s="1380" t="s">
        <v>482</v>
      </c>
      <c r="B320" s="753"/>
      <c r="C320" s="1382"/>
      <c r="D320" s="1383"/>
      <c r="E320" s="1383"/>
      <c r="F320" s="1384"/>
    </row>
    <row r="321" spans="1:6" ht="13.5" customHeight="1" thickBot="1">
      <c r="A321" s="1381"/>
      <c r="B321" s="389"/>
      <c r="C321" s="1385"/>
      <c r="D321" s="1373"/>
      <c r="E321" s="1373"/>
      <c r="F321" s="1374"/>
    </row>
    <row r="322" spans="1:6" ht="13.5" customHeight="1" thickTop="1"/>
    <row r="323" spans="1:6" ht="13.5" customHeight="1" thickBot="1">
      <c r="A323" s="1397" t="s">
        <v>30</v>
      </c>
      <c r="B323" s="1397"/>
      <c r="C323" s="1397"/>
      <c r="D323" s="1397"/>
      <c r="E323" s="1397"/>
      <c r="F323" s="1397"/>
    </row>
    <row r="324" spans="1:6" ht="13.5" customHeight="1" thickTop="1">
      <c r="A324" s="731" t="s">
        <v>473</v>
      </c>
      <c r="B324" s="732"/>
      <c r="C324" s="733">
        <v>2.11</v>
      </c>
      <c r="D324" s="734" t="s">
        <v>474</v>
      </c>
      <c r="E324" s="1364" t="s">
        <v>13</v>
      </c>
      <c r="F324" s="1365"/>
    </row>
    <row r="325" spans="1:6" ht="13.5" customHeight="1">
      <c r="A325" s="735" t="s">
        <v>475</v>
      </c>
      <c r="B325" s="736"/>
      <c r="C325" s="737">
        <v>2</v>
      </c>
      <c r="D325" s="738" t="s">
        <v>476</v>
      </c>
      <c r="E325" s="1366" t="s">
        <v>621</v>
      </c>
      <c r="F325" s="1367"/>
    </row>
    <row r="326" spans="1:6" ht="35.25" customHeight="1">
      <c r="A326" s="1368" t="s">
        <v>477</v>
      </c>
      <c r="B326" s="1369"/>
      <c r="C326" s="773"/>
      <c r="D326" s="773"/>
      <c r="E326" s="773"/>
      <c r="F326" s="1370"/>
    </row>
    <row r="327" spans="1:6" ht="13.5" customHeight="1" thickBot="1">
      <c r="A327" s="1371" t="s">
        <v>47</v>
      </c>
      <c r="B327" s="1372"/>
      <c r="C327" s="1373"/>
      <c r="D327" s="1373"/>
      <c r="E327" s="1373"/>
      <c r="F327" s="1374"/>
    </row>
    <row r="328" spans="1:6" ht="13.5" customHeight="1" thickTop="1" thickBot="1">
      <c r="A328" s="739" t="s">
        <v>478</v>
      </c>
      <c r="B328" s="740"/>
      <c r="C328" s="741" t="s">
        <v>479</v>
      </c>
      <c r="D328" s="741" t="s">
        <v>480</v>
      </c>
      <c r="E328" s="741" t="s">
        <v>481</v>
      </c>
      <c r="F328" s="742" t="s">
        <v>6</v>
      </c>
    </row>
    <row r="329" spans="1:6" ht="22.8" customHeight="1">
      <c r="A329" s="1375"/>
      <c r="B329" s="743" t="s">
        <v>632</v>
      </c>
      <c r="C329" s="744">
        <v>5</v>
      </c>
      <c r="D329" s="744">
        <v>2</v>
      </c>
      <c r="E329" s="744">
        <v>0.05</v>
      </c>
      <c r="F329" s="729">
        <f>+C329*D329*E329*8</f>
        <v>4</v>
      </c>
    </row>
    <row r="330" spans="1:6" ht="22.8" customHeight="1">
      <c r="A330" s="1376"/>
      <c r="B330" s="743" t="s">
        <v>633</v>
      </c>
      <c r="C330" s="744">
        <v>2</v>
      </c>
      <c r="D330" s="744">
        <v>2</v>
      </c>
      <c r="E330" s="744">
        <v>0.05</v>
      </c>
      <c r="F330" s="729">
        <f>+C330*D330*E330*4</f>
        <v>0.8</v>
      </c>
    </row>
    <row r="331" spans="1:6" ht="22.8" customHeight="1">
      <c r="A331" s="1376"/>
      <c r="B331" s="743"/>
      <c r="C331" s="745"/>
      <c r="D331" s="745"/>
      <c r="E331" s="745"/>
      <c r="F331" s="746"/>
    </row>
    <row r="332" spans="1:6" ht="22.8" customHeight="1">
      <c r="A332" s="1376"/>
      <c r="B332" s="743"/>
      <c r="C332" s="745"/>
      <c r="D332" s="745"/>
      <c r="E332" s="745"/>
      <c r="F332" s="746"/>
    </row>
    <row r="333" spans="1:6" ht="22.8" customHeight="1" thickBot="1">
      <c r="A333" s="1376"/>
      <c r="B333" s="743"/>
      <c r="C333" s="745"/>
      <c r="D333" s="745"/>
      <c r="E333" s="747"/>
      <c r="F333" s="748"/>
    </row>
    <row r="334" spans="1:6" ht="13.5" customHeight="1" thickTop="1" thickBot="1">
      <c r="A334" s="1377"/>
      <c r="B334" s="720"/>
      <c r="C334" s="749"/>
      <c r="D334" s="750"/>
      <c r="E334" s="751" t="s">
        <v>153</v>
      </c>
      <c r="F334" s="752">
        <f>SUM(F329:F333)</f>
        <v>4.8</v>
      </c>
    </row>
    <row r="335" spans="1:6" ht="13.5" customHeight="1" thickTop="1">
      <c r="A335" s="1380" t="s">
        <v>482</v>
      </c>
      <c r="B335" s="753"/>
      <c r="C335" s="1382"/>
      <c r="D335" s="1383"/>
      <c r="E335" s="1383"/>
      <c r="F335" s="1384"/>
    </row>
    <row r="336" spans="1:6" ht="13.5" customHeight="1" thickBot="1">
      <c r="A336" s="1381"/>
      <c r="B336" s="389"/>
      <c r="C336" s="1385"/>
      <c r="D336" s="1373"/>
      <c r="E336" s="1373"/>
      <c r="F336" s="1374"/>
    </row>
    <row r="337" spans="1:6" ht="13.5" customHeight="1" thickTop="1"/>
    <row r="338" spans="1:6" ht="13.5" customHeight="1"/>
    <row r="339" spans="1:6" ht="13.5" customHeight="1" thickBot="1">
      <c r="A339" s="1397" t="s">
        <v>30</v>
      </c>
      <c r="B339" s="1397"/>
      <c r="C339" s="1397"/>
      <c r="D339" s="1397"/>
      <c r="E339" s="1397"/>
      <c r="F339" s="1397"/>
    </row>
    <row r="340" spans="1:6" ht="13.5" customHeight="1" thickTop="1">
      <c r="A340" s="731" t="s">
        <v>473</v>
      </c>
      <c r="B340" s="732"/>
      <c r="C340" s="733">
        <v>2.12</v>
      </c>
      <c r="D340" s="734" t="s">
        <v>474</v>
      </c>
      <c r="E340" s="1364" t="s">
        <v>13</v>
      </c>
      <c r="F340" s="1365"/>
    </row>
    <row r="341" spans="1:6" ht="32.25" customHeight="1">
      <c r="A341" s="735" t="s">
        <v>475</v>
      </c>
      <c r="B341" s="736"/>
      <c r="C341" s="737">
        <v>2</v>
      </c>
      <c r="D341" s="738" t="s">
        <v>476</v>
      </c>
      <c r="E341" s="1366" t="s">
        <v>621</v>
      </c>
      <c r="F341" s="1367"/>
    </row>
    <row r="342" spans="1:6" ht="13.5" customHeight="1">
      <c r="A342" s="1368" t="s">
        <v>477</v>
      </c>
      <c r="B342" s="1369"/>
      <c r="C342" s="773"/>
      <c r="D342" s="773"/>
      <c r="E342" s="773"/>
      <c r="F342" s="1370"/>
    </row>
    <row r="343" spans="1:6" ht="13.5" customHeight="1" thickBot="1">
      <c r="A343" s="1371" t="s">
        <v>48</v>
      </c>
      <c r="B343" s="1372"/>
      <c r="C343" s="1373"/>
      <c r="D343" s="1373"/>
      <c r="E343" s="1373"/>
      <c r="F343" s="1374"/>
    </row>
    <row r="344" spans="1:6" ht="13.5" customHeight="1" thickTop="1" thickBot="1">
      <c r="A344" s="739" t="s">
        <v>478</v>
      </c>
      <c r="B344" s="740"/>
      <c r="C344" s="741" t="s">
        <v>479</v>
      </c>
      <c r="D344" s="741" t="s">
        <v>480</v>
      </c>
      <c r="E344" s="741" t="s">
        <v>481</v>
      </c>
      <c r="F344" s="742" t="s">
        <v>6</v>
      </c>
    </row>
    <row r="345" spans="1:6" ht="13.5" customHeight="1">
      <c r="A345" s="1375"/>
      <c r="B345" s="743" t="s">
        <v>632</v>
      </c>
      <c r="C345" s="744"/>
      <c r="D345" s="744"/>
      <c r="E345" s="744"/>
      <c r="F345" s="729">
        <f>5*2*30</f>
        <v>300</v>
      </c>
    </row>
    <row r="346" spans="1:6" ht="13.5" customHeight="1">
      <c r="A346" s="1376"/>
      <c r="B346" s="743" t="s">
        <v>633</v>
      </c>
      <c r="C346" s="744"/>
      <c r="D346" s="744"/>
      <c r="E346" s="744"/>
      <c r="F346" s="729">
        <f>2*2*30</f>
        <v>120</v>
      </c>
    </row>
    <row r="347" spans="1:6" ht="13.5" customHeight="1">
      <c r="A347" s="1376"/>
      <c r="B347" s="743"/>
      <c r="C347" s="744"/>
      <c r="D347" s="744"/>
      <c r="E347" s="744"/>
      <c r="F347" s="729"/>
    </row>
    <row r="348" spans="1:6" ht="13.5" customHeight="1">
      <c r="A348" s="1376"/>
      <c r="B348" s="743"/>
      <c r="C348" s="744"/>
      <c r="D348" s="744"/>
      <c r="E348" s="744"/>
      <c r="F348" s="729"/>
    </row>
    <row r="349" spans="1:6" ht="13.5" customHeight="1">
      <c r="A349" s="1376"/>
      <c r="B349" s="743"/>
      <c r="C349" s="744"/>
      <c r="D349" s="744"/>
      <c r="E349" s="744"/>
      <c r="F349" s="729"/>
    </row>
    <row r="350" spans="1:6" ht="13.5" customHeight="1">
      <c r="A350" s="1376"/>
      <c r="B350" s="743"/>
      <c r="C350" s="744"/>
      <c r="D350" s="744"/>
      <c r="E350" s="744"/>
      <c r="F350" s="729"/>
    </row>
    <row r="351" spans="1:6" ht="13.5" customHeight="1">
      <c r="A351" s="1376"/>
      <c r="B351" s="743"/>
      <c r="C351" s="744"/>
      <c r="D351" s="744"/>
      <c r="E351" s="744"/>
      <c r="F351" s="729"/>
    </row>
    <row r="352" spans="1:6" ht="13.5" customHeight="1">
      <c r="A352" s="1376"/>
      <c r="B352" s="743"/>
      <c r="C352" s="744"/>
      <c r="D352" s="744"/>
      <c r="E352" s="744"/>
      <c r="F352" s="729"/>
    </row>
    <row r="353" spans="1:6" ht="13.5" customHeight="1">
      <c r="A353" s="1376"/>
      <c r="B353" s="743"/>
      <c r="C353" s="745"/>
      <c r="D353" s="745"/>
      <c r="E353" s="745"/>
      <c r="F353" s="746"/>
    </row>
    <row r="354" spans="1:6" ht="13.5" customHeight="1">
      <c r="A354" s="1376"/>
      <c r="B354" s="743"/>
      <c r="C354" s="745"/>
      <c r="D354" s="745"/>
      <c r="E354" s="745"/>
      <c r="F354" s="746"/>
    </row>
    <row r="355" spans="1:6" ht="13.5" customHeight="1" thickBot="1">
      <c r="A355" s="1376"/>
      <c r="B355" s="743"/>
      <c r="C355" s="745"/>
      <c r="D355" s="745"/>
      <c r="E355" s="747"/>
      <c r="F355" s="748"/>
    </row>
    <row r="356" spans="1:6" ht="13.5" customHeight="1" thickTop="1" thickBot="1">
      <c r="A356" s="1377"/>
      <c r="B356" s="720"/>
      <c r="C356" s="749"/>
      <c r="D356" s="750"/>
      <c r="E356" s="751" t="s">
        <v>153</v>
      </c>
      <c r="F356" s="752">
        <f>SUM(F345:F355)</f>
        <v>420</v>
      </c>
    </row>
    <row r="357" spans="1:6" ht="13.5" customHeight="1" thickTop="1">
      <c r="A357" s="1380" t="s">
        <v>482</v>
      </c>
      <c r="B357" s="753"/>
      <c r="C357" s="1382"/>
      <c r="D357" s="1383"/>
      <c r="E357" s="1383"/>
      <c r="F357" s="1384"/>
    </row>
    <row r="358" spans="1:6" ht="13.5" customHeight="1" thickBot="1">
      <c r="A358" s="1381"/>
      <c r="B358" s="389"/>
      <c r="C358" s="1385"/>
      <c r="D358" s="1373"/>
      <c r="E358" s="1373"/>
      <c r="F358" s="1374"/>
    </row>
    <row r="359" spans="1:6" ht="13.5" customHeight="1" thickTop="1"/>
    <row r="360" spans="1:6" ht="13.5" customHeight="1" thickBot="1">
      <c r="A360" s="1397" t="s">
        <v>30</v>
      </c>
      <c r="B360" s="1397"/>
      <c r="C360" s="1397"/>
      <c r="D360" s="1397"/>
      <c r="E360" s="1397"/>
      <c r="F360" s="1397"/>
    </row>
    <row r="361" spans="1:6" ht="13.5" customHeight="1" thickTop="1">
      <c r="A361" s="731" t="s">
        <v>473</v>
      </c>
      <c r="B361" s="732"/>
      <c r="C361" s="733">
        <v>2.13</v>
      </c>
      <c r="D361" s="734" t="s">
        <v>474</v>
      </c>
      <c r="E361" s="1364" t="s">
        <v>36</v>
      </c>
      <c r="F361" s="1365"/>
    </row>
    <row r="362" spans="1:6" ht="13.5" customHeight="1">
      <c r="A362" s="735" t="s">
        <v>475</v>
      </c>
      <c r="B362" s="736"/>
      <c r="C362" s="737">
        <v>2</v>
      </c>
      <c r="D362" s="738" t="s">
        <v>476</v>
      </c>
      <c r="E362" s="1366" t="s">
        <v>621</v>
      </c>
      <c r="F362" s="1367"/>
    </row>
    <row r="363" spans="1:6" ht="13.5" customHeight="1">
      <c r="A363" s="1368" t="s">
        <v>477</v>
      </c>
      <c r="B363" s="1369"/>
      <c r="C363" s="773"/>
      <c r="D363" s="773"/>
      <c r="E363" s="773"/>
      <c r="F363" s="1370"/>
    </row>
    <row r="364" spans="1:6" ht="13.5" customHeight="1" thickBot="1">
      <c r="A364" s="1371" t="s">
        <v>50</v>
      </c>
      <c r="B364" s="1372"/>
      <c r="C364" s="1373"/>
      <c r="D364" s="1373"/>
      <c r="E364" s="1373"/>
      <c r="F364" s="1374"/>
    </row>
    <row r="365" spans="1:6" ht="13.5" customHeight="1" thickTop="1" thickBot="1">
      <c r="A365" s="739" t="s">
        <v>478</v>
      </c>
      <c r="B365" s="740"/>
      <c r="C365" s="741" t="s">
        <v>479</v>
      </c>
      <c r="D365" s="741" t="s">
        <v>480</v>
      </c>
      <c r="E365" s="741" t="s">
        <v>481</v>
      </c>
      <c r="F365" s="742" t="s">
        <v>6</v>
      </c>
    </row>
    <row r="366" spans="1:6" ht="13.5" customHeight="1">
      <c r="A366" s="1375"/>
      <c r="B366" s="743" t="s">
        <v>632</v>
      </c>
      <c r="C366" s="744">
        <v>5</v>
      </c>
      <c r="D366" s="744">
        <v>2</v>
      </c>
      <c r="E366" s="744"/>
      <c r="F366" s="729">
        <f>+C366*D366</f>
        <v>10</v>
      </c>
    </row>
    <row r="367" spans="1:6" ht="13.5" customHeight="1">
      <c r="A367" s="1376"/>
      <c r="B367" s="743" t="s">
        <v>633</v>
      </c>
      <c r="C367" s="744">
        <v>2</v>
      </c>
      <c r="D367" s="744">
        <v>2</v>
      </c>
      <c r="E367" s="744"/>
      <c r="F367" s="729">
        <f>+C367*D367</f>
        <v>4</v>
      </c>
    </row>
    <row r="368" spans="1:6" ht="13.5" customHeight="1">
      <c r="A368" s="1376"/>
      <c r="B368" s="388"/>
      <c r="C368" s="744"/>
      <c r="D368" s="744"/>
      <c r="E368" s="744"/>
      <c r="F368" s="729"/>
    </row>
    <row r="369" spans="1:6" ht="13.5" customHeight="1">
      <c r="A369" s="1376"/>
      <c r="B369" s="388"/>
      <c r="C369" s="744"/>
      <c r="D369" s="744"/>
      <c r="E369" s="744"/>
      <c r="F369" s="729"/>
    </row>
    <row r="370" spans="1:6" ht="13.5" customHeight="1">
      <c r="A370" s="1376"/>
      <c r="B370" s="388"/>
      <c r="C370" s="744"/>
      <c r="D370" s="744"/>
      <c r="E370" s="744"/>
      <c r="F370" s="729"/>
    </row>
    <row r="371" spans="1:6" ht="13.5" customHeight="1">
      <c r="A371" s="1376"/>
      <c r="B371" s="388"/>
      <c r="C371" s="744"/>
      <c r="D371" s="744"/>
      <c r="E371" s="744"/>
      <c r="F371" s="729"/>
    </row>
    <row r="372" spans="1:6" ht="13.5" customHeight="1">
      <c r="A372" s="1376"/>
      <c r="B372" s="388"/>
      <c r="C372" s="744"/>
      <c r="D372" s="744"/>
      <c r="E372" s="744"/>
      <c r="F372" s="729"/>
    </row>
    <row r="373" spans="1:6" ht="13.5" customHeight="1">
      <c r="A373" s="1376"/>
      <c r="B373" s="388"/>
      <c r="C373" s="744"/>
      <c r="D373" s="744"/>
      <c r="E373" s="744"/>
      <c r="F373" s="729"/>
    </row>
    <row r="374" spans="1:6" ht="13.5" customHeight="1">
      <c r="A374" s="1376"/>
      <c r="B374" s="388"/>
      <c r="C374" s="745"/>
      <c r="D374" s="745"/>
      <c r="E374" s="745"/>
      <c r="F374" s="746"/>
    </row>
    <row r="375" spans="1:6" ht="13.5" customHeight="1">
      <c r="A375" s="1376"/>
      <c r="B375" s="388"/>
      <c r="C375" s="745"/>
      <c r="D375" s="745"/>
      <c r="E375" s="745"/>
      <c r="F375" s="746"/>
    </row>
    <row r="376" spans="1:6" ht="13.5" customHeight="1" thickBot="1">
      <c r="A376" s="1376"/>
      <c r="B376" s="388"/>
      <c r="C376" s="745"/>
      <c r="D376" s="745"/>
      <c r="E376" s="747"/>
      <c r="F376" s="748"/>
    </row>
    <row r="377" spans="1:6" ht="13.5" customHeight="1" thickTop="1" thickBot="1">
      <c r="A377" s="1377"/>
      <c r="B377" s="720"/>
      <c r="C377" s="749"/>
      <c r="D377" s="750"/>
      <c r="E377" s="751" t="s">
        <v>153</v>
      </c>
      <c r="F377" s="752">
        <f>F366</f>
        <v>10</v>
      </c>
    </row>
    <row r="378" spans="1:6" ht="27" customHeight="1" thickTop="1">
      <c r="A378" s="1380" t="s">
        <v>482</v>
      </c>
      <c r="B378" s="753"/>
      <c r="C378" s="1382"/>
      <c r="D378" s="1383"/>
      <c r="E378" s="1383"/>
      <c r="F378" s="1384"/>
    </row>
    <row r="379" spans="1:6" ht="13.5" customHeight="1" thickBot="1">
      <c r="A379" s="1381"/>
      <c r="B379" s="389"/>
      <c r="C379" s="1385"/>
      <c r="D379" s="1373"/>
      <c r="E379" s="1373"/>
      <c r="F379" s="1374"/>
    </row>
    <row r="380" spans="1:6" ht="13.5" customHeight="1" thickTop="1"/>
    <row r="381" spans="1:6" ht="13.5" customHeight="1" thickBot="1">
      <c r="A381" s="1397" t="s">
        <v>30</v>
      </c>
      <c r="B381" s="1397"/>
      <c r="C381" s="1397"/>
      <c r="D381" s="1397"/>
      <c r="E381" s="1397"/>
      <c r="F381" s="1397"/>
    </row>
    <row r="382" spans="1:6" ht="13.5" customHeight="1" thickTop="1">
      <c r="A382" s="731" t="s">
        <v>473</v>
      </c>
      <c r="B382" s="732"/>
      <c r="C382" s="733">
        <v>2.14</v>
      </c>
      <c r="D382" s="734" t="s">
        <v>474</v>
      </c>
      <c r="E382" s="1364" t="s">
        <v>36</v>
      </c>
      <c r="F382" s="1365"/>
    </row>
    <row r="383" spans="1:6" ht="13.5" customHeight="1">
      <c r="A383" s="735" t="s">
        <v>475</v>
      </c>
      <c r="B383" s="736"/>
      <c r="C383" s="737">
        <v>2</v>
      </c>
      <c r="D383" s="738" t="s">
        <v>476</v>
      </c>
      <c r="E383" s="1366" t="s">
        <v>621</v>
      </c>
      <c r="F383" s="1367"/>
    </row>
    <row r="384" spans="1:6" ht="13.5" customHeight="1">
      <c r="A384" s="1368" t="s">
        <v>477</v>
      </c>
      <c r="B384" s="1369"/>
      <c r="C384" s="773"/>
      <c r="D384" s="773"/>
      <c r="E384" s="773"/>
      <c r="F384" s="1370"/>
    </row>
    <row r="385" spans="1:6" ht="13.5" customHeight="1" thickBot="1">
      <c r="A385" s="1371" t="s">
        <v>51</v>
      </c>
      <c r="B385" s="1372"/>
      <c r="C385" s="1373"/>
      <c r="D385" s="1373"/>
      <c r="E385" s="1373"/>
      <c r="F385" s="1374"/>
    </row>
    <row r="386" spans="1:6" ht="13.5" customHeight="1" thickTop="1" thickBot="1">
      <c r="A386" s="739" t="s">
        <v>478</v>
      </c>
      <c r="B386" s="740"/>
      <c r="C386" s="741" t="s">
        <v>479</v>
      </c>
      <c r="D386" s="741" t="s">
        <v>480</v>
      </c>
      <c r="E386" s="741" t="s">
        <v>481</v>
      </c>
      <c r="F386" s="742" t="s">
        <v>6</v>
      </c>
    </row>
    <row r="387" spans="1:6" ht="13.5" customHeight="1">
      <c r="A387" s="1375"/>
      <c r="B387" s="743" t="s">
        <v>632</v>
      </c>
      <c r="C387" s="744">
        <v>5</v>
      </c>
      <c r="D387" s="744">
        <v>2</v>
      </c>
      <c r="E387" s="744"/>
      <c r="F387" s="729">
        <f>+C387*D387</f>
        <v>10</v>
      </c>
    </row>
    <row r="388" spans="1:6" ht="13.5" customHeight="1">
      <c r="A388" s="1376"/>
      <c r="B388" s="743" t="s">
        <v>633</v>
      </c>
      <c r="C388" s="744">
        <v>2</v>
      </c>
      <c r="D388" s="744">
        <v>2</v>
      </c>
      <c r="E388" s="744"/>
      <c r="F388" s="729">
        <f>+C388*D388</f>
        <v>4</v>
      </c>
    </row>
    <row r="389" spans="1:6" ht="13.5" customHeight="1">
      <c r="A389" s="1376"/>
      <c r="B389" s="388"/>
      <c r="C389" s="744"/>
      <c r="D389" s="744"/>
      <c r="E389" s="744"/>
      <c r="F389" s="729"/>
    </row>
    <row r="390" spans="1:6" ht="13.5" customHeight="1">
      <c r="A390" s="1376"/>
      <c r="B390" s="388"/>
      <c r="C390" s="744"/>
      <c r="D390" s="744"/>
      <c r="E390" s="744"/>
      <c r="F390" s="729"/>
    </row>
    <row r="391" spans="1:6" ht="13.5" customHeight="1">
      <c r="A391" s="1376"/>
      <c r="B391" s="388"/>
      <c r="C391" s="744"/>
      <c r="D391" s="744"/>
      <c r="E391" s="744"/>
      <c r="F391" s="729"/>
    </row>
    <row r="392" spans="1:6" ht="13.5" customHeight="1">
      <c r="A392" s="1376"/>
      <c r="B392" s="388"/>
      <c r="C392" s="744"/>
      <c r="D392" s="744"/>
      <c r="E392" s="744"/>
      <c r="F392" s="729"/>
    </row>
    <row r="393" spans="1:6" ht="13.5" customHeight="1">
      <c r="A393" s="1376"/>
      <c r="B393" s="388"/>
      <c r="C393" s="744"/>
      <c r="D393" s="744"/>
      <c r="E393" s="744"/>
      <c r="F393" s="729"/>
    </row>
    <row r="394" spans="1:6" ht="13.5" customHeight="1">
      <c r="A394" s="1376"/>
      <c r="B394" s="388"/>
      <c r="C394" s="744"/>
      <c r="D394" s="744"/>
      <c r="E394" s="744"/>
      <c r="F394" s="729"/>
    </row>
    <row r="395" spans="1:6" ht="13.5" customHeight="1">
      <c r="A395" s="1376"/>
      <c r="B395" s="388"/>
      <c r="C395" s="745"/>
      <c r="D395" s="745"/>
      <c r="E395" s="745"/>
      <c r="F395" s="746"/>
    </row>
    <row r="396" spans="1:6" ht="13.5" customHeight="1">
      <c r="A396" s="1376"/>
      <c r="B396" s="388"/>
      <c r="C396" s="745"/>
      <c r="D396" s="745"/>
      <c r="E396" s="745"/>
      <c r="F396" s="746"/>
    </row>
    <row r="397" spans="1:6" ht="13.5" customHeight="1" thickBot="1">
      <c r="A397" s="1376"/>
      <c r="B397" s="388"/>
      <c r="C397" s="745"/>
      <c r="D397" s="745"/>
      <c r="E397" s="747"/>
      <c r="F397" s="748"/>
    </row>
    <row r="398" spans="1:6" ht="13.5" customHeight="1" thickTop="1" thickBot="1">
      <c r="A398" s="1377"/>
      <c r="B398" s="720"/>
      <c r="C398" s="749"/>
      <c r="D398" s="750"/>
      <c r="E398" s="751" t="s">
        <v>153</v>
      </c>
      <c r="F398" s="752">
        <f>F387</f>
        <v>10</v>
      </c>
    </row>
    <row r="399" spans="1:6" ht="13.5" customHeight="1" thickTop="1">
      <c r="A399" s="1380" t="s">
        <v>482</v>
      </c>
      <c r="B399" s="753"/>
      <c r="C399" s="1382"/>
      <c r="D399" s="1383"/>
      <c r="E399" s="1383"/>
      <c r="F399" s="1384"/>
    </row>
    <row r="400" spans="1:6" ht="13.5" customHeight="1" thickBot="1">
      <c r="A400" s="1381"/>
      <c r="B400" s="389"/>
      <c r="C400" s="1385"/>
      <c r="D400" s="1373"/>
      <c r="E400" s="1373"/>
      <c r="F400" s="1374"/>
    </row>
    <row r="401" spans="1:6" ht="13.5" customHeight="1" thickTop="1"/>
    <row r="402" spans="1:6" ht="13.5" customHeight="1" thickBot="1">
      <c r="A402" s="1397" t="s">
        <v>30</v>
      </c>
      <c r="B402" s="1397"/>
      <c r="C402" s="1397"/>
      <c r="D402" s="1397"/>
      <c r="E402" s="1397"/>
      <c r="F402" s="1397"/>
    </row>
    <row r="403" spans="1:6" ht="13.5" customHeight="1" thickTop="1">
      <c r="A403" s="731" t="s">
        <v>473</v>
      </c>
      <c r="B403" s="732"/>
      <c r="C403" s="733">
        <v>2.15</v>
      </c>
      <c r="D403" s="734" t="s">
        <v>474</v>
      </c>
      <c r="E403" s="1364" t="s">
        <v>36</v>
      </c>
      <c r="F403" s="1365"/>
    </row>
    <row r="404" spans="1:6" ht="13.5" customHeight="1">
      <c r="A404" s="735" t="s">
        <v>475</v>
      </c>
      <c r="B404" s="736"/>
      <c r="C404" s="737">
        <v>2</v>
      </c>
      <c r="D404" s="738" t="s">
        <v>476</v>
      </c>
      <c r="E404" s="1366" t="s">
        <v>621</v>
      </c>
      <c r="F404" s="1367"/>
    </row>
    <row r="405" spans="1:6" ht="13.5" customHeight="1">
      <c r="A405" s="1368" t="s">
        <v>477</v>
      </c>
      <c r="B405" s="1369"/>
      <c r="C405" s="773"/>
      <c r="D405" s="773"/>
      <c r="E405" s="773"/>
      <c r="F405" s="1370"/>
    </row>
    <row r="406" spans="1:6" ht="13.5" customHeight="1" thickBot="1">
      <c r="A406" s="1371" t="s">
        <v>52</v>
      </c>
      <c r="B406" s="1372"/>
      <c r="C406" s="1373"/>
      <c r="D406" s="1373"/>
      <c r="E406" s="1373"/>
      <c r="F406" s="1374"/>
    </row>
    <row r="407" spans="1:6" ht="13.5" customHeight="1" thickTop="1" thickBot="1">
      <c r="A407" s="739" t="s">
        <v>478</v>
      </c>
      <c r="B407" s="740"/>
      <c r="C407" s="741" t="s">
        <v>479</v>
      </c>
      <c r="D407" s="741" t="s">
        <v>480</v>
      </c>
      <c r="E407" s="741" t="s">
        <v>635</v>
      </c>
      <c r="F407" s="742" t="s">
        <v>6</v>
      </c>
    </row>
    <row r="408" spans="1:6" ht="13.5" customHeight="1">
      <c r="A408" s="1375"/>
      <c r="B408" s="743" t="s">
        <v>634</v>
      </c>
      <c r="C408" s="744">
        <v>1</v>
      </c>
      <c r="D408" s="744">
        <v>1</v>
      </c>
      <c r="E408" s="744">
        <v>2</v>
      </c>
      <c r="F408" s="729">
        <f>+C408*D408*E408</f>
        <v>2</v>
      </c>
    </row>
    <row r="409" spans="1:6" ht="13.5" customHeight="1">
      <c r="A409" s="1376"/>
      <c r="B409" s="388"/>
      <c r="C409" s="744"/>
      <c r="D409" s="744"/>
      <c r="E409" s="744"/>
      <c r="F409" s="729"/>
    </row>
    <row r="410" spans="1:6" ht="13.5" customHeight="1">
      <c r="A410" s="1376"/>
      <c r="B410" s="388"/>
      <c r="C410" s="744"/>
      <c r="D410" s="744"/>
      <c r="E410" s="744"/>
      <c r="F410" s="729"/>
    </row>
    <row r="411" spans="1:6" ht="13.5" customHeight="1">
      <c r="A411" s="1376"/>
      <c r="B411" s="388"/>
      <c r="C411" s="744"/>
      <c r="D411" s="744"/>
      <c r="E411" s="744"/>
      <c r="F411" s="729"/>
    </row>
    <row r="412" spans="1:6" ht="13.5" customHeight="1">
      <c r="A412" s="1376"/>
      <c r="B412" s="388"/>
      <c r="C412" s="744"/>
      <c r="D412" s="744"/>
      <c r="E412" s="744"/>
      <c r="F412" s="729"/>
    </row>
    <row r="413" spans="1:6" ht="13.5" customHeight="1">
      <c r="A413" s="1376"/>
      <c r="B413" s="388"/>
      <c r="C413" s="744"/>
      <c r="D413" s="744"/>
      <c r="E413" s="744"/>
      <c r="F413" s="729"/>
    </row>
    <row r="414" spans="1:6" ht="13.5" customHeight="1">
      <c r="A414" s="1376"/>
      <c r="B414" s="388"/>
      <c r="C414" s="744"/>
      <c r="D414" s="744"/>
      <c r="E414" s="744"/>
      <c r="F414" s="729"/>
    </row>
    <row r="415" spans="1:6" ht="13.5" customHeight="1">
      <c r="A415" s="1376"/>
      <c r="B415" s="388"/>
      <c r="C415" s="744"/>
      <c r="D415" s="744"/>
      <c r="E415" s="744"/>
      <c r="F415" s="729"/>
    </row>
    <row r="416" spans="1:6" ht="13.5" customHeight="1">
      <c r="A416" s="1376"/>
      <c r="B416" s="388"/>
      <c r="C416" s="744"/>
      <c r="D416" s="744"/>
      <c r="E416" s="744"/>
      <c r="F416" s="729"/>
    </row>
    <row r="417" spans="1:6" ht="13.5" customHeight="1" thickBot="1">
      <c r="A417" s="1376"/>
      <c r="B417" s="388"/>
      <c r="C417" s="745"/>
      <c r="D417" s="745"/>
      <c r="E417" s="747"/>
      <c r="F417" s="748"/>
    </row>
    <row r="418" spans="1:6" ht="13.5" customHeight="1" thickTop="1" thickBot="1">
      <c r="A418" s="1377"/>
      <c r="B418" s="720"/>
      <c r="C418" s="749"/>
      <c r="D418" s="750"/>
      <c r="E418" s="751" t="s">
        <v>153</v>
      </c>
      <c r="F418" s="752">
        <f>SUM(F408:F417)</f>
        <v>2</v>
      </c>
    </row>
    <row r="419" spans="1:6" ht="13.5" customHeight="1" thickTop="1">
      <c r="A419" s="1380" t="s">
        <v>482</v>
      </c>
      <c r="B419" s="753"/>
      <c r="C419" s="1382"/>
      <c r="D419" s="1383"/>
      <c r="E419" s="1383"/>
      <c r="F419" s="1384"/>
    </row>
    <row r="420" spans="1:6" ht="13.5" customHeight="1" thickBot="1">
      <c r="A420" s="1381"/>
      <c r="B420" s="389"/>
      <c r="C420" s="1385"/>
      <c r="D420" s="1373"/>
      <c r="E420" s="1373"/>
      <c r="F420" s="1374"/>
    </row>
    <row r="421" spans="1:6" ht="13.5" customHeight="1" thickTop="1"/>
    <row r="422" spans="1:6" ht="13.5" customHeight="1" thickBot="1">
      <c r="A422" s="1397" t="s">
        <v>30</v>
      </c>
      <c r="B422" s="1397"/>
      <c r="C422" s="1397"/>
      <c r="D422" s="1397"/>
      <c r="E422" s="1397"/>
      <c r="F422" s="1397"/>
    </row>
    <row r="423" spans="1:6" ht="13.5" customHeight="1" thickTop="1">
      <c r="A423" s="731" t="s">
        <v>473</v>
      </c>
      <c r="B423" s="732"/>
      <c r="C423" s="733">
        <v>2.16</v>
      </c>
      <c r="D423" s="734" t="s">
        <v>474</v>
      </c>
      <c r="E423" s="1364" t="s">
        <v>19</v>
      </c>
      <c r="F423" s="1365"/>
    </row>
    <row r="424" spans="1:6" ht="13.5" customHeight="1">
      <c r="A424" s="735" t="s">
        <v>475</v>
      </c>
      <c r="B424" s="736"/>
      <c r="C424" s="737">
        <v>2</v>
      </c>
      <c r="D424" s="738" t="s">
        <v>476</v>
      </c>
      <c r="E424" s="1366" t="s">
        <v>621</v>
      </c>
      <c r="F424" s="1367"/>
    </row>
    <row r="425" spans="1:6" ht="13.5" customHeight="1">
      <c r="A425" s="1368" t="s">
        <v>477</v>
      </c>
      <c r="B425" s="1369"/>
      <c r="C425" s="773"/>
      <c r="D425" s="773"/>
      <c r="E425" s="773"/>
      <c r="F425" s="1370"/>
    </row>
    <row r="426" spans="1:6" ht="13.5" customHeight="1" thickBot="1">
      <c r="A426" s="1371" t="s">
        <v>53</v>
      </c>
      <c r="B426" s="1372"/>
      <c r="C426" s="1373"/>
      <c r="D426" s="1373"/>
      <c r="E426" s="1373"/>
      <c r="F426" s="1374"/>
    </row>
    <row r="427" spans="1:6" ht="13.5" customHeight="1" thickTop="1" thickBot="1">
      <c r="A427" s="739" t="s">
        <v>478</v>
      </c>
      <c r="B427" s="740"/>
      <c r="C427" s="741" t="s">
        <v>479</v>
      </c>
      <c r="D427" s="741" t="s">
        <v>480</v>
      </c>
      <c r="E427" s="741" t="s">
        <v>636</v>
      </c>
      <c r="F427" s="742" t="s">
        <v>6</v>
      </c>
    </row>
    <row r="428" spans="1:6" ht="13.5" customHeight="1">
      <c r="A428" s="1375"/>
      <c r="B428" s="743" t="s">
        <v>634</v>
      </c>
      <c r="C428" s="744"/>
      <c r="D428" s="744"/>
      <c r="E428" s="744">
        <v>2</v>
      </c>
      <c r="F428" s="729">
        <f>+E428</f>
        <v>2</v>
      </c>
    </row>
    <row r="429" spans="1:6" ht="13.5" customHeight="1">
      <c r="A429" s="1376"/>
      <c r="B429" s="388"/>
      <c r="C429" s="744"/>
      <c r="D429" s="744"/>
      <c r="E429" s="744"/>
      <c r="F429" s="729"/>
    </row>
    <row r="430" spans="1:6" ht="13.5" customHeight="1">
      <c r="A430" s="1376"/>
      <c r="B430" s="388"/>
      <c r="C430" s="744"/>
      <c r="D430" s="744"/>
      <c r="E430" s="744"/>
      <c r="F430" s="729"/>
    </row>
    <row r="431" spans="1:6" ht="13.5" customHeight="1">
      <c r="A431" s="1376"/>
      <c r="B431" s="388"/>
      <c r="C431" s="744"/>
      <c r="D431" s="744"/>
      <c r="E431" s="744"/>
      <c r="F431" s="729"/>
    </row>
    <row r="432" spans="1:6" ht="13.5" customHeight="1">
      <c r="A432" s="1376"/>
      <c r="B432" s="388"/>
      <c r="C432" s="744"/>
      <c r="D432" s="744"/>
      <c r="E432" s="744"/>
      <c r="F432" s="729"/>
    </row>
    <row r="433" spans="1:6" ht="13.5" customHeight="1">
      <c r="A433" s="1376"/>
      <c r="B433" s="388"/>
      <c r="C433" s="744"/>
      <c r="D433" s="744"/>
      <c r="E433" s="744"/>
      <c r="F433" s="729"/>
    </row>
    <row r="434" spans="1:6" ht="13.5" customHeight="1">
      <c r="A434" s="1376"/>
      <c r="B434" s="388"/>
      <c r="C434" s="744"/>
      <c r="D434" s="744"/>
      <c r="E434" s="744"/>
      <c r="F434" s="729"/>
    </row>
    <row r="435" spans="1:6" ht="13.5" customHeight="1">
      <c r="A435" s="1376"/>
      <c r="B435" s="388"/>
      <c r="C435" s="744"/>
      <c r="D435" s="744"/>
      <c r="E435" s="744"/>
      <c r="F435" s="729"/>
    </row>
    <row r="436" spans="1:6" ht="13.5" customHeight="1">
      <c r="A436" s="1376"/>
      <c r="B436" s="388"/>
      <c r="C436" s="744"/>
      <c r="D436" s="744"/>
      <c r="E436" s="744"/>
      <c r="F436" s="729"/>
    </row>
    <row r="437" spans="1:6" ht="13.5" customHeight="1" thickBot="1">
      <c r="A437" s="1376"/>
      <c r="B437" s="388"/>
      <c r="C437" s="744"/>
      <c r="D437" s="744"/>
      <c r="E437" s="744"/>
      <c r="F437" s="729"/>
    </row>
    <row r="438" spans="1:6" ht="13.5" customHeight="1" thickTop="1" thickBot="1">
      <c r="A438" s="1377"/>
      <c r="B438" s="720"/>
      <c r="C438" s="749"/>
      <c r="D438" s="750"/>
      <c r="E438" s="751" t="s">
        <v>153</v>
      </c>
      <c r="F438" s="752">
        <f>SUM(F428:F437)</f>
        <v>2</v>
      </c>
    </row>
    <row r="439" spans="1:6" ht="13.5" customHeight="1" thickTop="1">
      <c r="A439" s="1380" t="s">
        <v>482</v>
      </c>
      <c r="B439" s="753"/>
      <c r="C439" s="1382"/>
      <c r="D439" s="1383"/>
      <c r="E439" s="1383"/>
      <c r="F439" s="1384"/>
    </row>
    <row r="440" spans="1:6" ht="13.5" customHeight="1" thickBot="1">
      <c r="A440" s="1381"/>
      <c r="B440" s="389"/>
      <c r="C440" s="1385"/>
      <c r="D440" s="1373"/>
      <c r="E440" s="1373"/>
      <c r="F440" s="1374"/>
    </row>
    <row r="441" spans="1:6" ht="13.5" customHeight="1" thickTop="1" thickBot="1"/>
    <row r="442" spans="1:6" ht="13.5" customHeight="1" thickBot="1">
      <c r="A442" s="1389" t="s">
        <v>30</v>
      </c>
      <c r="B442" s="1390"/>
      <c r="C442" s="1391"/>
      <c r="D442" s="1391"/>
      <c r="E442" s="1391"/>
      <c r="F442" s="1392"/>
    </row>
    <row r="443" spans="1:6" ht="13.5" customHeight="1" thickTop="1">
      <c r="A443" s="731" t="s">
        <v>473</v>
      </c>
      <c r="B443" s="732"/>
      <c r="C443" s="733">
        <v>2.17</v>
      </c>
      <c r="D443" s="734" t="s">
        <v>474</v>
      </c>
      <c r="E443" s="1364" t="s">
        <v>19</v>
      </c>
      <c r="F443" s="1365"/>
    </row>
    <row r="444" spans="1:6" ht="13.5" customHeight="1">
      <c r="A444" s="735" t="s">
        <v>475</v>
      </c>
      <c r="B444" s="736"/>
      <c r="C444" s="737">
        <v>2</v>
      </c>
      <c r="D444" s="738" t="s">
        <v>476</v>
      </c>
      <c r="E444" s="1366" t="s">
        <v>621</v>
      </c>
      <c r="F444" s="1367"/>
    </row>
    <row r="445" spans="1:6" ht="13.5" customHeight="1">
      <c r="A445" s="1368" t="s">
        <v>477</v>
      </c>
      <c r="B445" s="1369"/>
      <c r="C445" s="773"/>
      <c r="D445" s="773"/>
      <c r="E445" s="773"/>
      <c r="F445" s="1370"/>
    </row>
    <row r="446" spans="1:6" ht="13.5" customHeight="1" thickBot="1">
      <c r="A446" s="1371" t="s">
        <v>54</v>
      </c>
      <c r="B446" s="1372"/>
      <c r="C446" s="1373"/>
      <c r="D446" s="1373"/>
      <c r="E446" s="1373"/>
      <c r="F446" s="1374"/>
    </row>
    <row r="447" spans="1:6" ht="13.5" customHeight="1" thickTop="1" thickBot="1">
      <c r="A447" s="739" t="s">
        <v>478</v>
      </c>
      <c r="B447" s="740"/>
      <c r="C447" s="741" t="s">
        <v>479</v>
      </c>
      <c r="D447" s="741" t="s">
        <v>480</v>
      </c>
      <c r="E447" s="741" t="s">
        <v>481</v>
      </c>
      <c r="F447" s="742" t="s">
        <v>6</v>
      </c>
    </row>
    <row r="448" spans="1:6" ht="13.5" customHeight="1">
      <c r="A448" s="1375"/>
      <c r="B448" s="743" t="s">
        <v>634</v>
      </c>
      <c r="C448" s="744"/>
      <c r="D448" s="744"/>
      <c r="E448" s="744">
        <v>2</v>
      </c>
      <c r="F448" s="729">
        <f>+E448</f>
        <v>2</v>
      </c>
    </row>
    <row r="449" spans="1:6" ht="13.5" customHeight="1">
      <c r="A449" s="1376"/>
      <c r="B449" s="388"/>
      <c r="C449" s="744"/>
      <c r="D449" s="744"/>
      <c r="E449" s="744"/>
      <c r="F449" s="729"/>
    </row>
    <row r="450" spans="1:6" ht="13.5" customHeight="1">
      <c r="A450" s="1376"/>
      <c r="B450" s="388"/>
      <c r="C450" s="744"/>
      <c r="D450" s="744"/>
      <c r="E450" s="744"/>
      <c r="F450" s="729"/>
    </row>
    <row r="451" spans="1:6" ht="13.5" customHeight="1">
      <c r="A451" s="1376"/>
      <c r="B451" s="388"/>
      <c r="C451" s="744"/>
      <c r="D451" s="744"/>
      <c r="E451" s="744"/>
      <c r="F451" s="729"/>
    </row>
    <row r="452" spans="1:6" ht="13.5" customHeight="1">
      <c r="A452" s="1376"/>
      <c r="B452" s="388"/>
      <c r="C452" s="744"/>
      <c r="D452" s="744"/>
      <c r="E452" s="744"/>
      <c r="F452" s="729"/>
    </row>
    <row r="453" spans="1:6" ht="13.5" customHeight="1">
      <c r="A453" s="1376"/>
      <c r="B453" s="388"/>
      <c r="C453" s="744"/>
      <c r="D453" s="744"/>
      <c r="E453" s="744"/>
      <c r="F453" s="729"/>
    </row>
    <row r="454" spans="1:6" ht="13.5" customHeight="1">
      <c r="A454" s="1376"/>
      <c r="B454" s="388"/>
      <c r="C454" s="744"/>
      <c r="D454" s="744"/>
      <c r="E454" s="744"/>
      <c r="F454" s="729"/>
    </row>
    <row r="455" spans="1:6" ht="13.5" customHeight="1">
      <c r="A455" s="1376"/>
      <c r="B455" s="388"/>
      <c r="C455" s="744"/>
      <c r="D455" s="744"/>
      <c r="E455" s="744"/>
      <c r="F455" s="729"/>
    </row>
    <row r="456" spans="1:6" ht="13.5" customHeight="1">
      <c r="A456" s="1376"/>
      <c r="B456" s="388"/>
      <c r="C456" s="744"/>
      <c r="D456" s="744"/>
      <c r="E456" s="744"/>
      <c r="F456" s="729"/>
    </row>
    <row r="457" spans="1:6" ht="13.5" customHeight="1">
      <c r="A457" s="1376"/>
      <c r="B457" s="388"/>
      <c r="C457" s="744"/>
      <c r="D457" s="744"/>
      <c r="E457" s="744"/>
      <c r="F457" s="729"/>
    </row>
    <row r="458" spans="1:6" ht="13.5" customHeight="1">
      <c r="A458" s="1376"/>
      <c r="B458" s="388"/>
      <c r="C458" s="744"/>
      <c r="D458" s="744"/>
      <c r="E458" s="744"/>
      <c r="F458" s="729">
        <f t="shared" ref="F458:F459" si="13">+C458*E458</f>
        <v>0</v>
      </c>
    </row>
    <row r="459" spans="1:6" ht="13.5" customHeight="1">
      <c r="A459" s="1376"/>
      <c r="B459" s="388"/>
      <c r="C459" s="744"/>
      <c r="D459" s="744"/>
      <c r="E459" s="744"/>
      <c r="F459" s="729">
        <f t="shared" si="13"/>
        <v>0</v>
      </c>
    </row>
    <row r="460" spans="1:6" ht="13.5" customHeight="1">
      <c r="A460" s="1376"/>
      <c r="B460" s="388"/>
      <c r="C460" s="745"/>
      <c r="D460" s="745"/>
      <c r="E460" s="745"/>
      <c r="F460" s="746"/>
    </row>
    <row r="461" spans="1:6" ht="13.5" customHeight="1">
      <c r="A461" s="1376"/>
      <c r="B461" s="388"/>
      <c r="C461" s="745"/>
      <c r="D461" s="745"/>
      <c r="E461" s="745"/>
      <c r="F461" s="746"/>
    </row>
    <row r="462" spans="1:6" ht="13.5" customHeight="1" thickBot="1">
      <c r="A462" s="1376"/>
      <c r="B462" s="388"/>
      <c r="C462" s="745"/>
      <c r="D462" s="745"/>
      <c r="E462" s="747"/>
      <c r="F462" s="748"/>
    </row>
    <row r="463" spans="1:6" ht="13.5" customHeight="1" thickTop="1" thickBot="1">
      <c r="A463" s="1377"/>
      <c r="B463" s="720"/>
      <c r="C463" s="749"/>
      <c r="D463" s="750"/>
      <c r="E463" s="751" t="s">
        <v>153</v>
      </c>
      <c r="F463" s="752">
        <f>SUM(F448:F462)</f>
        <v>2</v>
      </c>
    </row>
    <row r="464" spans="1:6" ht="13.5" customHeight="1" thickTop="1">
      <c r="A464" s="1380" t="s">
        <v>482</v>
      </c>
      <c r="B464" s="753"/>
      <c r="C464" s="1382"/>
      <c r="D464" s="1383"/>
      <c r="E464" s="1383"/>
      <c r="F464" s="1384"/>
    </row>
    <row r="465" spans="1:6" ht="13.5" customHeight="1" thickBot="1">
      <c r="A465" s="1381"/>
      <c r="B465" s="389"/>
      <c r="C465" s="1385"/>
      <c r="D465" s="1373"/>
      <c r="E465" s="1373"/>
      <c r="F465" s="1374"/>
    </row>
    <row r="466" spans="1:6" ht="13.5" customHeight="1" thickTop="1" thickBot="1"/>
    <row r="467" spans="1:6" ht="13.5" customHeight="1" thickBot="1">
      <c r="A467" s="1389" t="s">
        <v>30</v>
      </c>
      <c r="B467" s="1390"/>
      <c r="C467" s="1391"/>
      <c r="D467" s="1391"/>
      <c r="E467" s="1391"/>
      <c r="F467" s="1392"/>
    </row>
    <row r="468" spans="1:6" ht="13.5" customHeight="1" thickTop="1">
      <c r="A468" s="731" t="s">
        <v>473</v>
      </c>
      <c r="B468" s="732"/>
      <c r="C468" s="733">
        <v>2.1800000000000002</v>
      </c>
      <c r="D468" s="734" t="s">
        <v>474</v>
      </c>
      <c r="E468" s="1364" t="s">
        <v>19</v>
      </c>
      <c r="F468" s="1365"/>
    </row>
    <row r="469" spans="1:6" ht="13.5" customHeight="1">
      <c r="A469" s="735" t="s">
        <v>475</v>
      </c>
      <c r="B469" s="736"/>
      <c r="C469" s="737">
        <v>2</v>
      </c>
      <c r="D469" s="738" t="s">
        <v>476</v>
      </c>
      <c r="E469" s="1366" t="s">
        <v>621</v>
      </c>
      <c r="F469" s="1367"/>
    </row>
    <row r="470" spans="1:6" ht="13.5" customHeight="1">
      <c r="A470" s="1368" t="s">
        <v>477</v>
      </c>
      <c r="B470" s="1369"/>
      <c r="C470" s="773"/>
      <c r="D470" s="773"/>
      <c r="E470" s="773"/>
      <c r="F470" s="1370"/>
    </row>
    <row r="471" spans="1:6" ht="13.5" customHeight="1" thickBot="1">
      <c r="A471" s="1371" t="s">
        <v>55</v>
      </c>
      <c r="B471" s="1372"/>
      <c r="C471" s="1373"/>
      <c r="D471" s="1373"/>
      <c r="E471" s="1373"/>
      <c r="F471" s="1374"/>
    </row>
    <row r="472" spans="1:6" ht="13.5" customHeight="1" thickTop="1" thickBot="1">
      <c r="A472" s="739" t="s">
        <v>478</v>
      </c>
      <c r="B472" s="740"/>
      <c r="C472" s="741" t="s">
        <v>479</v>
      </c>
      <c r="D472" s="741" t="s">
        <v>480</v>
      </c>
      <c r="E472" s="741" t="s">
        <v>481</v>
      </c>
      <c r="F472" s="742" t="s">
        <v>6</v>
      </c>
    </row>
    <row r="473" spans="1:6" ht="13.5" customHeight="1">
      <c r="A473" s="1375"/>
      <c r="B473" s="743" t="s">
        <v>634</v>
      </c>
      <c r="C473" s="744"/>
      <c r="D473" s="744"/>
      <c r="E473" s="744">
        <v>2</v>
      </c>
      <c r="F473" s="729">
        <f>+E473</f>
        <v>2</v>
      </c>
    </row>
    <row r="474" spans="1:6" ht="13.5" customHeight="1">
      <c r="A474" s="1376"/>
      <c r="B474" s="388"/>
      <c r="C474" s="744"/>
      <c r="D474" s="744"/>
      <c r="E474" s="744"/>
      <c r="F474" s="729"/>
    </row>
    <row r="475" spans="1:6" ht="13.5" customHeight="1">
      <c r="A475" s="1376"/>
      <c r="B475" s="388"/>
      <c r="C475" s="744"/>
      <c r="D475" s="744"/>
      <c r="E475" s="744"/>
      <c r="F475" s="729"/>
    </row>
    <row r="476" spans="1:6" ht="13.5" customHeight="1">
      <c r="A476" s="1376"/>
      <c r="B476" s="388"/>
      <c r="C476" s="744"/>
      <c r="D476" s="744"/>
      <c r="E476" s="744"/>
      <c r="F476" s="729"/>
    </row>
    <row r="477" spans="1:6" ht="13.5" customHeight="1">
      <c r="A477" s="1376"/>
      <c r="B477" s="388"/>
      <c r="C477" s="744"/>
      <c r="D477" s="744"/>
      <c r="E477" s="744"/>
      <c r="F477" s="729"/>
    </row>
    <row r="478" spans="1:6" ht="13.5" customHeight="1">
      <c r="A478" s="1376"/>
      <c r="B478" s="388"/>
      <c r="C478" s="744"/>
      <c r="D478" s="744"/>
      <c r="E478" s="744"/>
      <c r="F478" s="729"/>
    </row>
    <row r="479" spans="1:6" ht="13.5" customHeight="1">
      <c r="A479" s="1376"/>
      <c r="B479" s="388"/>
      <c r="C479" s="744"/>
      <c r="D479" s="744"/>
      <c r="E479" s="744"/>
      <c r="F479" s="729"/>
    </row>
    <row r="480" spans="1:6" ht="13.5" customHeight="1">
      <c r="A480" s="1376"/>
      <c r="B480" s="388"/>
      <c r="C480" s="744"/>
      <c r="D480" s="744"/>
      <c r="E480" s="744"/>
      <c r="F480" s="729"/>
    </row>
    <row r="481" spans="1:6" ht="13.5" customHeight="1">
      <c r="A481" s="1376"/>
      <c r="B481" s="388"/>
      <c r="C481" s="744"/>
      <c r="D481" s="744"/>
      <c r="E481" s="744"/>
      <c r="F481" s="729"/>
    </row>
    <row r="482" spans="1:6" ht="13.5" customHeight="1">
      <c r="A482" s="1376"/>
      <c r="B482" s="388"/>
      <c r="C482" s="744"/>
      <c r="D482" s="744"/>
      <c r="E482" s="744"/>
      <c r="F482" s="729"/>
    </row>
    <row r="483" spans="1:6" ht="13.5" customHeight="1">
      <c r="A483" s="1376"/>
      <c r="B483" s="388"/>
      <c r="C483" s="744"/>
      <c r="D483" s="744"/>
      <c r="E483" s="744"/>
      <c r="F483" s="729">
        <f t="shared" ref="F483:F484" si="14">+C483*E483</f>
        <v>0</v>
      </c>
    </row>
    <row r="484" spans="1:6" ht="13.5" customHeight="1">
      <c r="A484" s="1376"/>
      <c r="B484" s="388"/>
      <c r="C484" s="744"/>
      <c r="D484" s="744"/>
      <c r="E484" s="744"/>
      <c r="F484" s="729">
        <f t="shared" si="14"/>
        <v>0</v>
      </c>
    </row>
    <row r="485" spans="1:6" ht="13.5" customHeight="1">
      <c r="A485" s="1376"/>
      <c r="B485" s="388"/>
      <c r="C485" s="745"/>
      <c r="D485" s="745"/>
      <c r="E485" s="745"/>
      <c r="F485" s="746"/>
    </row>
    <row r="486" spans="1:6" ht="13.5" customHeight="1">
      <c r="A486" s="1376"/>
      <c r="B486" s="388"/>
      <c r="C486" s="745"/>
      <c r="D486" s="745"/>
      <c r="E486" s="745"/>
      <c r="F486" s="746"/>
    </row>
    <row r="487" spans="1:6" ht="13.5" customHeight="1" thickBot="1">
      <c r="A487" s="1376"/>
      <c r="B487" s="388"/>
      <c r="C487" s="745"/>
      <c r="D487" s="745"/>
      <c r="E487" s="747"/>
      <c r="F487" s="748"/>
    </row>
    <row r="488" spans="1:6" ht="13.5" customHeight="1" thickTop="1" thickBot="1">
      <c r="A488" s="1377"/>
      <c r="B488" s="720"/>
      <c r="C488" s="749"/>
      <c r="D488" s="750"/>
      <c r="E488" s="751" t="s">
        <v>153</v>
      </c>
      <c r="F488" s="752">
        <f>SUM(F473:F487)</f>
        <v>2</v>
      </c>
    </row>
    <row r="489" spans="1:6" ht="13.5" customHeight="1" thickTop="1">
      <c r="A489" s="1380" t="s">
        <v>482</v>
      </c>
      <c r="B489" s="753"/>
      <c r="C489" s="1382"/>
      <c r="D489" s="1383"/>
      <c r="E489" s="1383"/>
      <c r="F489" s="1384"/>
    </row>
    <row r="490" spans="1:6" ht="13.5" customHeight="1" thickBot="1">
      <c r="A490" s="1381"/>
      <c r="B490" s="389"/>
      <c r="C490" s="1385"/>
      <c r="D490" s="1373"/>
      <c r="E490" s="1373"/>
      <c r="F490" s="1374"/>
    </row>
    <row r="491" spans="1:6" ht="13.5" customHeight="1" thickTop="1" thickBot="1"/>
    <row r="492" spans="1:6" ht="13.5" customHeight="1" thickBot="1">
      <c r="A492" s="1389" t="s">
        <v>30</v>
      </c>
      <c r="B492" s="1390"/>
      <c r="C492" s="1391"/>
      <c r="D492" s="1391"/>
      <c r="E492" s="1391"/>
      <c r="F492" s="1392"/>
    </row>
    <row r="493" spans="1:6" ht="13.5" customHeight="1" thickTop="1">
      <c r="A493" s="731" t="s">
        <v>473</v>
      </c>
      <c r="B493" s="732"/>
      <c r="C493" s="733">
        <v>2.19</v>
      </c>
      <c r="D493" s="734" t="s">
        <v>474</v>
      </c>
      <c r="E493" s="1364" t="s">
        <v>19</v>
      </c>
      <c r="F493" s="1365"/>
    </row>
    <row r="494" spans="1:6" ht="13.5" customHeight="1">
      <c r="A494" s="735" t="s">
        <v>475</v>
      </c>
      <c r="B494" s="736"/>
      <c r="C494" s="737">
        <v>2</v>
      </c>
      <c r="D494" s="738" t="s">
        <v>476</v>
      </c>
      <c r="E494" s="1366" t="s">
        <v>621</v>
      </c>
      <c r="F494" s="1367"/>
    </row>
    <row r="495" spans="1:6" ht="13.5" customHeight="1">
      <c r="A495" s="1368" t="s">
        <v>477</v>
      </c>
      <c r="B495" s="1369"/>
      <c r="C495" s="773"/>
      <c r="D495" s="773"/>
      <c r="E495" s="773"/>
      <c r="F495" s="1370"/>
    </row>
    <row r="496" spans="1:6" ht="13.5" customHeight="1" thickBot="1">
      <c r="A496" s="1371" t="s">
        <v>56</v>
      </c>
      <c r="B496" s="1372"/>
      <c r="C496" s="1373"/>
      <c r="D496" s="1373"/>
      <c r="E496" s="1373"/>
      <c r="F496" s="1374"/>
    </row>
    <row r="497" spans="1:6" ht="13.5" customHeight="1" thickTop="1" thickBot="1">
      <c r="A497" s="739" t="s">
        <v>478</v>
      </c>
      <c r="B497" s="740"/>
      <c r="C497" s="741" t="s">
        <v>479</v>
      </c>
      <c r="D497" s="741" t="s">
        <v>480</v>
      </c>
      <c r="E497" s="741" t="s">
        <v>161</v>
      </c>
      <c r="F497" s="742" t="s">
        <v>6</v>
      </c>
    </row>
    <row r="498" spans="1:6" ht="24" customHeight="1">
      <c r="A498" s="1375"/>
      <c r="B498" s="759" t="s">
        <v>639</v>
      </c>
      <c r="C498" s="744"/>
      <c r="D498" s="744"/>
      <c r="E498" s="744">
        <v>1</v>
      </c>
      <c r="F498" s="729">
        <v>1</v>
      </c>
    </row>
    <row r="499" spans="1:6" ht="33.6" customHeight="1">
      <c r="A499" s="1376"/>
      <c r="B499" s="759" t="s">
        <v>640</v>
      </c>
      <c r="C499" s="744"/>
      <c r="D499" s="744"/>
      <c r="E499" s="744">
        <v>1</v>
      </c>
      <c r="F499" s="729"/>
    </row>
    <row r="500" spans="1:6" ht="13.5" customHeight="1">
      <c r="A500" s="1376"/>
      <c r="B500" s="388"/>
      <c r="C500" s="744"/>
      <c r="D500" s="744"/>
      <c r="E500" s="744"/>
      <c r="F500" s="729"/>
    </row>
    <row r="501" spans="1:6" ht="13.5" customHeight="1">
      <c r="A501" s="1376"/>
      <c r="B501" s="388"/>
      <c r="C501" s="744"/>
      <c r="D501" s="744"/>
      <c r="E501" s="744"/>
      <c r="F501" s="729"/>
    </row>
    <row r="502" spans="1:6" ht="13.5" customHeight="1">
      <c r="A502" s="1376"/>
      <c r="B502" s="388"/>
      <c r="C502" s="744"/>
      <c r="D502" s="744"/>
      <c r="E502" s="744"/>
      <c r="F502" s="729"/>
    </row>
    <row r="503" spans="1:6" ht="13.5" customHeight="1">
      <c r="A503" s="1376"/>
      <c r="B503" s="388"/>
      <c r="C503" s="744"/>
      <c r="D503" s="744"/>
      <c r="E503" s="744"/>
      <c r="F503" s="729"/>
    </row>
    <row r="504" spans="1:6" ht="13.5" customHeight="1">
      <c r="A504" s="1376"/>
      <c r="B504" s="388"/>
      <c r="C504" s="744"/>
      <c r="D504" s="744"/>
      <c r="E504" s="744"/>
      <c r="F504" s="729"/>
    </row>
    <row r="505" spans="1:6" ht="13.5" customHeight="1">
      <c r="A505" s="1376"/>
      <c r="B505" s="388"/>
      <c r="C505" s="744"/>
      <c r="D505" s="744"/>
      <c r="E505" s="744"/>
      <c r="F505" s="729"/>
    </row>
    <row r="506" spans="1:6" ht="13.5" customHeight="1">
      <c r="A506" s="1376"/>
      <c r="B506" s="388"/>
      <c r="C506" s="744"/>
      <c r="D506" s="744"/>
      <c r="E506" s="744"/>
      <c r="F506" s="729"/>
    </row>
    <row r="507" spans="1:6" ht="13.5" customHeight="1">
      <c r="A507" s="1376"/>
      <c r="B507" s="388"/>
      <c r="C507" s="744"/>
      <c r="D507" s="744"/>
      <c r="E507" s="744"/>
      <c r="F507" s="729"/>
    </row>
    <row r="508" spans="1:6" ht="13.5" customHeight="1">
      <c r="A508" s="1376"/>
      <c r="B508" s="388"/>
      <c r="C508" s="744"/>
      <c r="D508" s="744"/>
      <c r="E508" s="744"/>
      <c r="F508" s="729"/>
    </row>
    <row r="509" spans="1:6" ht="13.5" customHeight="1">
      <c r="A509" s="1376"/>
      <c r="B509" s="388"/>
      <c r="C509" s="744"/>
      <c r="D509" s="744"/>
      <c r="E509" s="744"/>
      <c r="F509" s="729"/>
    </row>
    <row r="510" spans="1:6" ht="13.5" customHeight="1" thickBot="1">
      <c r="A510" s="1376"/>
      <c r="B510" s="388"/>
      <c r="C510" s="745"/>
      <c r="D510" s="745"/>
      <c r="E510" s="747"/>
      <c r="F510" s="748"/>
    </row>
    <row r="511" spans="1:6" ht="13.5" customHeight="1" thickTop="1" thickBot="1">
      <c r="A511" s="1377"/>
      <c r="B511" s="720"/>
      <c r="C511" s="749"/>
      <c r="D511" s="750"/>
      <c r="E511" s="751" t="s">
        <v>153</v>
      </c>
      <c r="F511" s="752">
        <f>SUM(F498:F510)</f>
        <v>1</v>
      </c>
    </row>
    <row r="512" spans="1:6" ht="13.5" customHeight="1" thickTop="1">
      <c r="A512" s="1380" t="s">
        <v>482</v>
      </c>
      <c r="B512" s="753"/>
      <c r="C512" s="1382"/>
      <c r="D512" s="1383"/>
      <c r="E512" s="1383"/>
      <c r="F512" s="1384"/>
    </row>
    <row r="513" spans="1:6" ht="13.5" customHeight="1" thickBot="1">
      <c r="A513" s="1381"/>
      <c r="B513" s="389"/>
      <c r="C513" s="1385"/>
      <c r="D513" s="1373"/>
      <c r="E513" s="1373"/>
      <c r="F513" s="1374"/>
    </row>
    <row r="514" spans="1:6" ht="13.5" customHeight="1" thickTop="1" thickBot="1"/>
    <row r="515" spans="1:6" ht="13.5" customHeight="1" thickBot="1">
      <c r="A515" s="1389" t="s">
        <v>30</v>
      </c>
      <c r="B515" s="1390"/>
      <c r="C515" s="1391"/>
      <c r="D515" s="1391"/>
      <c r="E515" s="1391"/>
      <c r="F515" s="1392"/>
    </row>
    <row r="516" spans="1:6" ht="13.5" customHeight="1" thickTop="1">
      <c r="A516" s="731" t="s">
        <v>473</v>
      </c>
      <c r="B516" s="732"/>
      <c r="C516" s="733">
        <v>2.2000000000000002</v>
      </c>
      <c r="D516" s="734" t="s">
        <v>474</v>
      </c>
      <c r="E516" s="1364" t="s">
        <v>17</v>
      </c>
      <c r="F516" s="1365"/>
    </row>
    <row r="517" spans="1:6" ht="13.5" customHeight="1">
      <c r="A517" s="735" t="s">
        <v>475</v>
      </c>
      <c r="B517" s="736"/>
      <c r="C517" s="737">
        <v>2</v>
      </c>
      <c r="D517" s="738" t="s">
        <v>476</v>
      </c>
      <c r="E517" s="1366" t="s">
        <v>621</v>
      </c>
      <c r="F517" s="1367"/>
    </row>
    <row r="518" spans="1:6" ht="13.5" customHeight="1">
      <c r="A518" s="1368" t="s">
        <v>477</v>
      </c>
      <c r="B518" s="1369"/>
      <c r="C518" s="773"/>
      <c r="D518" s="773"/>
      <c r="E518" s="773"/>
      <c r="F518" s="1370"/>
    </row>
    <row r="519" spans="1:6" ht="13.5" customHeight="1" thickBot="1">
      <c r="A519" s="1371" t="s">
        <v>57</v>
      </c>
      <c r="B519" s="1372"/>
      <c r="C519" s="1373"/>
      <c r="D519" s="1373"/>
      <c r="E519" s="1373"/>
      <c r="F519" s="1374"/>
    </row>
    <row r="520" spans="1:6" ht="13.5" customHeight="1" thickTop="1" thickBot="1">
      <c r="A520" s="739" t="s">
        <v>478</v>
      </c>
      <c r="B520" s="740"/>
      <c r="C520" s="741" t="s">
        <v>479</v>
      </c>
      <c r="D520" s="741" t="s">
        <v>480</v>
      </c>
      <c r="E520" s="741" t="s">
        <v>481</v>
      </c>
      <c r="F520" s="742" t="s">
        <v>6</v>
      </c>
    </row>
    <row r="521" spans="1:6" ht="30.6" customHeight="1">
      <c r="A521" s="1375"/>
      <c r="B521" s="759" t="s">
        <v>639</v>
      </c>
      <c r="C521" s="744">
        <v>30</v>
      </c>
      <c r="D521" s="744"/>
      <c r="E521" s="744"/>
      <c r="F521" s="729">
        <f>+C521</f>
        <v>30</v>
      </c>
    </row>
    <row r="522" spans="1:6" ht="30.6" customHeight="1">
      <c r="A522" s="1376"/>
      <c r="B522" s="759" t="s">
        <v>640</v>
      </c>
      <c r="C522" s="744">
        <v>30</v>
      </c>
      <c r="D522" s="744"/>
      <c r="E522" s="744"/>
      <c r="F522" s="729">
        <f>+C522</f>
        <v>30</v>
      </c>
    </row>
    <row r="523" spans="1:6" ht="13.5" customHeight="1">
      <c r="A523" s="1376"/>
      <c r="B523" s="388"/>
      <c r="C523" s="744"/>
      <c r="D523" s="744"/>
      <c r="E523" s="744"/>
      <c r="F523" s="729"/>
    </row>
    <row r="524" spans="1:6" ht="13.5" customHeight="1">
      <c r="A524" s="1376"/>
      <c r="B524" s="388"/>
      <c r="C524" s="744"/>
      <c r="D524" s="744"/>
      <c r="E524" s="744"/>
      <c r="F524" s="729"/>
    </row>
    <row r="525" spans="1:6" ht="13.5" customHeight="1">
      <c r="A525" s="1376"/>
      <c r="B525" s="388"/>
      <c r="C525" s="744"/>
      <c r="D525" s="744"/>
      <c r="E525" s="744"/>
      <c r="F525" s="729"/>
    </row>
    <row r="526" spans="1:6" ht="13.5" customHeight="1">
      <c r="A526" s="1376"/>
      <c r="B526" s="388"/>
      <c r="C526" s="744"/>
      <c r="D526" s="744"/>
      <c r="E526" s="744"/>
      <c r="F526" s="729"/>
    </row>
    <row r="527" spans="1:6" ht="13.5" customHeight="1">
      <c r="A527" s="1376"/>
      <c r="B527" s="388"/>
      <c r="C527" s="744"/>
      <c r="D527" s="744"/>
      <c r="E527" s="744"/>
      <c r="F527" s="729"/>
    </row>
    <row r="528" spans="1:6" ht="13.5" customHeight="1">
      <c r="A528" s="1376"/>
      <c r="B528" s="388"/>
      <c r="C528" s="744"/>
      <c r="D528" s="744"/>
      <c r="E528" s="744"/>
      <c r="F528" s="729"/>
    </row>
    <row r="529" spans="1:6" ht="13.5" customHeight="1">
      <c r="A529" s="1376"/>
      <c r="B529" s="388"/>
      <c r="C529" s="744"/>
      <c r="D529" s="744"/>
      <c r="E529" s="744"/>
      <c r="F529" s="729"/>
    </row>
    <row r="530" spans="1:6" ht="13.5" customHeight="1">
      <c r="A530" s="1376"/>
      <c r="B530" s="388"/>
      <c r="C530" s="744"/>
      <c r="D530" s="744"/>
      <c r="E530" s="744"/>
      <c r="F530" s="729"/>
    </row>
    <row r="531" spans="1:6" ht="13.5" customHeight="1">
      <c r="A531" s="1376"/>
      <c r="B531" s="388"/>
      <c r="C531" s="744"/>
      <c r="D531" s="744"/>
      <c r="E531" s="744"/>
      <c r="F531" s="729"/>
    </row>
    <row r="532" spans="1:6" ht="13.5" customHeight="1">
      <c r="A532" s="1376"/>
      <c r="B532" s="388"/>
      <c r="C532" s="744"/>
      <c r="D532" s="744"/>
      <c r="E532" s="744"/>
      <c r="F532" s="729"/>
    </row>
    <row r="533" spans="1:6" ht="13.5" customHeight="1">
      <c r="A533" s="1376"/>
      <c r="B533" s="388"/>
      <c r="C533" s="745"/>
      <c r="D533" s="745"/>
      <c r="E533" s="745"/>
      <c r="F533" s="746"/>
    </row>
    <row r="534" spans="1:6" ht="13.5" customHeight="1">
      <c r="A534" s="1376"/>
      <c r="B534" s="388"/>
      <c r="C534" s="745"/>
      <c r="D534" s="745"/>
      <c r="E534" s="745"/>
      <c r="F534" s="746"/>
    </row>
    <row r="535" spans="1:6" ht="13.5" customHeight="1" thickBot="1">
      <c r="A535" s="1376"/>
      <c r="B535" s="388"/>
      <c r="C535" s="745"/>
      <c r="D535" s="745"/>
      <c r="E535" s="747"/>
      <c r="F535" s="748"/>
    </row>
    <row r="536" spans="1:6" ht="13.5" customHeight="1" thickTop="1" thickBot="1">
      <c r="A536" s="1377"/>
      <c r="B536" s="720"/>
      <c r="C536" s="749"/>
      <c r="D536" s="750"/>
      <c r="E536" s="751" t="s">
        <v>153</v>
      </c>
      <c r="F536" s="752">
        <f>SUM(F521:F535)</f>
        <v>60</v>
      </c>
    </row>
    <row r="537" spans="1:6" ht="13.5" customHeight="1" thickTop="1">
      <c r="A537" s="1380" t="s">
        <v>482</v>
      </c>
      <c r="B537" s="753"/>
      <c r="C537" s="1382"/>
      <c r="D537" s="1383"/>
      <c r="E537" s="1383"/>
      <c r="F537" s="1384"/>
    </row>
    <row r="538" spans="1:6" ht="13.5" customHeight="1" thickBot="1">
      <c r="A538" s="1381"/>
      <c r="B538" s="389"/>
      <c r="C538" s="1385"/>
      <c r="D538" s="1373"/>
      <c r="E538" s="1373"/>
      <c r="F538" s="1374"/>
    </row>
    <row r="539" spans="1:6" ht="13.5" customHeight="1" thickTop="1" thickBot="1"/>
    <row r="540" spans="1:6" ht="13.5" customHeight="1" thickBot="1">
      <c r="A540" s="1389" t="s">
        <v>30</v>
      </c>
      <c r="B540" s="1390"/>
      <c r="C540" s="1391"/>
      <c r="D540" s="1391"/>
      <c r="E540" s="1391"/>
      <c r="F540" s="1392"/>
    </row>
    <row r="541" spans="1:6" ht="13.5" customHeight="1" thickTop="1">
      <c r="A541" s="731" t="s">
        <v>473</v>
      </c>
      <c r="B541" s="732"/>
      <c r="C541" s="733">
        <v>2.21</v>
      </c>
      <c r="D541" s="734" t="s">
        <v>474</v>
      </c>
      <c r="E541" s="1364" t="s">
        <v>36</v>
      </c>
      <c r="F541" s="1365"/>
    </row>
    <row r="542" spans="1:6" ht="13.5" customHeight="1">
      <c r="A542" s="735" t="s">
        <v>475</v>
      </c>
      <c r="B542" s="736"/>
      <c r="C542" s="737">
        <v>2</v>
      </c>
      <c r="D542" s="738" t="s">
        <v>476</v>
      </c>
      <c r="E542" s="1366" t="s">
        <v>621</v>
      </c>
      <c r="F542" s="1367"/>
    </row>
    <row r="543" spans="1:6" ht="13.5" customHeight="1">
      <c r="A543" s="1368" t="s">
        <v>477</v>
      </c>
      <c r="B543" s="1369"/>
      <c r="C543" s="773"/>
      <c r="D543" s="773"/>
      <c r="E543" s="773"/>
      <c r="F543" s="1370"/>
    </row>
    <row r="544" spans="1:6" ht="13.5" customHeight="1" thickBot="1">
      <c r="A544" s="1371" t="s">
        <v>58</v>
      </c>
      <c r="B544" s="1372"/>
      <c r="C544" s="1373"/>
      <c r="D544" s="1373"/>
      <c r="E544" s="1373"/>
      <c r="F544" s="1374"/>
    </row>
    <row r="545" spans="1:6" ht="13.5" customHeight="1" thickTop="1" thickBot="1">
      <c r="A545" s="739" t="s">
        <v>478</v>
      </c>
      <c r="B545" s="740"/>
      <c r="C545" s="741" t="s">
        <v>479</v>
      </c>
      <c r="D545" s="741" t="s">
        <v>480</v>
      </c>
      <c r="E545" s="741" t="s">
        <v>481</v>
      </c>
      <c r="F545" s="742" t="s">
        <v>6</v>
      </c>
    </row>
    <row r="546" spans="1:6" ht="20.399999999999999" customHeight="1">
      <c r="A546" s="1375"/>
      <c r="B546" s="743"/>
      <c r="C546" s="744">
        <v>12</v>
      </c>
      <c r="D546" s="744"/>
      <c r="E546" s="744"/>
      <c r="F546" s="729">
        <f>+C546</f>
        <v>12</v>
      </c>
    </row>
    <row r="547" spans="1:6" ht="20.399999999999999" customHeight="1">
      <c r="A547" s="1376"/>
      <c r="B547" s="388"/>
      <c r="C547" s="744">
        <v>12</v>
      </c>
      <c r="D547" s="744"/>
      <c r="E547" s="744"/>
      <c r="F547" s="729">
        <f t="shared" ref="F547:F549" si="15">+C547</f>
        <v>12</v>
      </c>
    </row>
    <row r="548" spans="1:6" ht="20.399999999999999" customHeight="1">
      <c r="A548" s="1376"/>
      <c r="B548" s="388"/>
      <c r="C548" s="744">
        <v>10</v>
      </c>
      <c r="D548" s="744"/>
      <c r="E548" s="744"/>
      <c r="F548" s="729">
        <f t="shared" si="15"/>
        <v>10</v>
      </c>
    </row>
    <row r="549" spans="1:6" ht="20.399999999999999" customHeight="1">
      <c r="A549" s="1376"/>
      <c r="B549" s="388"/>
      <c r="C549" s="744">
        <v>10</v>
      </c>
      <c r="D549" s="744"/>
      <c r="E549" s="744"/>
      <c r="F549" s="729">
        <f t="shared" si="15"/>
        <v>10</v>
      </c>
    </row>
    <row r="550" spans="1:6" ht="20.399999999999999" customHeight="1">
      <c r="A550" s="1376"/>
      <c r="B550" s="388"/>
      <c r="C550" s="744"/>
      <c r="D550" s="744"/>
      <c r="E550" s="744"/>
      <c r="F550" s="729"/>
    </row>
    <row r="551" spans="1:6" ht="20.399999999999999" customHeight="1">
      <c r="A551" s="1376"/>
      <c r="B551" s="388"/>
      <c r="C551" s="745"/>
      <c r="D551" s="745"/>
      <c r="E551" s="745"/>
      <c r="F551" s="746"/>
    </row>
    <row r="552" spans="1:6" ht="20.399999999999999" customHeight="1">
      <c r="A552" s="1376"/>
      <c r="B552" s="388"/>
      <c r="C552" s="745"/>
      <c r="D552" s="745"/>
      <c r="E552" s="745"/>
      <c r="F552" s="746"/>
    </row>
    <row r="553" spans="1:6" ht="20.399999999999999" customHeight="1" thickBot="1">
      <c r="A553" s="1376"/>
      <c r="B553" s="388"/>
      <c r="C553" s="745"/>
      <c r="D553" s="745"/>
      <c r="E553" s="747"/>
      <c r="F553" s="748"/>
    </row>
    <row r="554" spans="1:6" ht="13.5" customHeight="1" thickTop="1" thickBot="1">
      <c r="A554" s="1377"/>
      <c r="B554" s="720"/>
      <c r="C554" s="749"/>
      <c r="D554" s="750"/>
      <c r="E554" s="751" t="s">
        <v>153</v>
      </c>
      <c r="F554" s="752">
        <f>SUM(F546:F553)</f>
        <v>44</v>
      </c>
    </row>
    <row r="555" spans="1:6" ht="13.5" customHeight="1" thickTop="1">
      <c r="A555" s="1380" t="s">
        <v>482</v>
      </c>
      <c r="B555" s="753"/>
      <c r="C555" s="1382"/>
      <c r="D555" s="1383"/>
      <c r="E555" s="1383"/>
      <c r="F555" s="1384"/>
    </row>
    <row r="556" spans="1:6" ht="13.5" customHeight="1" thickBot="1">
      <c r="A556" s="1381"/>
      <c r="B556" s="389"/>
      <c r="C556" s="1385"/>
      <c r="D556" s="1373"/>
      <c r="E556" s="1373"/>
      <c r="F556" s="1374"/>
    </row>
    <row r="557" spans="1:6" ht="13.5" customHeight="1" thickTop="1" thickBot="1"/>
    <row r="558" spans="1:6" ht="13.5" customHeight="1" thickBot="1">
      <c r="A558" s="1389" t="s">
        <v>30</v>
      </c>
      <c r="B558" s="1390"/>
      <c r="C558" s="1391"/>
      <c r="D558" s="1391"/>
      <c r="E558" s="1391"/>
      <c r="F558" s="1392"/>
    </row>
    <row r="559" spans="1:6" ht="13.5" customHeight="1" thickTop="1">
      <c r="A559" s="731" t="s">
        <v>473</v>
      </c>
      <c r="B559" s="732"/>
      <c r="C559" s="733">
        <v>2.2200000000000002</v>
      </c>
      <c r="D559" s="734" t="s">
        <v>474</v>
      </c>
      <c r="E559" s="1364" t="s">
        <v>36</v>
      </c>
      <c r="F559" s="1365"/>
    </row>
    <row r="560" spans="1:6" ht="13.5" customHeight="1">
      <c r="A560" s="735" t="s">
        <v>475</v>
      </c>
      <c r="B560" s="736"/>
      <c r="C560" s="737">
        <v>2</v>
      </c>
      <c r="D560" s="738" t="s">
        <v>476</v>
      </c>
      <c r="E560" s="1366" t="s">
        <v>621</v>
      </c>
      <c r="F560" s="1367"/>
    </row>
    <row r="561" spans="1:6" ht="13.5" customHeight="1">
      <c r="A561" s="1368" t="s">
        <v>477</v>
      </c>
      <c r="B561" s="1369"/>
      <c r="C561" s="773"/>
      <c r="D561" s="773"/>
      <c r="E561" s="773"/>
      <c r="F561" s="1370"/>
    </row>
    <row r="562" spans="1:6" ht="13.5" customHeight="1" thickBot="1">
      <c r="A562" s="1371" t="s">
        <v>59</v>
      </c>
      <c r="B562" s="1372"/>
      <c r="C562" s="1373"/>
      <c r="D562" s="1373"/>
      <c r="E562" s="1373"/>
      <c r="F562" s="1374"/>
    </row>
    <row r="563" spans="1:6" ht="13.5" customHeight="1" thickTop="1" thickBot="1">
      <c r="A563" s="739" t="s">
        <v>478</v>
      </c>
      <c r="B563" s="740"/>
      <c r="C563" s="741" t="s">
        <v>479</v>
      </c>
      <c r="D563" s="741" t="s">
        <v>480</v>
      </c>
      <c r="E563" s="741" t="s">
        <v>481</v>
      </c>
      <c r="F563" s="742" t="s">
        <v>6</v>
      </c>
    </row>
    <row r="564" spans="1:6" ht="13.5" customHeight="1">
      <c r="A564" s="1375"/>
      <c r="B564" s="743"/>
      <c r="C564" s="744">
        <v>12</v>
      </c>
      <c r="D564" s="744">
        <v>1</v>
      </c>
      <c r="E564" s="744"/>
      <c r="F564" s="729">
        <f>+C564*D564</f>
        <v>12</v>
      </c>
    </row>
    <row r="565" spans="1:6" ht="13.5" customHeight="1">
      <c r="A565" s="1376"/>
      <c r="B565" s="388"/>
      <c r="C565" s="744"/>
      <c r="D565" s="744"/>
      <c r="E565" s="744"/>
      <c r="F565" s="729"/>
    </row>
    <row r="566" spans="1:6" ht="13.5" customHeight="1">
      <c r="A566" s="1376"/>
      <c r="B566" s="388"/>
      <c r="C566" s="744"/>
      <c r="D566" s="744"/>
      <c r="E566" s="744"/>
      <c r="F566" s="729"/>
    </row>
    <row r="567" spans="1:6" ht="13.5" customHeight="1">
      <c r="A567" s="1376"/>
      <c r="B567" s="388"/>
      <c r="C567" s="744"/>
      <c r="D567" s="744"/>
      <c r="E567" s="744"/>
      <c r="F567" s="729"/>
    </row>
    <row r="568" spans="1:6" ht="13.5" customHeight="1">
      <c r="A568" s="1376"/>
      <c r="B568" s="388"/>
      <c r="C568" s="744"/>
      <c r="D568" s="744"/>
      <c r="E568" s="744"/>
      <c r="F568" s="729"/>
    </row>
    <row r="569" spans="1:6" ht="13.5" customHeight="1">
      <c r="A569" s="1376"/>
      <c r="B569" s="388"/>
      <c r="C569" s="745"/>
      <c r="D569" s="745"/>
      <c r="E569" s="745"/>
      <c r="F569" s="746"/>
    </row>
    <row r="570" spans="1:6" ht="13.5" customHeight="1">
      <c r="A570" s="1376"/>
      <c r="B570" s="388"/>
      <c r="C570" s="745"/>
      <c r="D570" s="745"/>
      <c r="E570" s="745"/>
      <c r="F570" s="746"/>
    </row>
    <row r="571" spans="1:6" ht="13.5" customHeight="1" thickBot="1">
      <c r="A571" s="1376"/>
      <c r="B571" s="388"/>
      <c r="C571" s="745"/>
      <c r="D571" s="745"/>
      <c r="E571" s="747"/>
      <c r="F571" s="748"/>
    </row>
    <row r="572" spans="1:6" ht="13.5" customHeight="1" thickTop="1" thickBot="1">
      <c r="A572" s="1377"/>
      <c r="B572" s="720"/>
      <c r="C572" s="749"/>
      <c r="D572" s="750"/>
      <c r="E572" s="751" t="s">
        <v>153</v>
      </c>
      <c r="F572" s="752">
        <f>SUM(F564:F571)</f>
        <v>12</v>
      </c>
    </row>
    <row r="573" spans="1:6" ht="13.5" customHeight="1" thickTop="1">
      <c r="A573" s="1380" t="s">
        <v>482</v>
      </c>
      <c r="B573" s="753"/>
      <c r="C573" s="1382"/>
      <c r="D573" s="1383"/>
      <c r="E573" s="1383"/>
      <c r="F573" s="1384"/>
    </row>
    <row r="574" spans="1:6" ht="13.5" customHeight="1" thickBot="1">
      <c r="A574" s="1381"/>
      <c r="B574" s="389"/>
      <c r="C574" s="1385"/>
      <c r="D574" s="1373"/>
      <c r="E574" s="1373"/>
      <c r="F574" s="1374"/>
    </row>
    <row r="575" spans="1:6" ht="13.5" customHeight="1" thickTop="1"/>
    <row r="576" spans="1:6" ht="13.5" customHeight="1" thickBot="1"/>
    <row r="577" spans="1:6" ht="13.5" customHeight="1" thickBot="1">
      <c r="A577" s="1389" t="s">
        <v>30</v>
      </c>
      <c r="B577" s="1390"/>
      <c r="C577" s="1391"/>
      <c r="D577" s="1391"/>
      <c r="E577" s="1391"/>
      <c r="F577" s="1392"/>
    </row>
    <row r="578" spans="1:6" ht="13.5" customHeight="1" thickTop="1">
      <c r="A578" s="731" t="s">
        <v>473</v>
      </c>
      <c r="B578" s="732"/>
      <c r="C578" s="733">
        <v>2.23</v>
      </c>
      <c r="D578" s="734" t="s">
        <v>474</v>
      </c>
      <c r="E578" s="1364" t="s">
        <v>28</v>
      </c>
      <c r="F578" s="1365"/>
    </row>
    <row r="579" spans="1:6" ht="13.5" customHeight="1">
      <c r="A579" s="735" t="s">
        <v>475</v>
      </c>
      <c r="B579" s="736"/>
      <c r="C579" s="737">
        <v>2</v>
      </c>
      <c r="D579" s="738" t="s">
        <v>476</v>
      </c>
      <c r="E579" s="1366" t="s">
        <v>621</v>
      </c>
      <c r="F579" s="1367"/>
    </row>
    <row r="580" spans="1:6" ht="13.5" customHeight="1">
      <c r="A580" s="1368" t="s">
        <v>477</v>
      </c>
      <c r="B580" s="1369"/>
      <c r="C580" s="773"/>
      <c r="D580" s="773"/>
      <c r="E580" s="773"/>
      <c r="F580" s="1370"/>
    </row>
    <row r="581" spans="1:6" ht="13.5" customHeight="1" thickBot="1">
      <c r="A581" s="1371" t="s">
        <v>60</v>
      </c>
      <c r="B581" s="1372"/>
      <c r="C581" s="1373"/>
      <c r="D581" s="1373"/>
      <c r="E581" s="1373"/>
      <c r="F581" s="1374"/>
    </row>
    <row r="582" spans="1:6" ht="13.5" customHeight="1" thickTop="1" thickBot="1">
      <c r="A582" s="739" t="s">
        <v>478</v>
      </c>
      <c r="B582" s="740"/>
      <c r="C582" s="741" t="s">
        <v>479</v>
      </c>
      <c r="D582" s="741" t="s">
        <v>480</v>
      </c>
      <c r="E582" s="741" t="s">
        <v>481</v>
      </c>
      <c r="F582" s="742" t="s">
        <v>6</v>
      </c>
    </row>
    <row r="583" spans="1:6" ht="13.5" customHeight="1">
      <c r="A583" s="1375"/>
      <c r="B583" s="743"/>
      <c r="C583" s="744">
        <v>12</v>
      </c>
      <c r="D583" s="744">
        <v>1</v>
      </c>
      <c r="E583" s="744">
        <v>0.2</v>
      </c>
      <c r="F583" s="729">
        <f>+C583*D583*E583</f>
        <v>2.4000000000000004</v>
      </c>
    </row>
    <row r="584" spans="1:6" ht="13.5" customHeight="1">
      <c r="A584" s="1376"/>
      <c r="B584" s="388"/>
      <c r="C584" s="744"/>
      <c r="D584" s="744"/>
      <c r="E584" s="744"/>
      <c r="F584" s="729">
        <f t="shared" ref="F584" si="16">+C584*D584</f>
        <v>0</v>
      </c>
    </row>
    <row r="585" spans="1:6" ht="13.5" customHeight="1">
      <c r="A585" s="1376"/>
      <c r="B585" s="388"/>
      <c r="C585" s="744"/>
      <c r="D585" s="744"/>
      <c r="E585" s="744"/>
      <c r="F585" s="729"/>
    </row>
    <row r="586" spans="1:6" ht="13.5" customHeight="1">
      <c r="A586" s="1376"/>
      <c r="B586" s="388"/>
      <c r="C586" s="744"/>
      <c r="D586" s="744"/>
      <c r="E586" s="744"/>
      <c r="F586" s="729"/>
    </row>
    <row r="587" spans="1:6" ht="13.5" customHeight="1">
      <c r="A587" s="1376"/>
      <c r="B587" s="388"/>
      <c r="C587" s="744"/>
      <c r="D587" s="744"/>
      <c r="E587" s="744"/>
      <c r="F587" s="729"/>
    </row>
    <row r="588" spans="1:6" ht="13.5" customHeight="1">
      <c r="A588" s="1376"/>
      <c r="B588" s="388"/>
      <c r="C588" s="744"/>
      <c r="D588" s="744"/>
      <c r="E588" s="744"/>
      <c r="F588" s="729"/>
    </row>
    <row r="589" spans="1:6" ht="13.5" customHeight="1">
      <c r="A589" s="1376"/>
      <c r="B589" s="388"/>
      <c r="C589" s="744"/>
      <c r="D589" s="744"/>
      <c r="E589" s="744"/>
      <c r="F589" s="729"/>
    </row>
    <row r="590" spans="1:6" ht="13.5" customHeight="1">
      <c r="A590" s="1376"/>
      <c r="B590" s="388"/>
      <c r="C590" s="744"/>
      <c r="D590" s="744"/>
      <c r="E590" s="744"/>
      <c r="F590" s="729"/>
    </row>
    <row r="591" spans="1:6" ht="13.5" customHeight="1">
      <c r="A591" s="1376"/>
      <c r="B591" s="388"/>
      <c r="C591" s="744"/>
      <c r="D591" s="744"/>
      <c r="E591" s="744"/>
      <c r="F591" s="729"/>
    </row>
    <row r="592" spans="1:6" ht="13.5" customHeight="1" thickBot="1">
      <c r="A592" s="1376"/>
      <c r="B592" s="388"/>
      <c r="C592" s="745"/>
      <c r="D592" s="745"/>
      <c r="E592" s="747"/>
      <c r="F592" s="748"/>
    </row>
    <row r="593" spans="1:6" ht="13.5" customHeight="1" thickTop="1" thickBot="1">
      <c r="A593" s="1377"/>
      <c r="B593" s="720"/>
      <c r="C593" s="749"/>
      <c r="D593" s="750"/>
      <c r="E593" s="751" t="s">
        <v>153</v>
      </c>
      <c r="F593" s="752">
        <f>SUM(F583:F592)</f>
        <v>2.4000000000000004</v>
      </c>
    </row>
    <row r="594" spans="1:6" ht="13.5" customHeight="1" thickTop="1">
      <c r="A594" s="1380" t="s">
        <v>482</v>
      </c>
      <c r="B594" s="753"/>
      <c r="C594" s="1382"/>
      <c r="D594" s="1383"/>
      <c r="E594" s="1383"/>
      <c r="F594" s="1384"/>
    </row>
    <row r="595" spans="1:6" ht="13.5" customHeight="1" thickBot="1">
      <c r="A595" s="1381"/>
      <c r="B595" s="389"/>
      <c r="C595" s="1385"/>
      <c r="D595" s="1373"/>
      <c r="E595" s="1373"/>
      <c r="F595" s="1374"/>
    </row>
    <row r="596" spans="1:6" ht="13.5" customHeight="1" thickTop="1" thickBot="1"/>
    <row r="597" spans="1:6" ht="13.5" customHeight="1" thickBot="1">
      <c r="A597" s="1389" t="s">
        <v>30</v>
      </c>
      <c r="B597" s="1390"/>
      <c r="C597" s="1391"/>
      <c r="D597" s="1391"/>
      <c r="E597" s="1391"/>
      <c r="F597" s="1392"/>
    </row>
    <row r="598" spans="1:6" ht="13.5" customHeight="1" thickTop="1">
      <c r="A598" s="731" t="s">
        <v>473</v>
      </c>
      <c r="B598" s="732"/>
      <c r="C598" s="733">
        <v>2.2400000000000002</v>
      </c>
      <c r="D598" s="734" t="s">
        <v>474</v>
      </c>
      <c r="E598" s="1364" t="s">
        <v>19</v>
      </c>
      <c r="F598" s="1365"/>
    </row>
    <row r="599" spans="1:6" ht="13.5" customHeight="1">
      <c r="A599" s="735" t="s">
        <v>475</v>
      </c>
      <c r="B599" s="736"/>
      <c r="C599" s="737">
        <v>2</v>
      </c>
      <c r="D599" s="738" t="s">
        <v>476</v>
      </c>
      <c r="E599" s="1366" t="s">
        <v>621</v>
      </c>
      <c r="F599" s="1367"/>
    </row>
    <row r="600" spans="1:6" ht="13.5" customHeight="1">
      <c r="A600" s="1368" t="s">
        <v>477</v>
      </c>
      <c r="B600" s="1369"/>
      <c r="C600" s="773"/>
      <c r="D600" s="773"/>
      <c r="E600" s="773"/>
      <c r="F600" s="1370"/>
    </row>
    <row r="601" spans="1:6" ht="13.5" customHeight="1" thickBot="1">
      <c r="A601" s="1371" t="s">
        <v>61</v>
      </c>
      <c r="B601" s="1372"/>
      <c r="C601" s="1373"/>
      <c r="D601" s="1373"/>
      <c r="E601" s="1373"/>
      <c r="F601" s="1374"/>
    </row>
    <row r="602" spans="1:6" ht="13.5" customHeight="1" thickTop="1" thickBot="1">
      <c r="A602" s="739" t="s">
        <v>478</v>
      </c>
      <c r="B602" s="740"/>
      <c r="C602" s="741" t="s">
        <v>479</v>
      </c>
      <c r="D602" s="741" t="s">
        <v>480</v>
      </c>
      <c r="E602" s="741" t="s">
        <v>481</v>
      </c>
      <c r="F602" s="742" t="s">
        <v>6</v>
      </c>
    </row>
    <row r="603" spans="1:6" ht="13.5" customHeight="1">
      <c r="A603" s="1375"/>
      <c r="B603" s="743"/>
      <c r="C603" s="744"/>
      <c r="D603" s="744"/>
      <c r="E603" s="744"/>
      <c r="F603" s="729">
        <v>1</v>
      </c>
    </row>
    <row r="604" spans="1:6" ht="13.5" customHeight="1">
      <c r="A604" s="1376"/>
      <c r="B604" s="388"/>
      <c r="C604" s="744"/>
      <c r="D604" s="744"/>
      <c r="E604" s="744"/>
      <c r="F604" s="729"/>
    </row>
    <row r="605" spans="1:6" ht="13.5" customHeight="1">
      <c r="A605" s="1376"/>
      <c r="B605" s="388"/>
      <c r="C605" s="744"/>
      <c r="D605" s="744"/>
      <c r="E605" s="744"/>
      <c r="F605" s="729"/>
    </row>
    <row r="606" spans="1:6" ht="13.5" customHeight="1">
      <c r="A606" s="1376"/>
      <c r="B606" s="388"/>
      <c r="C606" s="744"/>
      <c r="D606" s="744"/>
      <c r="E606" s="744"/>
      <c r="F606" s="729"/>
    </row>
    <row r="607" spans="1:6" ht="13.5" customHeight="1">
      <c r="A607" s="1376"/>
      <c r="B607" s="388"/>
      <c r="C607" s="744"/>
      <c r="D607" s="744"/>
      <c r="E607" s="744"/>
      <c r="F607" s="729"/>
    </row>
    <row r="608" spans="1:6" ht="13.5" customHeight="1">
      <c r="A608" s="1376"/>
      <c r="B608" s="388"/>
      <c r="C608" s="744"/>
      <c r="D608" s="744"/>
      <c r="E608" s="744"/>
      <c r="F608" s="729"/>
    </row>
    <row r="609" spans="1:6" ht="13.5" customHeight="1">
      <c r="A609" s="1376"/>
      <c r="B609" s="388"/>
      <c r="C609" s="744"/>
      <c r="D609" s="744"/>
      <c r="E609" s="744"/>
      <c r="F609" s="729"/>
    </row>
    <row r="610" spans="1:6" ht="13.5" customHeight="1">
      <c r="A610" s="1376"/>
      <c r="B610" s="388"/>
      <c r="C610" s="744"/>
      <c r="D610" s="744"/>
      <c r="E610" s="744"/>
      <c r="F610" s="729"/>
    </row>
    <row r="611" spans="1:6" ht="13.5" customHeight="1" thickBot="1">
      <c r="A611" s="1376"/>
      <c r="B611" s="388"/>
      <c r="C611" s="745"/>
      <c r="D611" s="745"/>
      <c r="E611" s="747"/>
      <c r="F611" s="748"/>
    </row>
    <row r="612" spans="1:6" ht="13.5" customHeight="1" thickTop="1" thickBot="1">
      <c r="A612" s="1377"/>
      <c r="B612" s="720"/>
      <c r="C612" s="749"/>
      <c r="D612" s="750"/>
      <c r="E612" s="751" t="s">
        <v>153</v>
      </c>
      <c r="F612" s="752">
        <f>SUM(F603:F611)</f>
        <v>1</v>
      </c>
    </row>
    <row r="613" spans="1:6" ht="13.5" customHeight="1" thickTop="1">
      <c r="A613" s="1380" t="s">
        <v>482</v>
      </c>
      <c r="B613" s="753"/>
      <c r="C613" s="1382"/>
      <c r="D613" s="1383"/>
      <c r="E613" s="1383"/>
      <c r="F613" s="1384"/>
    </row>
    <row r="614" spans="1:6" ht="13.5" customHeight="1" thickBot="1">
      <c r="A614" s="1381"/>
      <c r="B614" s="389"/>
      <c r="C614" s="1385"/>
      <c r="D614" s="1373"/>
      <c r="E614" s="1373"/>
      <c r="F614" s="1374"/>
    </row>
    <row r="615" spans="1:6" ht="13.5" customHeight="1" thickTop="1" thickBot="1"/>
    <row r="616" spans="1:6" ht="13.5" customHeight="1" thickBot="1">
      <c r="A616" s="1389" t="s">
        <v>30</v>
      </c>
      <c r="B616" s="1390"/>
      <c r="C616" s="1391"/>
      <c r="D616" s="1391"/>
      <c r="E616" s="1391"/>
      <c r="F616" s="1392"/>
    </row>
    <row r="617" spans="1:6" ht="13.5" customHeight="1" thickTop="1">
      <c r="A617" s="731" t="s">
        <v>473</v>
      </c>
      <c r="B617" s="732"/>
      <c r="C617" s="733">
        <v>2.25</v>
      </c>
      <c r="D617" s="734" t="s">
        <v>474</v>
      </c>
      <c r="E617" s="1364" t="s">
        <v>19</v>
      </c>
      <c r="F617" s="1365"/>
    </row>
    <row r="618" spans="1:6" ht="13.5" customHeight="1">
      <c r="A618" s="735" t="s">
        <v>475</v>
      </c>
      <c r="B618" s="736"/>
      <c r="C618" s="737">
        <v>2</v>
      </c>
      <c r="D618" s="738" t="s">
        <v>476</v>
      </c>
      <c r="E618" s="1366" t="s">
        <v>621</v>
      </c>
      <c r="F618" s="1367"/>
    </row>
    <row r="619" spans="1:6" ht="13.5" customHeight="1">
      <c r="A619" s="1368" t="s">
        <v>477</v>
      </c>
      <c r="B619" s="1369"/>
      <c r="C619" s="773"/>
      <c r="D619" s="773"/>
      <c r="E619" s="773"/>
      <c r="F619" s="1370"/>
    </row>
    <row r="620" spans="1:6" ht="13.5" customHeight="1" thickBot="1">
      <c r="A620" s="1371" t="s">
        <v>62</v>
      </c>
      <c r="B620" s="1372"/>
      <c r="C620" s="1373"/>
      <c r="D620" s="1373"/>
      <c r="E620" s="1373"/>
      <c r="F620" s="1374"/>
    </row>
    <row r="621" spans="1:6" ht="13.5" customHeight="1" thickTop="1" thickBot="1">
      <c r="A621" s="739" t="s">
        <v>478</v>
      </c>
      <c r="B621" s="740"/>
      <c r="C621" s="741" t="s">
        <v>479</v>
      </c>
      <c r="D621" s="741" t="s">
        <v>480</v>
      </c>
      <c r="E621" s="741" t="s">
        <v>481</v>
      </c>
      <c r="F621" s="742" t="s">
        <v>6</v>
      </c>
    </row>
    <row r="622" spans="1:6" ht="13.5" customHeight="1">
      <c r="A622" s="1375"/>
      <c r="B622" s="743"/>
      <c r="C622" s="744"/>
      <c r="D622" s="744"/>
      <c r="E622" s="744"/>
      <c r="F622" s="729">
        <v>2</v>
      </c>
    </row>
    <row r="623" spans="1:6" ht="13.5" customHeight="1">
      <c r="A623" s="1376"/>
      <c r="B623" s="388"/>
      <c r="C623" s="744"/>
      <c r="D623" s="744"/>
      <c r="E623" s="744"/>
      <c r="F623" s="729"/>
    </row>
    <row r="624" spans="1:6" ht="13.5" customHeight="1">
      <c r="A624" s="1376"/>
      <c r="B624" s="388"/>
      <c r="C624" s="744"/>
      <c r="D624" s="744"/>
      <c r="E624" s="744"/>
      <c r="F624" s="729"/>
    </row>
    <row r="625" spans="1:6" ht="13.5" customHeight="1">
      <c r="A625" s="1376"/>
      <c r="B625" s="388"/>
      <c r="C625" s="745"/>
      <c r="D625" s="745"/>
      <c r="E625" s="745"/>
      <c r="F625" s="746"/>
    </row>
    <row r="626" spans="1:6" ht="13.5" customHeight="1" thickBot="1">
      <c r="A626" s="1376"/>
      <c r="B626" s="388"/>
      <c r="C626" s="745"/>
      <c r="D626" s="745"/>
      <c r="E626" s="747"/>
      <c r="F626" s="748"/>
    </row>
    <row r="627" spans="1:6" ht="13.5" customHeight="1" thickTop="1" thickBot="1">
      <c r="A627" s="1377"/>
      <c r="B627" s="720"/>
      <c r="C627" s="749"/>
      <c r="D627" s="750"/>
      <c r="E627" s="751" t="s">
        <v>153</v>
      </c>
      <c r="F627" s="752">
        <f>F622</f>
        <v>2</v>
      </c>
    </row>
    <row r="628" spans="1:6" ht="13.5" customHeight="1" thickTop="1">
      <c r="A628" s="1380" t="s">
        <v>482</v>
      </c>
      <c r="B628" s="753"/>
      <c r="C628" s="1382"/>
      <c r="D628" s="1383"/>
      <c r="E628" s="1383"/>
      <c r="F628" s="1384"/>
    </row>
    <row r="629" spans="1:6" ht="13.5" customHeight="1" thickBot="1">
      <c r="A629" s="1381"/>
      <c r="B629" s="389"/>
      <c r="C629" s="1385"/>
      <c r="D629" s="1373"/>
      <c r="E629" s="1373"/>
      <c r="F629" s="1374"/>
    </row>
    <row r="630" spans="1:6" ht="13.5" customHeight="1" thickTop="1" thickBot="1"/>
    <row r="631" spans="1:6" ht="13.5" customHeight="1" thickBot="1">
      <c r="A631" s="1389" t="s">
        <v>30</v>
      </c>
      <c r="B631" s="1390"/>
      <c r="C631" s="1391"/>
      <c r="D631" s="1391"/>
      <c r="E631" s="1391"/>
      <c r="F631" s="1392"/>
    </row>
    <row r="632" spans="1:6" ht="13.5" customHeight="1" thickTop="1">
      <c r="A632" s="731" t="s">
        <v>473</v>
      </c>
      <c r="B632" s="732"/>
      <c r="C632" s="733">
        <v>2.2599999999999998</v>
      </c>
      <c r="D632" s="734" t="s">
        <v>474</v>
      </c>
      <c r="E632" s="1364" t="s">
        <v>19</v>
      </c>
      <c r="F632" s="1365"/>
    </row>
    <row r="633" spans="1:6" ht="13.5" customHeight="1">
      <c r="A633" s="735" t="s">
        <v>475</v>
      </c>
      <c r="B633" s="736"/>
      <c r="C633" s="737">
        <v>2</v>
      </c>
      <c r="D633" s="738" t="s">
        <v>476</v>
      </c>
      <c r="E633" s="1366" t="s">
        <v>621</v>
      </c>
      <c r="F633" s="1367"/>
    </row>
    <row r="634" spans="1:6" ht="13.5" customHeight="1">
      <c r="A634" s="1368" t="s">
        <v>477</v>
      </c>
      <c r="B634" s="1369"/>
      <c r="C634" s="773"/>
      <c r="D634" s="773"/>
      <c r="E634" s="773"/>
      <c r="F634" s="1370"/>
    </row>
    <row r="635" spans="1:6" ht="13.5" customHeight="1" thickBot="1">
      <c r="A635" s="1371" t="s">
        <v>63</v>
      </c>
      <c r="B635" s="1372"/>
      <c r="C635" s="1373"/>
      <c r="D635" s="1373"/>
      <c r="E635" s="1373"/>
      <c r="F635" s="1374"/>
    </row>
    <row r="636" spans="1:6" ht="13.5" customHeight="1" thickTop="1" thickBot="1">
      <c r="A636" s="739" t="s">
        <v>478</v>
      </c>
      <c r="B636" s="740"/>
      <c r="C636" s="741" t="s">
        <v>479</v>
      </c>
      <c r="D636" s="741" t="s">
        <v>480</v>
      </c>
      <c r="E636" s="741" t="s">
        <v>481</v>
      </c>
      <c r="F636" s="742" t="s">
        <v>6</v>
      </c>
    </row>
    <row r="637" spans="1:6" ht="13.5" customHeight="1">
      <c r="A637" s="1375"/>
      <c r="B637" s="743"/>
      <c r="C637" s="744"/>
      <c r="D637" s="744"/>
      <c r="E637" s="744"/>
      <c r="F637" s="729">
        <v>14</v>
      </c>
    </row>
    <row r="638" spans="1:6" ht="13.5" customHeight="1">
      <c r="A638" s="1376"/>
      <c r="B638" s="388"/>
      <c r="C638" s="744"/>
      <c r="D638" s="744"/>
      <c r="E638" s="744"/>
      <c r="F638" s="729"/>
    </row>
    <row r="639" spans="1:6" ht="13.5" customHeight="1">
      <c r="A639" s="1376"/>
      <c r="B639" s="388"/>
      <c r="C639" s="744"/>
      <c r="D639" s="744"/>
      <c r="E639" s="744"/>
      <c r="F639" s="729"/>
    </row>
    <row r="640" spans="1:6" ht="13.5" customHeight="1">
      <c r="A640" s="1376"/>
      <c r="B640" s="388"/>
      <c r="C640" s="744"/>
      <c r="D640" s="744"/>
      <c r="E640" s="744"/>
      <c r="F640" s="729"/>
    </row>
    <row r="641" spans="1:6" ht="13.5" customHeight="1">
      <c r="A641" s="1376"/>
      <c r="B641" s="388"/>
      <c r="C641" s="744"/>
      <c r="D641" s="744"/>
      <c r="E641" s="744"/>
      <c r="F641" s="729"/>
    </row>
    <row r="642" spans="1:6" ht="13.5" customHeight="1">
      <c r="A642" s="1376"/>
      <c r="B642" s="388"/>
      <c r="C642" s="744"/>
      <c r="D642" s="744"/>
      <c r="E642" s="744"/>
      <c r="F642" s="729"/>
    </row>
    <row r="643" spans="1:6" ht="13.5" customHeight="1">
      <c r="A643" s="1376"/>
      <c r="B643" s="388"/>
      <c r="C643" s="745"/>
      <c r="D643" s="745"/>
      <c r="E643" s="745"/>
      <c r="F643" s="746"/>
    </row>
    <row r="644" spans="1:6" ht="13.5" customHeight="1">
      <c r="A644" s="1376"/>
      <c r="B644" s="388"/>
      <c r="C644" s="745"/>
      <c r="D644" s="745"/>
      <c r="E644" s="745"/>
      <c r="F644" s="746"/>
    </row>
    <row r="645" spans="1:6" ht="13.5" customHeight="1" thickBot="1">
      <c r="A645" s="1376"/>
      <c r="B645" s="388"/>
      <c r="C645" s="745"/>
      <c r="D645" s="745"/>
      <c r="E645" s="747"/>
      <c r="F645" s="748"/>
    </row>
    <row r="646" spans="1:6" ht="13.5" customHeight="1" thickTop="1" thickBot="1">
      <c r="A646" s="1377"/>
      <c r="B646" s="720"/>
      <c r="C646" s="749"/>
      <c r="D646" s="750"/>
      <c r="E646" s="751" t="s">
        <v>153</v>
      </c>
      <c r="F646" s="752">
        <f>F637</f>
        <v>14</v>
      </c>
    </row>
    <row r="647" spans="1:6" ht="13.5" customHeight="1" thickTop="1">
      <c r="A647" s="1380" t="s">
        <v>482</v>
      </c>
      <c r="B647" s="753"/>
      <c r="C647" s="1382"/>
      <c r="D647" s="1383"/>
      <c r="E647" s="1383"/>
      <c r="F647" s="1384"/>
    </row>
    <row r="648" spans="1:6" ht="13.5" customHeight="1" thickBot="1">
      <c r="A648" s="1381"/>
      <c r="B648" s="389"/>
      <c r="C648" s="1385"/>
      <c r="D648" s="1373"/>
      <c r="E648" s="1373"/>
      <c r="F648" s="1374"/>
    </row>
    <row r="649" spans="1:6" ht="13.5" customHeight="1" thickTop="1" thickBot="1"/>
    <row r="650" spans="1:6" ht="13.5" customHeight="1" thickBot="1">
      <c r="A650" s="1389" t="s">
        <v>30</v>
      </c>
      <c r="B650" s="1390"/>
      <c r="C650" s="1391"/>
      <c r="D650" s="1391"/>
      <c r="E650" s="1391"/>
      <c r="F650" s="1392"/>
    </row>
    <row r="651" spans="1:6" ht="13.5" customHeight="1" thickTop="1">
      <c r="A651" s="731" t="s">
        <v>473</v>
      </c>
      <c r="B651" s="732"/>
      <c r="C651" s="733">
        <v>2.27</v>
      </c>
      <c r="D651" s="734" t="s">
        <v>474</v>
      </c>
      <c r="E651" s="1364" t="s">
        <v>19</v>
      </c>
      <c r="F651" s="1365"/>
    </row>
    <row r="652" spans="1:6" ht="13.5" customHeight="1">
      <c r="A652" s="735" t="s">
        <v>475</v>
      </c>
      <c r="B652" s="736"/>
      <c r="C652" s="737">
        <v>2</v>
      </c>
      <c r="D652" s="738" t="s">
        <v>476</v>
      </c>
      <c r="E652" s="1366" t="s">
        <v>621</v>
      </c>
      <c r="F652" s="1367"/>
    </row>
    <row r="653" spans="1:6" ht="13.5" customHeight="1">
      <c r="A653" s="1368" t="s">
        <v>477</v>
      </c>
      <c r="B653" s="1369"/>
      <c r="C653" s="773"/>
      <c r="D653" s="773"/>
      <c r="E653" s="773"/>
      <c r="F653" s="1370"/>
    </row>
    <row r="654" spans="1:6" ht="13.5" customHeight="1" thickBot="1">
      <c r="A654" s="1371" t="s">
        <v>64</v>
      </c>
      <c r="B654" s="1372"/>
      <c r="C654" s="1373"/>
      <c r="D654" s="1373"/>
      <c r="E654" s="1373"/>
      <c r="F654" s="1374"/>
    </row>
    <row r="655" spans="1:6" ht="13.5" customHeight="1" thickTop="1" thickBot="1">
      <c r="A655" s="739" t="s">
        <v>478</v>
      </c>
      <c r="B655" s="740"/>
      <c r="C655" s="741" t="s">
        <v>479</v>
      </c>
      <c r="D655" s="741" t="s">
        <v>480</v>
      </c>
      <c r="E655" s="741" t="s">
        <v>481</v>
      </c>
      <c r="F655" s="742" t="s">
        <v>6</v>
      </c>
    </row>
    <row r="656" spans="1:6" ht="13.5" customHeight="1">
      <c r="A656" s="1375"/>
      <c r="B656" s="743"/>
      <c r="C656" s="744"/>
      <c r="D656" s="744"/>
      <c r="E656" s="744"/>
      <c r="F656" s="729">
        <v>1</v>
      </c>
    </row>
    <row r="657" spans="1:6" ht="13.5" customHeight="1">
      <c r="A657" s="1376"/>
      <c r="B657" s="388"/>
      <c r="C657" s="744"/>
      <c r="D657" s="744"/>
      <c r="E657" s="744"/>
      <c r="F657" s="729"/>
    </row>
    <row r="658" spans="1:6" ht="13.5" customHeight="1">
      <c r="A658" s="1376"/>
      <c r="B658" s="388"/>
      <c r="C658" s="744"/>
      <c r="D658" s="744"/>
      <c r="E658" s="744"/>
      <c r="F658" s="729"/>
    </row>
    <row r="659" spans="1:6" ht="13.5" customHeight="1">
      <c r="A659" s="1376"/>
      <c r="B659" s="388"/>
      <c r="C659" s="744"/>
      <c r="D659" s="744"/>
      <c r="E659" s="744"/>
      <c r="F659" s="729"/>
    </row>
    <row r="660" spans="1:6" ht="13.5" customHeight="1">
      <c r="A660" s="1376"/>
      <c r="B660" s="388"/>
      <c r="C660" s="744"/>
      <c r="D660" s="744"/>
      <c r="E660" s="744"/>
      <c r="F660" s="729"/>
    </row>
    <row r="661" spans="1:6" ht="13.5" customHeight="1">
      <c r="A661" s="1376"/>
      <c r="B661" s="388"/>
      <c r="C661" s="744"/>
      <c r="D661" s="744"/>
      <c r="E661" s="744"/>
      <c r="F661" s="729"/>
    </row>
    <row r="662" spans="1:6" ht="13.5" customHeight="1">
      <c r="A662" s="1376"/>
      <c r="B662" s="388"/>
      <c r="C662" s="745"/>
      <c r="D662" s="745"/>
      <c r="E662" s="745"/>
      <c r="F662" s="746"/>
    </row>
    <row r="663" spans="1:6" ht="13.5" customHeight="1">
      <c r="A663" s="1376"/>
      <c r="B663" s="388"/>
      <c r="C663" s="745"/>
      <c r="D663" s="745"/>
      <c r="E663" s="745"/>
      <c r="F663" s="746"/>
    </row>
    <row r="664" spans="1:6" ht="13.5" customHeight="1" thickBot="1">
      <c r="A664" s="1376"/>
      <c r="B664" s="388"/>
      <c r="C664" s="745"/>
      <c r="D664" s="745"/>
      <c r="E664" s="747"/>
      <c r="F664" s="748"/>
    </row>
    <row r="665" spans="1:6" ht="13.5" customHeight="1" thickTop="1" thickBot="1">
      <c r="A665" s="1377"/>
      <c r="B665" s="720"/>
      <c r="C665" s="749"/>
      <c r="D665" s="750"/>
      <c r="E665" s="751" t="s">
        <v>153</v>
      </c>
      <c r="F665" s="752">
        <f>F656</f>
        <v>1</v>
      </c>
    </row>
    <row r="666" spans="1:6" ht="13.5" customHeight="1" thickTop="1">
      <c r="A666" s="1380" t="s">
        <v>482</v>
      </c>
      <c r="B666" s="753"/>
      <c r="C666" s="1382"/>
      <c r="D666" s="1383"/>
      <c r="E666" s="1383"/>
      <c r="F666" s="1384"/>
    </row>
    <row r="667" spans="1:6" ht="13.5" customHeight="1" thickBot="1">
      <c r="A667" s="1381"/>
      <c r="B667" s="389"/>
      <c r="C667" s="1385"/>
      <c r="D667" s="1373"/>
      <c r="E667" s="1373"/>
      <c r="F667" s="1374"/>
    </row>
    <row r="668" spans="1:6" ht="13.5" customHeight="1" thickTop="1" thickBot="1"/>
    <row r="669" spans="1:6" ht="13.5" customHeight="1" thickBot="1">
      <c r="A669" s="1389" t="s">
        <v>30</v>
      </c>
      <c r="B669" s="1390"/>
      <c r="C669" s="1391"/>
      <c r="D669" s="1391"/>
      <c r="E669" s="1391"/>
      <c r="F669" s="1392"/>
    </row>
    <row r="670" spans="1:6" ht="13.5" customHeight="1" thickTop="1">
      <c r="A670" s="731" t="s">
        <v>473</v>
      </c>
      <c r="B670" s="732"/>
      <c r="C670" s="733">
        <v>2.2799999999999998</v>
      </c>
      <c r="D670" s="734" t="s">
        <v>474</v>
      </c>
      <c r="E670" s="1364" t="s">
        <v>19</v>
      </c>
      <c r="F670" s="1365"/>
    </row>
    <row r="671" spans="1:6" ht="13.5" customHeight="1">
      <c r="A671" s="735" t="s">
        <v>475</v>
      </c>
      <c r="B671" s="736"/>
      <c r="C671" s="737">
        <v>2</v>
      </c>
      <c r="D671" s="738" t="s">
        <v>476</v>
      </c>
      <c r="E671" s="1366" t="s">
        <v>621</v>
      </c>
      <c r="F671" s="1367"/>
    </row>
    <row r="672" spans="1:6" ht="13.5" customHeight="1">
      <c r="A672" s="1368" t="s">
        <v>477</v>
      </c>
      <c r="B672" s="1369"/>
      <c r="C672" s="773"/>
      <c r="D672" s="773"/>
      <c r="E672" s="773"/>
      <c r="F672" s="1370"/>
    </row>
    <row r="673" spans="1:6" ht="13.5" customHeight="1" thickBot="1">
      <c r="A673" s="1371" t="s">
        <v>65</v>
      </c>
      <c r="B673" s="1372"/>
      <c r="C673" s="1373"/>
      <c r="D673" s="1373"/>
      <c r="E673" s="1373"/>
      <c r="F673" s="1374"/>
    </row>
    <row r="674" spans="1:6" ht="13.5" customHeight="1" thickTop="1" thickBot="1">
      <c r="A674" s="739" t="s">
        <v>478</v>
      </c>
      <c r="B674" s="740"/>
      <c r="C674" s="741" t="s">
        <v>479</v>
      </c>
      <c r="D674" s="741" t="s">
        <v>480</v>
      </c>
      <c r="E674" s="741" t="s">
        <v>481</v>
      </c>
      <c r="F674" s="742" t="s">
        <v>6</v>
      </c>
    </row>
    <row r="675" spans="1:6" ht="13.5" customHeight="1">
      <c r="A675" s="1375"/>
      <c r="B675" s="743"/>
      <c r="C675" s="744"/>
      <c r="D675" s="744"/>
      <c r="E675" s="744"/>
      <c r="F675" s="729">
        <v>1</v>
      </c>
    </row>
    <row r="676" spans="1:6" ht="13.5" customHeight="1">
      <c r="A676" s="1376"/>
      <c r="B676" s="388"/>
      <c r="C676" s="744"/>
      <c r="D676" s="744"/>
      <c r="E676" s="744"/>
      <c r="F676" s="729"/>
    </row>
    <row r="677" spans="1:6" ht="13.5" customHeight="1">
      <c r="A677" s="1376"/>
      <c r="B677" s="388"/>
      <c r="C677" s="744"/>
      <c r="D677" s="744"/>
      <c r="E677" s="744"/>
      <c r="F677" s="729"/>
    </row>
    <row r="678" spans="1:6" ht="13.5" customHeight="1">
      <c r="A678" s="1376"/>
      <c r="B678" s="388"/>
      <c r="C678" s="744"/>
      <c r="D678" s="744"/>
      <c r="E678" s="744"/>
      <c r="F678" s="729"/>
    </row>
    <row r="679" spans="1:6" ht="13.5" customHeight="1">
      <c r="A679" s="1376"/>
      <c r="B679" s="388"/>
      <c r="C679" s="744"/>
      <c r="D679" s="744"/>
      <c r="E679" s="744"/>
      <c r="F679" s="729"/>
    </row>
    <row r="680" spans="1:6" ht="13.5" customHeight="1">
      <c r="A680" s="1376"/>
      <c r="B680" s="388"/>
      <c r="C680" s="744"/>
      <c r="D680" s="744"/>
      <c r="E680" s="744"/>
      <c r="F680" s="729"/>
    </row>
    <row r="681" spans="1:6" ht="13.5" customHeight="1">
      <c r="A681" s="1376"/>
      <c r="B681" s="388"/>
      <c r="C681" s="745"/>
      <c r="D681" s="745"/>
      <c r="E681" s="745"/>
      <c r="F681" s="746"/>
    </row>
    <row r="682" spans="1:6" ht="13.5" customHeight="1">
      <c r="A682" s="1376"/>
      <c r="B682" s="388"/>
      <c r="C682" s="745"/>
      <c r="D682" s="745"/>
      <c r="E682" s="745"/>
      <c r="F682" s="746"/>
    </row>
    <row r="683" spans="1:6" ht="13.5" customHeight="1" thickBot="1">
      <c r="A683" s="1376"/>
      <c r="B683" s="388"/>
      <c r="C683" s="745"/>
      <c r="D683" s="745"/>
      <c r="E683" s="747"/>
      <c r="F683" s="748"/>
    </row>
    <row r="684" spans="1:6" ht="13.5" customHeight="1" thickTop="1" thickBot="1">
      <c r="A684" s="1377"/>
      <c r="B684" s="720"/>
      <c r="C684" s="749"/>
      <c r="D684" s="750"/>
      <c r="E684" s="751" t="s">
        <v>153</v>
      </c>
      <c r="F684" s="752">
        <f>F675</f>
        <v>1</v>
      </c>
    </row>
    <row r="685" spans="1:6" ht="13.5" customHeight="1" thickTop="1">
      <c r="A685" s="1380" t="s">
        <v>482</v>
      </c>
      <c r="B685" s="753"/>
      <c r="C685" s="1382"/>
      <c r="D685" s="1383"/>
      <c r="E685" s="1383"/>
      <c r="F685" s="1384"/>
    </row>
    <row r="686" spans="1:6" ht="13.5" customHeight="1" thickBot="1">
      <c r="A686" s="1381"/>
      <c r="B686" s="389"/>
      <c r="C686" s="1385"/>
      <c r="D686" s="1373"/>
      <c r="E686" s="1373"/>
      <c r="F686" s="1374"/>
    </row>
    <row r="687" spans="1:6" ht="13.5" customHeight="1" thickTop="1" thickBot="1"/>
    <row r="688" spans="1:6" ht="13.5" customHeight="1" thickBot="1">
      <c r="A688" s="1389" t="s">
        <v>30</v>
      </c>
      <c r="B688" s="1390"/>
      <c r="C688" s="1391"/>
      <c r="D688" s="1391"/>
      <c r="E688" s="1391"/>
      <c r="F688" s="1392"/>
    </row>
    <row r="689" spans="1:6" ht="13.5" customHeight="1" thickTop="1">
      <c r="A689" s="731" t="s">
        <v>473</v>
      </c>
      <c r="B689" s="732"/>
      <c r="C689" s="733">
        <v>2.29</v>
      </c>
      <c r="D689" s="734" t="s">
        <v>474</v>
      </c>
      <c r="E689" s="1364" t="s">
        <v>19</v>
      </c>
      <c r="F689" s="1365"/>
    </row>
    <row r="690" spans="1:6" ht="13.5" customHeight="1">
      <c r="A690" s="735" t="s">
        <v>475</v>
      </c>
      <c r="B690" s="736"/>
      <c r="C690" s="737">
        <v>2</v>
      </c>
      <c r="D690" s="738" t="s">
        <v>476</v>
      </c>
      <c r="E690" s="1366" t="s">
        <v>621</v>
      </c>
      <c r="F690" s="1367"/>
    </row>
    <row r="691" spans="1:6" ht="13.5" customHeight="1">
      <c r="A691" s="1368" t="s">
        <v>477</v>
      </c>
      <c r="B691" s="1369"/>
      <c r="C691" s="773"/>
      <c r="D691" s="773"/>
      <c r="E691" s="773"/>
      <c r="F691" s="1370"/>
    </row>
    <row r="692" spans="1:6" ht="13.5" customHeight="1" thickBot="1">
      <c r="A692" s="1371" t="s">
        <v>66</v>
      </c>
      <c r="B692" s="1372"/>
      <c r="C692" s="1373"/>
      <c r="D692" s="1373"/>
      <c r="E692" s="1373"/>
      <c r="F692" s="1374"/>
    </row>
    <row r="693" spans="1:6" ht="13.5" customHeight="1" thickTop="1" thickBot="1">
      <c r="A693" s="739" t="s">
        <v>478</v>
      </c>
      <c r="B693" s="740"/>
      <c r="C693" s="741" t="s">
        <v>479</v>
      </c>
      <c r="D693" s="741" t="s">
        <v>480</v>
      </c>
      <c r="E693" s="741" t="s">
        <v>481</v>
      </c>
      <c r="F693" s="742" t="s">
        <v>6</v>
      </c>
    </row>
    <row r="694" spans="1:6" ht="13.5" customHeight="1">
      <c r="A694" s="1375"/>
      <c r="B694" s="743"/>
      <c r="C694" s="744"/>
      <c r="D694" s="744"/>
      <c r="E694" s="744"/>
      <c r="F694" s="729">
        <v>1</v>
      </c>
    </row>
    <row r="695" spans="1:6" ht="13.5" customHeight="1">
      <c r="A695" s="1376"/>
      <c r="B695" s="388"/>
      <c r="C695" s="744"/>
      <c r="D695" s="744"/>
      <c r="E695" s="744"/>
      <c r="F695" s="729"/>
    </row>
    <row r="696" spans="1:6" ht="13.5" customHeight="1">
      <c r="A696" s="1376"/>
      <c r="B696" s="388"/>
      <c r="C696" s="744"/>
      <c r="D696" s="744"/>
      <c r="E696" s="744"/>
      <c r="F696" s="729"/>
    </row>
    <row r="697" spans="1:6" ht="13.5" customHeight="1">
      <c r="A697" s="1376"/>
      <c r="B697" s="388"/>
      <c r="C697" s="744"/>
      <c r="D697" s="744"/>
      <c r="E697" s="744"/>
      <c r="F697" s="729"/>
    </row>
    <row r="698" spans="1:6" ht="13.5" customHeight="1">
      <c r="A698" s="1376"/>
      <c r="B698" s="388"/>
      <c r="C698" s="744"/>
      <c r="D698" s="744"/>
      <c r="E698" s="744"/>
      <c r="F698" s="729"/>
    </row>
    <row r="699" spans="1:6" ht="13.5" customHeight="1">
      <c r="A699" s="1376"/>
      <c r="B699" s="388"/>
      <c r="C699" s="744"/>
      <c r="D699" s="744"/>
      <c r="E699" s="744"/>
      <c r="F699" s="729"/>
    </row>
    <row r="700" spans="1:6" ht="13.5" customHeight="1">
      <c r="A700" s="1376"/>
      <c r="B700" s="388"/>
      <c r="C700" s="745"/>
      <c r="D700" s="745"/>
      <c r="E700" s="745"/>
      <c r="F700" s="746"/>
    </row>
    <row r="701" spans="1:6" ht="13.5" customHeight="1">
      <c r="A701" s="1376"/>
      <c r="B701" s="388"/>
      <c r="C701" s="745"/>
      <c r="D701" s="745"/>
      <c r="E701" s="745"/>
      <c r="F701" s="746"/>
    </row>
    <row r="702" spans="1:6" ht="13.5" customHeight="1" thickBot="1">
      <c r="A702" s="1376"/>
      <c r="B702" s="388"/>
      <c r="C702" s="745"/>
      <c r="D702" s="745"/>
      <c r="E702" s="747"/>
      <c r="F702" s="748"/>
    </row>
    <row r="703" spans="1:6" ht="13.5" customHeight="1" thickTop="1" thickBot="1">
      <c r="A703" s="1377"/>
      <c r="B703" s="720"/>
      <c r="C703" s="749"/>
      <c r="D703" s="750"/>
      <c r="E703" s="751" t="s">
        <v>153</v>
      </c>
      <c r="F703" s="752">
        <v>1</v>
      </c>
    </row>
    <row r="704" spans="1:6" ht="13.5" customHeight="1" thickTop="1">
      <c r="A704" s="1380" t="s">
        <v>482</v>
      </c>
      <c r="B704" s="753"/>
      <c r="C704" s="1382"/>
      <c r="D704" s="1383"/>
      <c r="E704" s="1383"/>
      <c r="F704" s="1384"/>
    </row>
    <row r="705" spans="1:6" ht="13.5" customHeight="1" thickBot="1">
      <c r="A705" s="1381"/>
      <c r="B705" s="389"/>
      <c r="C705" s="1385"/>
      <c r="D705" s="1373"/>
      <c r="E705" s="1373"/>
      <c r="F705" s="1374"/>
    </row>
    <row r="706" spans="1:6" ht="13.5" customHeight="1" thickTop="1" thickBot="1"/>
    <row r="707" spans="1:6" ht="13.5" customHeight="1" thickBot="1">
      <c r="A707" s="1389" t="s">
        <v>30</v>
      </c>
      <c r="B707" s="1390"/>
      <c r="C707" s="1391"/>
      <c r="D707" s="1391"/>
      <c r="E707" s="1391"/>
      <c r="F707" s="1392"/>
    </row>
    <row r="708" spans="1:6" ht="13.5" customHeight="1" thickTop="1">
      <c r="A708" s="731" t="s">
        <v>473</v>
      </c>
      <c r="B708" s="732"/>
      <c r="C708" s="754">
        <v>2.2999999999999998</v>
      </c>
      <c r="D708" s="734" t="s">
        <v>474</v>
      </c>
      <c r="E708" s="1364" t="s">
        <v>19</v>
      </c>
      <c r="F708" s="1365"/>
    </row>
    <row r="709" spans="1:6" ht="13.5" customHeight="1">
      <c r="A709" s="735" t="s">
        <v>475</v>
      </c>
      <c r="B709" s="736"/>
      <c r="C709" s="737">
        <v>2</v>
      </c>
      <c r="D709" s="738" t="s">
        <v>476</v>
      </c>
      <c r="E709" s="1366" t="s">
        <v>621</v>
      </c>
      <c r="F709" s="1367"/>
    </row>
    <row r="710" spans="1:6" ht="13.5" customHeight="1">
      <c r="A710" s="1368" t="s">
        <v>477</v>
      </c>
      <c r="B710" s="1369"/>
      <c r="C710" s="773"/>
      <c r="D710" s="773"/>
      <c r="E710" s="773"/>
      <c r="F710" s="1370"/>
    </row>
    <row r="711" spans="1:6" ht="13.5" customHeight="1" thickBot="1">
      <c r="A711" s="1371" t="s">
        <v>67</v>
      </c>
      <c r="B711" s="1372"/>
      <c r="C711" s="1373"/>
      <c r="D711" s="1373"/>
      <c r="E711" s="1373"/>
      <c r="F711" s="1374"/>
    </row>
    <row r="712" spans="1:6" ht="13.5" customHeight="1" thickTop="1" thickBot="1">
      <c r="A712" s="739" t="s">
        <v>478</v>
      </c>
      <c r="B712" s="740"/>
      <c r="C712" s="741" t="s">
        <v>479</v>
      </c>
      <c r="D712" s="741" t="s">
        <v>480</v>
      </c>
      <c r="E712" s="741" t="s">
        <v>481</v>
      </c>
      <c r="F712" s="742" t="s">
        <v>6</v>
      </c>
    </row>
    <row r="713" spans="1:6" ht="13.5" customHeight="1">
      <c r="A713" s="1375"/>
      <c r="B713" s="743"/>
      <c r="C713" s="744"/>
      <c r="D713" s="744"/>
      <c r="E713" s="744"/>
      <c r="F713" s="729">
        <v>1</v>
      </c>
    </row>
    <row r="714" spans="1:6" ht="13.5" customHeight="1">
      <c r="A714" s="1376"/>
      <c r="B714" s="388"/>
      <c r="C714" s="744"/>
      <c r="D714" s="744"/>
      <c r="E714" s="744"/>
      <c r="F714" s="729"/>
    </row>
    <row r="715" spans="1:6" ht="13.5" customHeight="1">
      <c r="A715" s="1376"/>
      <c r="B715" s="388"/>
      <c r="C715" s="745"/>
      <c r="D715" s="745"/>
      <c r="E715" s="745"/>
      <c r="F715" s="746"/>
    </row>
    <row r="716" spans="1:6" ht="13.5" customHeight="1">
      <c r="A716" s="1376"/>
      <c r="B716" s="388"/>
      <c r="C716" s="745"/>
      <c r="D716" s="745"/>
      <c r="E716" s="745"/>
      <c r="F716" s="746"/>
    </row>
    <row r="717" spans="1:6" ht="13.5" customHeight="1" thickBot="1">
      <c r="A717" s="1376"/>
      <c r="B717" s="388"/>
      <c r="C717" s="745"/>
      <c r="D717" s="745"/>
      <c r="E717" s="747"/>
      <c r="F717" s="748"/>
    </row>
    <row r="718" spans="1:6" ht="13.5" customHeight="1" thickTop="1" thickBot="1">
      <c r="A718" s="1377"/>
      <c r="B718" s="720"/>
      <c r="C718" s="749"/>
      <c r="D718" s="750"/>
      <c r="E718" s="751" t="s">
        <v>153</v>
      </c>
      <c r="F718" s="752">
        <f>SUM(F713:F717)</f>
        <v>1</v>
      </c>
    </row>
    <row r="719" spans="1:6" ht="13.5" customHeight="1" thickTop="1">
      <c r="A719" s="1380" t="s">
        <v>482</v>
      </c>
      <c r="B719" s="753"/>
      <c r="C719" s="1382"/>
      <c r="D719" s="1383"/>
      <c r="E719" s="1383"/>
      <c r="F719" s="1384"/>
    </row>
    <row r="720" spans="1:6" ht="13.5" customHeight="1" thickBot="1">
      <c r="A720" s="1381"/>
      <c r="B720" s="389"/>
      <c r="C720" s="1385"/>
      <c r="D720" s="1373"/>
      <c r="E720" s="1373"/>
      <c r="F720" s="1374"/>
    </row>
    <row r="721" spans="1:6" ht="13.5" customHeight="1" thickTop="1" thickBot="1"/>
    <row r="722" spans="1:6" ht="13.5" customHeight="1" thickBot="1">
      <c r="A722" s="1389" t="s">
        <v>30</v>
      </c>
      <c r="B722" s="1390"/>
      <c r="C722" s="1391"/>
      <c r="D722" s="1391"/>
      <c r="E722" s="1391"/>
      <c r="F722" s="1392"/>
    </row>
    <row r="723" spans="1:6" ht="13.5" customHeight="1" thickTop="1">
      <c r="A723" s="731" t="s">
        <v>473</v>
      </c>
      <c r="B723" s="732"/>
      <c r="C723" s="733">
        <v>2.31</v>
      </c>
      <c r="D723" s="734" t="s">
        <v>474</v>
      </c>
      <c r="E723" s="1364" t="s">
        <v>19</v>
      </c>
      <c r="F723" s="1365"/>
    </row>
    <row r="724" spans="1:6" ht="13.5" customHeight="1">
      <c r="A724" s="735" t="s">
        <v>475</v>
      </c>
      <c r="B724" s="736"/>
      <c r="C724" s="737">
        <v>2</v>
      </c>
      <c r="D724" s="738" t="s">
        <v>476</v>
      </c>
      <c r="E724" s="1366" t="s">
        <v>621</v>
      </c>
      <c r="F724" s="1367"/>
    </row>
    <row r="725" spans="1:6" ht="13.5" customHeight="1">
      <c r="A725" s="1368" t="s">
        <v>477</v>
      </c>
      <c r="B725" s="1369"/>
      <c r="C725" s="773"/>
      <c r="D725" s="773"/>
      <c r="E725" s="773"/>
      <c r="F725" s="1370"/>
    </row>
    <row r="726" spans="1:6" ht="13.5" customHeight="1" thickBot="1">
      <c r="A726" s="1371" t="s">
        <v>68</v>
      </c>
      <c r="B726" s="1372"/>
      <c r="C726" s="1373"/>
      <c r="D726" s="1373"/>
      <c r="E726" s="1373"/>
      <c r="F726" s="1374"/>
    </row>
    <row r="727" spans="1:6" ht="13.5" customHeight="1" thickTop="1" thickBot="1">
      <c r="A727" s="739" t="s">
        <v>478</v>
      </c>
      <c r="B727" s="740"/>
      <c r="C727" s="741" t="s">
        <v>479</v>
      </c>
      <c r="D727" s="741" t="s">
        <v>480</v>
      </c>
      <c r="E727" s="741" t="s">
        <v>481</v>
      </c>
      <c r="F727" s="742" t="s">
        <v>6</v>
      </c>
    </row>
    <row r="728" spans="1:6" ht="13.5" customHeight="1">
      <c r="A728" s="1375"/>
      <c r="B728" s="743"/>
      <c r="C728" s="744"/>
      <c r="D728" s="744"/>
      <c r="E728" s="744"/>
      <c r="F728" s="729">
        <v>1</v>
      </c>
    </row>
    <row r="729" spans="1:6" ht="13.5" customHeight="1">
      <c r="A729" s="1376"/>
      <c r="B729" s="388"/>
      <c r="C729" s="744"/>
      <c r="D729" s="744"/>
      <c r="E729" s="744"/>
      <c r="F729" s="729"/>
    </row>
    <row r="730" spans="1:6" ht="13.5" customHeight="1">
      <c r="A730" s="1376"/>
      <c r="B730" s="388"/>
      <c r="C730" s="744"/>
      <c r="D730" s="744"/>
      <c r="E730" s="744"/>
      <c r="F730" s="729"/>
    </row>
    <row r="731" spans="1:6" ht="13.5" customHeight="1">
      <c r="A731" s="1376"/>
      <c r="B731" s="388"/>
      <c r="C731" s="744"/>
      <c r="D731" s="744"/>
      <c r="E731" s="744"/>
      <c r="F731" s="729"/>
    </row>
    <row r="732" spans="1:6" ht="13.5" customHeight="1">
      <c r="A732" s="1376"/>
      <c r="B732" s="388"/>
      <c r="C732" s="744"/>
      <c r="D732" s="744"/>
      <c r="E732" s="744"/>
      <c r="F732" s="729"/>
    </row>
    <row r="733" spans="1:6" ht="13.5" customHeight="1">
      <c r="A733" s="1376"/>
      <c r="B733" s="388"/>
      <c r="C733" s="744"/>
      <c r="D733" s="744"/>
      <c r="E733" s="744"/>
      <c r="F733" s="729"/>
    </row>
    <row r="734" spans="1:6" ht="13.5" customHeight="1">
      <c r="A734" s="1376"/>
      <c r="B734" s="388"/>
      <c r="C734" s="744"/>
      <c r="D734" s="744"/>
      <c r="E734" s="744"/>
      <c r="F734" s="729"/>
    </row>
    <row r="735" spans="1:6" ht="13.5" customHeight="1">
      <c r="A735" s="1376"/>
      <c r="B735" s="388"/>
      <c r="C735" s="744"/>
      <c r="D735" s="744"/>
      <c r="E735" s="744"/>
      <c r="F735" s="729"/>
    </row>
    <row r="736" spans="1:6" ht="13.5" customHeight="1">
      <c r="A736" s="1376"/>
      <c r="B736" s="388"/>
      <c r="C736" s="744"/>
      <c r="D736" s="744"/>
      <c r="E736" s="744"/>
      <c r="F736" s="729"/>
    </row>
    <row r="737" spans="1:6" ht="13.5" customHeight="1">
      <c r="A737" s="1376"/>
      <c r="B737" s="388"/>
      <c r="C737" s="744"/>
      <c r="D737" s="744"/>
      <c r="E737" s="744"/>
      <c r="F737" s="729"/>
    </row>
    <row r="738" spans="1:6" ht="13.5" customHeight="1">
      <c r="A738" s="1376"/>
      <c r="B738" s="388"/>
      <c r="C738" s="744"/>
      <c r="D738" s="744"/>
      <c r="E738" s="744"/>
      <c r="F738" s="729"/>
    </row>
    <row r="739" spans="1:6" ht="13.5" customHeight="1">
      <c r="A739" s="1376"/>
      <c r="B739" s="388"/>
      <c r="C739" s="744"/>
      <c r="D739" s="744"/>
      <c r="E739" s="744"/>
      <c r="F739" s="729"/>
    </row>
    <row r="740" spans="1:6" ht="13.5" customHeight="1">
      <c r="A740" s="1376"/>
      <c r="B740" s="388"/>
      <c r="C740" s="744"/>
      <c r="D740" s="744"/>
      <c r="E740" s="744"/>
      <c r="F740" s="729"/>
    </row>
    <row r="741" spans="1:6" ht="13.5" customHeight="1" thickBot="1">
      <c r="A741" s="1376"/>
      <c r="B741" s="388"/>
      <c r="C741" s="745"/>
      <c r="D741" s="745"/>
      <c r="E741" s="745"/>
      <c r="F741" s="746"/>
    </row>
    <row r="742" spans="1:6" ht="13.5" customHeight="1" thickTop="1" thickBot="1">
      <c r="A742" s="1377"/>
      <c r="B742" s="720"/>
      <c r="C742" s="749"/>
      <c r="D742" s="750"/>
      <c r="E742" s="751" t="s">
        <v>153</v>
      </c>
      <c r="F742" s="752">
        <f>SUM(F728:F741)</f>
        <v>1</v>
      </c>
    </row>
    <row r="743" spans="1:6" ht="13.5" customHeight="1" thickTop="1">
      <c r="A743" s="1380" t="s">
        <v>482</v>
      </c>
      <c r="B743" s="753"/>
      <c r="C743" s="1382"/>
      <c r="D743" s="1383"/>
      <c r="E743" s="1383"/>
      <c r="F743" s="1384"/>
    </row>
    <row r="744" spans="1:6" ht="13.5" customHeight="1" thickBot="1">
      <c r="A744" s="1381"/>
      <c r="B744" s="389"/>
      <c r="C744" s="1385"/>
      <c r="D744" s="1373"/>
      <c r="E744" s="1373"/>
      <c r="F744" s="1374"/>
    </row>
    <row r="745" spans="1:6" ht="13.5" customHeight="1" thickTop="1" thickBot="1"/>
    <row r="746" spans="1:6" ht="13.5" customHeight="1" thickBot="1">
      <c r="A746" s="1389" t="s">
        <v>30</v>
      </c>
      <c r="B746" s="1390"/>
      <c r="C746" s="1391"/>
      <c r="D746" s="1391"/>
      <c r="E746" s="1391"/>
      <c r="F746" s="1392"/>
    </row>
    <row r="747" spans="1:6" ht="13.5" customHeight="1" thickTop="1">
      <c r="A747" s="731" t="s">
        <v>473</v>
      </c>
      <c r="B747" s="732"/>
      <c r="C747" s="754">
        <v>2.3199999999999998</v>
      </c>
      <c r="D747" s="734" t="s">
        <v>474</v>
      </c>
      <c r="E747" s="1364" t="s">
        <v>19</v>
      </c>
      <c r="F747" s="1365"/>
    </row>
    <row r="748" spans="1:6" ht="13.5" customHeight="1">
      <c r="A748" s="735" t="s">
        <v>475</v>
      </c>
      <c r="B748" s="736"/>
      <c r="C748" s="737">
        <v>2</v>
      </c>
      <c r="D748" s="738" t="s">
        <v>476</v>
      </c>
      <c r="E748" s="1366" t="s">
        <v>621</v>
      </c>
      <c r="F748" s="1367"/>
    </row>
    <row r="749" spans="1:6" ht="13.5" customHeight="1">
      <c r="A749" s="1368" t="s">
        <v>477</v>
      </c>
      <c r="B749" s="1369"/>
      <c r="C749" s="773"/>
      <c r="D749" s="773"/>
      <c r="E749" s="773"/>
      <c r="F749" s="1370"/>
    </row>
    <row r="750" spans="1:6" ht="13.5" customHeight="1" thickBot="1">
      <c r="A750" s="1371" t="s">
        <v>69</v>
      </c>
      <c r="B750" s="1372"/>
      <c r="C750" s="1373"/>
      <c r="D750" s="1373"/>
      <c r="E750" s="1373"/>
      <c r="F750" s="1374"/>
    </row>
    <row r="751" spans="1:6" ht="13.5" customHeight="1" thickTop="1" thickBot="1">
      <c r="A751" s="739" t="s">
        <v>478</v>
      </c>
      <c r="B751" s="740"/>
      <c r="C751" s="741" t="s">
        <v>479</v>
      </c>
      <c r="D751" s="741" t="s">
        <v>480</v>
      </c>
      <c r="E751" s="741" t="s">
        <v>481</v>
      </c>
      <c r="F751" s="742" t="s">
        <v>6</v>
      </c>
    </row>
    <row r="752" spans="1:6" ht="13.5" customHeight="1">
      <c r="A752" s="1375"/>
      <c r="B752" s="743"/>
      <c r="C752" s="744"/>
      <c r="D752" s="744"/>
      <c r="E752" s="744"/>
      <c r="F752" s="729">
        <v>1</v>
      </c>
    </row>
    <row r="753" spans="1:6" ht="13.5" customHeight="1">
      <c r="A753" s="1376"/>
      <c r="B753" s="388"/>
      <c r="C753" s="744"/>
      <c r="D753" s="744"/>
      <c r="E753" s="744"/>
      <c r="F753" s="729"/>
    </row>
    <row r="754" spans="1:6" ht="13.5" customHeight="1">
      <c r="A754" s="1376"/>
      <c r="B754" s="388"/>
      <c r="C754" s="745"/>
      <c r="D754" s="745"/>
      <c r="E754" s="745"/>
      <c r="F754" s="746"/>
    </row>
    <row r="755" spans="1:6" ht="13.5" customHeight="1">
      <c r="A755" s="1376"/>
      <c r="B755" s="388"/>
      <c r="C755" s="745"/>
      <c r="D755" s="745"/>
      <c r="E755" s="745"/>
      <c r="F755" s="746"/>
    </row>
    <row r="756" spans="1:6" ht="13.5" customHeight="1" thickBot="1">
      <c r="A756" s="1376"/>
      <c r="B756" s="388"/>
      <c r="C756" s="745"/>
      <c r="D756" s="745"/>
      <c r="E756" s="747"/>
      <c r="F756" s="748"/>
    </row>
    <row r="757" spans="1:6" ht="13.5" customHeight="1" thickTop="1" thickBot="1">
      <c r="A757" s="1377"/>
      <c r="B757" s="720"/>
      <c r="C757" s="749"/>
      <c r="D757" s="750"/>
      <c r="E757" s="751" t="s">
        <v>153</v>
      </c>
      <c r="F757" s="752">
        <f>SUM(F752:F756)</f>
        <v>1</v>
      </c>
    </row>
    <row r="758" spans="1:6" ht="13.5" customHeight="1" thickTop="1">
      <c r="A758" s="1380" t="s">
        <v>482</v>
      </c>
      <c r="B758" s="753"/>
      <c r="C758" s="1382"/>
      <c r="D758" s="1383"/>
      <c r="E758" s="1383"/>
      <c r="F758" s="1384"/>
    </row>
    <row r="759" spans="1:6" ht="13.5" customHeight="1" thickBot="1">
      <c r="A759" s="1381"/>
      <c r="B759" s="389"/>
      <c r="C759" s="1385"/>
      <c r="D759" s="1373"/>
      <c r="E759" s="1373"/>
      <c r="F759" s="1374"/>
    </row>
    <row r="760" spans="1:6" ht="13.5" customHeight="1" thickTop="1" thickBot="1"/>
    <row r="761" spans="1:6" ht="13.5" customHeight="1" thickBot="1">
      <c r="A761" s="1389" t="s">
        <v>30</v>
      </c>
      <c r="B761" s="1390"/>
      <c r="C761" s="1391"/>
      <c r="D761" s="1391"/>
      <c r="E761" s="1391"/>
      <c r="F761" s="1392"/>
    </row>
    <row r="762" spans="1:6" ht="13.5" customHeight="1" thickTop="1">
      <c r="A762" s="731" t="s">
        <v>473</v>
      </c>
      <c r="B762" s="732"/>
      <c r="C762" s="733">
        <v>2.33</v>
      </c>
      <c r="D762" s="734" t="s">
        <v>474</v>
      </c>
      <c r="E762" s="1364" t="s">
        <v>19</v>
      </c>
      <c r="F762" s="1365"/>
    </row>
    <row r="763" spans="1:6" ht="13.5" customHeight="1">
      <c r="A763" s="735" t="s">
        <v>475</v>
      </c>
      <c r="B763" s="736"/>
      <c r="C763" s="737">
        <v>2</v>
      </c>
      <c r="D763" s="738" t="s">
        <v>476</v>
      </c>
      <c r="E763" s="1366" t="s">
        <v>621</v>
      </c>
      <c r="F763" s="1367"/>
    </row>
    <row r="764" spans="1:6" ht="13.5" customHeight="1">
      <c r="A764" s="1368" t="s">
        <v>477</v>
      </c>
      <c r="B764" s="1369"/>
      <c r="C764" s="773"/>
      <c r="D764" s="773"/>
      <c r="E764" s="773"/>
      <c r="F764" s="1370"/>
    </row>
    <row r="765" spans="1:6" ht="13.5" customHeight="1" thickBot="1">
      <c r="A765" s="1371" t="s">
        <v>70</v>
      </c>
      <c r="B765" s="1372"/>
      <c r="C765" s="1373"/>
      <c r="D765" s="1373"/>
      <c r="E765" s="1373"/>
      <c r="F765" s="1374"/>
    </row>
    <row r="766" spans="1:6" ht="13.5" customHeight="1" thickTop="1" thickBot="1">
      <c r="A766" s="739" t="s">
        <v>478</v>
      </c>
      <c r="B766" s="740"/>
      <c r="C766" s="741" t="s">
        <v>479</v>
      </c>
      <c r="D766" s="741" t="s">
        <v>480</v>
      </c>
      <c r="E766" s="741" t="s">
        <v>481</v>
      </c>
      <c r="F766" s="742" t="s">
        <v>6</v>
      </c>
    </row>
    <row r="767" spans="1:6" ht="13.5" customHeight="1">
      <c r="A767" s="1375"/>
      <c r="B767" s="743"/>
      <c r="C767" s="744"/>
      <c r="D767" s="744"/>
      <c r="E767" s="744"/>
      <c r="F767" s="729">
        <v>1</v>
      </c>
    </row>
    <row r="768" spans="1:6" ht="13.5" customHeight="1">
      <c r="A768" s="1376"/>
      <c r="B768" s="388"/>
      <c r="C768" s="744"/>
      <c r="D768" s="744"/>
      <c r="E768" s="744"/>
      <c r="F768" s="729"/>
    </row>
    <row r="769" spans="1:9" ht="13.5" customHeight="1">
      <c r="A769" s="1376"/>
      <c r="B769" s="388"/>
      <c r="C769" s="745"/>
      <c r="D769" s="745"/>
      <c r="E769" s="745"/>
      <c r="F769" s="746"/>
    </row>
    <row r="770" spans="1:9" ht="13.5" customHeight="1">
      <c r="A770" s="1376"/>
      <c r="B770" s="388"/>
      <c r="C770" s="745"/>
      <c r="D770" s="745"/>
      <c r="E770" s="745"/>
      <c r="F770" s="746"/>
    </row>
    <row r="771" spans="1:9" ht="13.5" customHeight="1" thickBot="1">
      <c r="A771" s="1376"/>
      <c r="B771" s="388"/>
      <c r="C771" s="745"/>
      <c r="D771" s="745"/>
      <c r="E771" s="747"/>
      <c r="F771" s="748"/>
    </row>
    <row r="772" spans="1:9" ht="13.5" customHeight="1" thickTop="1" thickBot="1">
      <c r="A772" s="1377"/>
      <c r="B772" s="720"/>
      <c r="C772" s="749"/>
      <c r="D772" s="750"/>
      <c r="E772" s="751" t="s">
        <v>153</v>
      </c>
      <c r="F772" s="752">
        <f>SUM(F767:F771)</f>
        <v>1</v>
      </c>
    </row>
    <row r="773" spans="1:9" ht="13.5" customHeight="1" thickTop="1">
      <c r="A773" s="1380" t="s">
        <v>482</v>
      </c>
      <c r="B773" s="753"/>
      <c r="C773" s="1382"/>
      <c r="D773" s="1383"/>
      <c r="E773" s="1383"/>
      <c r="F773" s="1384"/>
    </row>
    <row r="774" spans="1:9" ht="13.5" customHeight="1" thickBot="1">
      <c r="A774" s="1381"/>
      <c r="B774" s="389"/>
      <c r="C774" s="1385"/>
      <c r="D774" s="1373"/>
      <c r="E774" s="1373"/>
      <c r="F774" s="1374"/>
    </row>
    <row r="775" spans="1:9" ht="13.5" customHeight="1" thickTop="1"/>
    <row r="776" spans="1:9" ht="13.5" customHeight="1" thickBot="1">
      <c r="A776" s="1362" t="s">
        <v>71</v>
      </c>
      <c r="B776" s="1363"/>
      <c r="C776" s="1363"/>
      <c r="D776" s="1363"/>
      <c r="E776" s="1363"/>
      <c r="F776" s="1363"/>
      <c r="G776" s="760"/>
      <c r="H776" s="760"/>
      <c r="I776" s="761"/>
    </row>
    <row r="777" spans="1:9" ht="13.5" customHeight="1" thickTop="1">
      <c r="A777" s="731" t="s">
        <v>473</v>
      </c>
      <c r="B777" s="732"/>
      <c r="C777" s="754">
        <v>3.01</v>
      </c>
      <c r="D777" s="734" t="s">
        <v>474</v>
      </c>
      <c r="E777" s="1364" t="s">
        <v>85</v>
      </c>
      <c r="F777" s="1365"/>
    </row>
    <row r="778" spans="1:9" ht="13.5" customHeight="1">
      <c r="A778" s="735" t="s">
        <v>475</v>
      </c>
      <c r="B778" s="736"/>
      <c r="C778" s="737">
        <v>3</v>
      </c>
      <c r="D778" s="738" t="s">
        <v>476</v>
      </c>
      <c r="E778" s="1366" t="s">
        <v>621</v>
      </c>
      <c r="F778" s="1367"/>
    </row>
    <row r="779" spans="1:9" ht="13.5" customHeight="1">
      <c r="A779" s="1368" t="s">
        <v>477</v>
      </c>
      <c r="B779" s="1369"/>
      <c r="C779" s="773"/>
      <c r="D779" s="773"/>
      <c r="E779" s="773"/>
      <c r="F779" s="1370"/>
    </row>
    <row r="780" spans="1:9" ht="13.5" customHeight="1" thickBot="1">
      <c r="A780" s="1371" t="s">
        <v>72</v>
      </c>
      <c r="B780" s="1372"/>
      <c r="C780" s="1373"/>
      <c r="D780" s="1373"/>
      <c r="E780" s="1373"/>
      <c r="F780" s="1374"/>
    </row>
    <row r="781" spans="1:9" ht="13.5" customHeight="1" thickTop="1" thickBot="1">
      <c r="A781" s="739" t="s">
        <v>478</v>
      </c>
      <c r="B781" s="740"/>
      <c r="C781" s="741" t="s">
        <v>479</v>
      </c>
      <c r="D781" s="741" t="s">
        <v>480</v>
      </c>
      <c r="E781" s="741" t="s">
        <v>481</v>
      </c>
      <c r="F781" s="742" t="s">
        <v>6</v>
      </c>
    </row>
    <row r="782" spans="1:9" ht="13.5" customHeight="1">
      <c r="A782" s="1375"/>
      <c r="B782" s="743"/>
      <c r="C782" s="744"/>
      <c r="D782" s="744"/>
      <c r="E782" s="744">
        <v>1</v>
      </c>
      <c r="F782" s="729">
        <f>E782</f>
        <v>1</v>
      </c>
    </row>
    <row r="783" spans="1:9" ht="13.5" customHeight="1">
      <c r="A783" s="1376"/>
      <c r="B783" s="388"/>
      <c r="C783" s="744"/>
      <c r="D783" s="744"/>
      <c r="E783" s="744"/>
      <c r="F783" s="729"/>
    </row>
    <row r="784" spans="1:9" ht="13.5" customHeight="1">
      <c r="A784" s="1376"/>
      <c r="B784" s="388"/>
      <c r="C784" s="745"/>
      <c r="D784" s="745"/>
      <c r="E784" s="745"/>
      <c r="F784" s="746"/>
    </row>
    <row r="785" spans="1:6" ht="13.5" customHeight="1">
      <c r="A785" s="1376"/>
      <c r="B785" s="388"/>
      <c r="C785" s="745"/>
      <c r="D785" s="745"/>
      <c r="E785" s="745"/>
      <c r="F785" s="746"/>
    </row>
    <row r="786" spans="1:6" ht="13.5" customHeight="1" thickBot="1">
      <c r="A786" s="1376"/>
      <c r="B786" s="388"/>
      <c r="C786" s="745"/>
      <c r="D786" s="745"/>
      <c r="E786" s="747"/>
      <c r="F786" s="748"/>
    </row>
    <row r="787" spans="1:6" ht="13.5" customHeight="1" thickTop="1" thickBot="1">
      <c r="A787" s="1377"/>
      <c r="B787" s="720"/>
      <c r="C787" s="749"/>
      <c r="D787" s="750"/>
      <c r="E787" s="751" t="s">
        <v>153</v>
      </c>
      <c r="F787" s="752">
        <f>SUM(F782:F786)</f>
        <v>1</v>
      </c>
    </row>
    <row r="788" spans="1:6" ht="13.5" customHeight="1" thickTop="1">
      <c r="A788" s="1380" t="s">
        <v>482</v>
      </c>
      <c r="B788" s="753"/>
      <c r="C788" s="1382"/>
      <c r="D788" s="1383"/>
      <c r="E788" s="1383"/>
      <c r="F788" s="1384"/>
    </row>
    <row r="789" spans="1:6" ht="13.5" customHeight="1" thickBot="1">
      <c r="A789" s="1381"/>
      <c r="B789" s="389"/>
      <c r="C789" s="1385"/>
      <c r="D789" s="1373"/>
      <c r="E789" s="1373"/>
      <c r="F789" s="1374"/>
    </row>
    <row r="790" spans="1:6" ht="13.5" customHeight="1" thickTop="1"/>
    <row r="791" spans="1:6" ht="13.5" customHeight="1" thickBot="1">
      <c r="A791" s="1362" t="s">
        <v>71</v>
      </c>
      <c r="B791" s="1363"/>
      <c r="C791" s="1363"/>
      <c r="D791" s="1363"/>
      <c r="E791" s="1363"/>
      <c r="F791" s="1363"/>
    </row>
    <row r="792" spans="1:6" ht="13.5" customHeight="1" thickTop="1">
      <c r="A792" s="731" t="s">
        <v>473</v>
      </c>
      <c r="B792" s="732"/>
      <c r="C792" s="733">
        <v>3.02</v>
      </c>
      <c r="D792" s="734" t="s">
        <v>474</v>
      </c>
      <c r="E792" s="1364" t="s">
        <v>85</v>
      </c>
      <c r="F792" s="1365"/>
    </row>
    <row r="793" spans="1:6" ht="13.5" customHeight="1">
      <c r="A793" s="735" t="s">
        <v>475</v>
      </c>
      <c r="B793" s="736"/>
      <c r="C793" s="737">
        <v>3</v>
      </c>
      <c r="D793" s="738" t="s">
        <v>476</v>
      </c>
      <c r="E793" s="1366" t="s">
        <v>621</v>
      </c>
      <c r="F793" s="1367"/>
    </row>
    <row r="794" spans="1:6" ht="13.5" customHeight="1">
      <c r="A794" s="1368" t="s">
        <v>477</v>
      </c>
      <c r="B794" s="1369"/>
      <c r="C794" s="773"/>
      <c r="D794" s="773"/>
      <c r="E794" s="773"/>
      <c r="F794" s="1370"/>
    </row>
    <row r="795" spans="1:6" ht="13.5" customHeight="1" thickBot="1">
      <c r="A795" s="1371" t="s">
        <v>73</v>
      </c>
      <c r="B795" s="1372"/>
      <c r="C795" s="1373"/>
      <c r="D795" s="1373"/>
      <c r="E795" s="1373"/>
      <c r="F795" s="1374"/>
    </row>
    <row r="796" spans="1:6" ht="13.5" customHeight="1" thickTop="1" thickBot="1">
      <c r="A796" s="739" t="s">
        <v>478</v>
      </c>
      <c r="B796" s="740"/>
      <c r="C796" s="741" t="s">
        <v>479</v>
      </c>
      <c r="D796" s="741" t="s">
        <v>480</v>
      </c>
      <c r="E796" s="741" t="s">
        <v>481</v>
      </c>
      <c r="F796" s="742" t="s">
        <v>6</v>
      </c>
    </row>
    <row r="797" spans="1:6" ht="13.5" customHeight="1">
      <c r="A797" s="1375"/>
      <c r="B797" s="743"/>
      <c r="C797" s="744"/>
      <c r="D797" s="744"/>
      <c r="E797" s="744"/>
      <c r="F797" s="729">
        <v>1</v>
      </c>
    </row>
    <row r="798" spans="1:6" ht="13.5" customHeight="1">
      <c r="A798" s="1376"/>
      <c r="B798" s="388"/>
      <c r="C798" s="744"/>
      <c r="D798" s="744"/>
      <c r="E798" s="744"/>
      <c r="F798" s="729"/>
    </row>
    <row r="799" spans="1:6" ht="13.5" customHeight="1">
      <c r="A799" s="1376"/>
      <c r="B799" s="388"/>
      <c r="C799" s="745"/>
      <c r="D799" s="745"/>
      <c r="E799" s="745"/>
      <c r="F799" s="746"/>
    </row>
    <row r="800" spans="1:6" ht="13.5" customHeight="1">
      <c r="A800" s="1376"/>
      <c r="B800" s="388"/>
      <c r="C800" s="745"/>
      <c r="D800" s="745"/>
      <c r="E800" s="745"/>
      <c r="F800" s="746"/>
    </row>
    <row r="801" spans="1:6" ht="13.5" customHeight="1" thickBot="1">
      <c r="A801" s="1376"/>
      <c r="B801" s="388"/>
      <c r="C801" s="745"/>
      <c r="D801" s="745"/>
      <c r="E801" s="747"/>
      <c r="F801" s="748"/>
    </row>
    <row r="802" spans="1:6" ht="13.5" customHeight="1" thickTop="1" thickBot="1">
      <c r="A802" s="1377"/>
      <c r="B802" s="720"/>
      <c r="C802" s="749"/>
      <c r="D802" s="750"/>
      <c r="E802" s="751" t="s">
        <v>153</v>
      </c>
      <c r="F802" s="752">
        <f>SUM(F797:F801)</f>
        <v>1</v>
      </c>
    </row>
    <row r="803" spans="1:6" ht="13.5" customHeight="1" thickTop="1">
      <c r="A803" s="1380" t="s">
        <v>482</v>
      </c>
      <c r="B803" s="753"/>
      <c r="C803" s="1382"/>
      <c r="D803" s="1383"/>
      <c r="E803" s="1383"/>
      <c r="F803" s="1384"/>
    </row>
    <row r="804" spans="1:6" ht="13.5" customHeight="1" thickBot="1">
      <c r="A804" s="1381"/>
      <c r="B804" s="389"/>
      <c r="C804" s="1385"/>
      <c r="D804" s="1373"/>
      <c r="E804" s="1373"/>
      <c r="F804" s="1374"/>
    </row>
    <row r="805" spans="1:6" ht="13.5" customHeight="1" thickTop="1"/>
    <row r="806" spans="1:6" ht="13.5" customHeight="1" thickBot="1">
      <c r="A806" s="1362" t="s">
        <v>71</v>
      </c>
      <c r="B806" s="1363"/>
      <c r="C806" s="1363"/>
      <c r="D806" s="1363"/>
      <c r="E806" s="1363"/>
      <c r="F806" s="1363"/>
    </row>
    <row r="807" spans="1:6" ht="13.5" customHeight="1" thickTop="1">
      <c r="A807" s="731" t="s">
        <v>473</v>
      </c>
      <c r="B807" s="732"/>
      <c r="C807" s="754">
        <v>3.03</v>
      </c>
      <c r="D807" s="734" t="s">
        <v>474</v>
      </c>
      <c r="E807" s="1364" t="s">
        <v>17</v>
      </c>
      <c r="F807" s="1365"/>
    </row>
    <row r="808" spans="1:6" ht="13.5" customHeight="1">
      <c r="A808" s="735" t="s">
        <v>475</v>
      </c>
      <c r="B808" s="736"/>
      <c r="C808" s="737">
        <v>3</v>
      </c>
      <c r="D808" s="738" t="s">
        <v>476</v>
      </c>
      <c r="E808" s="1366" t="s">
        <v>621</v>
      </c>
      <c r="F808" s="1367"/>
    </row>
    <row r="809" spans="1:6" ht="28.5" customHeight="1">
      <c r="A809" s="1368" t="s">
        <v>477</v>
      </c>
      <c r="B809" s="1369"/>
      <c r="C809" s="773"/>
      <c r="D809" s="773"/>
      <c r="E809" s="773"/>
      <c r="F809" s="1370"/>
    </row>
    <row r="810" spans="1:6" ht="13.5" customHeight="1" thickBot="1">
      <c r="A810" s="1371" t="s">
        <v>74</v>
      </c>
      <c r="B810" s="1372"/>
      <c r="C810" s="1373"/>
      <c r="D810" s="1373"/>
      <c r="E810" s="1373"/>
      <c r="F810" s="1374"/>
    </row>
    <row r="811" spans="1:6" ht="13.5" customHeight="1" thickTop="1" thickBot="1">
      <c r="A811" s="739" t="s">
        <v>478</v>
      </c>
      <c r="B811" s="740"/>
      <c r="C811" s="741" t="s">
        <v>479</v>
      </c>
      <c r="D811" s="741" t="s">
        <v>480</v>
      </c>
      <c r="E811" s="741" t="s">
        <v>481</v>
      </c>
      <c r="F811" s="742" t="s">
        <v>6</v>
      </c>
    </row>
    <row r="812" spans="1:6" ht="13.5" customHeight="1">
      <c r="A812" s="1375"/>
      <c r="B812" s="762"/>
      <c r="C812" s="1378" t="s">
        <v>486</v>
      </c>
      <c r="D812" s="1379"/>
      <c r="E812" s="744">
        <v>20</v>
      </c>
      <c r="F812" s="729">
        <f>E812</f>
        <v>20</v>
      </c>
    </row>
    <row r="813" spans="1:6" ht="13.5" customHeight="1">
      <c r="A813" s="1376"/>
      <c r="B813" s="388"/>
      <c r="C813" s="744"/>
      <c r="D813" s="744"/>
      <c r="E813" s="744"/>
      <c r="F813" s="729"/>
    </row>
    <row r="814" spans="1:6" ht="13.5" customHeight="1">
      <c r="A814" s="1376"/>
      <c r="B814" s="388"/>
      <c r="C814" s="745"/>
      <c r="D814" s="745"/>
      <c r="E814" s="745"/>
      <c r="F814" s="746"/>
    </row>
    <row r="815" spans="1:6" ht="13.5" customHeight="1">
      <c r="A815" s="1376"/>
      <c r="B815" s="388"/>
      <c r="C815" s="745"/>
      <c r="D815" s="745"/>
      <c r="E815" s="745"/>
      <c r="F815" s="746"/>
    </row>
    <row r="816" spans="1:6" ht="13.5" customHeight="1" thickBot="1">
      <c r="A816" s="1376"/>
      <c r="B816" s="388"/>
      <c r="C816" s="745"/>
      <c r="D816" s="745"/>
      <c r="E816" s="747"/>
      <c r="F816" s="748"/>
    </row>
    <row r="817" spans="1:6" ht="13.5" customHeight="1" thickTop="1" thickBot="1">
      <c r="A817" s="1377"/>
      <c r="B817" s="720"/>
      <c r="C817" s="749"/>
      <c r="D817" s="750"/>
      <c r="E817" s="751" t="s">
        <v>153</v>
      </c>
      <c r="F817" s="752">
        <f>SUM(F812:F816)</f>
        <v>20</v>
      </c>
    </row>
    <row r="818" spans="1:6" ht="13.5" customHeight="1" thickTop="1">
      <c r="A818" s="1380" t="s">
        <v>482</v>
      </c>
      <c r="B818" s="753"/>
      <c r="C818" s="1382"/>
      <c r="D818" s="1383"/>
      <c r="E818" s="1383"/>
      <c r="F818" s="1384"/>
    </row>
    <row r="819" spans="1:6" ht="13.5" customHeight="1" thickBot="1">
      <c r="A819" s="1381"/>
      <c r="B819" s="389"/>
      <c r="C819" s="1385"/>
      <c r="D819" s="1373"/>
      <c r="E819" s="1373"/>
      <c r="F819" s="1374"/>
    </row>
    <row r="820" spans="1:6" ht="13.5" customHeight="1" thickTop="1"/>
    <row r="821" spans="1:6" ht="13.5" customHeight="1" thickBot="1">
      <c r="A821" s="1362" t="s">
        <v>71</v>
      </c>
      <c r="B821" s="1363"/>
      <c r="C821" s="1363"/>
      <c r="D821" s="1363"/>
      <c r="E821" s="1363"/>
      <c r="F821" s="1363"/>
    </row>
    <row r="822" spans="1:6" ht="13.5" customHeight="1" thickTop="1">
      <c r="A822" s="731" t="s">
        <v>473</v>
      </c>
      <c r="B822" s="732"/>
      <c r="C822" s="733">
        <v>3.04</v>
      </c>
      <c r="D822" s="734" t="s">
        <v>474</v>
      </c>
      <c r="E822" s="1364" t="s">
        <v>85</v>
      </c>
      <c r="F822" s="1365"/>
    </row>
    <row r="823" spans="1:6" ht="13.5" customHeight="1">
      <c r="A823" s="735" t="s">
        <v>475</v>
      </c>
      <c r="B823" s="736"/>
      <c r="C823" s="737">
        <v>3</v>
      </c>
      <c r="D823" s="738" t="s">
        <v>476</v>
      </c>
      <c r="E823" s="1366" t="s">
        <v>621</v>
      </c>
      <c r="F823" s="1367"/>
    </row>
    <row r="824" spans="1:6" ht="26.25" customHeight="1">
      <c r="A824" s="1368" t="s">
        <v>477</v>
      </c>
      <c r="B824" s="1369"/>
      <c r="C824" s="773"/>
      <c r="D824" s="773"/>
      <c r="E824" s="773"/>
      <c r="F824" s="1370"/>
    </row>
    <row r="825" spans="1:6" ht="13.5" customHeight="1" thickBot="1">
      <c r="A825" s="1371" t="s">
        <v>76</v>
      </c>
      <c r="B825" s="1372"/>
      <c r="C825" s="1373"/>
      <c r="D825" s="1373"/>
      <c r="E825" s="1373"/>
      <c r="F825" s="1374"/>
    </row>
    <row r="826" spans="1:6" ht="13.5" customHeight="1" thickTop="1" thickBot="1">
      <c r="A826" s="739" t="s">
        <v>478</v>
      </c>
      <c r="B826" s="740"/>
      <c r="C826" s="741" t="s">
        <v>479</v>
      </c>
      <c r="D826" s="741" t="s">
        <v>480</v>
      </c>
      <c r="E826" s="741" t="s">
        <v>481</v>
      </c>
      <c r="F826" s="742" t="s">
        <v>6</v>
      </c>
    </row>
    <row r="827" spans="1:6" ht="13.5" customHeight="1">
      <c r="A827" s="1375"/>
      <c r="B827" s="762"/>
      <c r="C827" s="1378" t="s">
        <v>487</v>
      </c>
      <c r="D827" s="1379"/>
      <c r="E827" s="744"/>
      <c r="F827" s="729">
        <v>10</v>
      </c>
    </row>
    <row r="828" spans="1:6" ht="13.5" customHeight="1">
      <c r="A828" s="1376"/>
      <c r="B828" s="388"/>
      <c r="C828" s="744"/>
      <c r="D828" s="744"/>
      <c r="E828" s="744"/>
      <c r="F828" s="729"/>
    </row>
    <row r="829" spans="1:6" ht="13.5" customHeight="1">
      <c r="A829" s="1376"/>
      <c r="B829" s="388"/>
      <c r="C829" s="745"/>
      <c r="D829" s="745"/>
      <c r="E829" s="745"/>
      <c r="F829" s="746"/>
    </row>
    <row r="830" spans="1:6" ht="13.5" customHeight="1">
      <c r="A830" s="1376"/>
      <c r="B830" s="388"/>
      <c r="C830" s="745"/>
      <c r="D830" s="745"/>
      <c r="E830" s="745"/>
      <c r="F830" s="746"/>
    </row>
    <row r="831" spans="1:6" ht="13.5" customHeight="1" thickBot="1">
      <c r="A831" s="1376"/>
      <c r="B831" s="388"/>
      <c r="C831" s="745"/>
      <c r="D831" s="745"/>
      <c r="E831" s="747"/>
      <c r="F831" s="748"/>
    </row>
    <row r="832" spans="1:6" ht="13.5" customHeight="1" thickTop="1" thickBot="1">
      <c r="A832" s="1377"/>
      <c r="B832" s="720"/>
      <c r="C832" s="749"/>
      <c r="D832" s="750"/>
      <c r="E832" s="751" t="s">
        <v>153</v>
      </c>
      <c r="F832" s="752">
        <f>SUM(F827:F831)</f>
        <v>10</v>
      </c>
    </row>
    <row r="833" spans="1:6" ht="13.5" customHeight="1" thickTop="1">
      <c r="A833" s="1380" t="s">
        <v>482</v>
      </c>
      <c r="B833" s="753"/>
      <c r="C833" s="1382"/>
      <c r="D833" s="1383"/>
      <c r="E833" s="1383"/>
      <c r="F833" s="1384"/>
    </row>
    <row r="834" spans="1:6" ht="13.5" customHeight="1" thickBot="1">
      <c r="A834" s="1381"/>
      <c r="B834" s="389"/>
      <c r="C834" s="1385"/>
      <c r="D834" s="1373"/>
      <c r="E834" s="1373"/>
      <c r="F834" s="1374"/>
    </row>
    <row r="835" spans="1:6" ht="13.5" customHeight="1" thickTop="1"/>
    <row r="836" spans="1:6" ht="13.5" customHeight="1" thickBot="1">
      <c r="A836" s="1362" t="s">
        <v>71</v>
      </c>
      <c r="B836" s="1363"/>
      <c r="C836" s="1363"/>
      <c r="D836" s="1363"/>
      <c r="E836" s="1363"/>
      <c r="F836" s="1363"/>
    </row>
    <row r="837" spans="1:6" ht="13.5" customHeight="1" thickTop="1">
      <c r="A837" s="731" t="s">
        <v>473</v>
      </c>
      <c r="B837" s="732"/>
      <c r="C837" s="733">
        <v>3.05</v>
      </c>
      <c r="D837" s="734" t="s">
        <v>474</v>
      </c>
      <c r="E837" s="1364" t="s">
        <v>85</v>
      </c>
      <c r="F837" s="1365"/>
    </row>
    <row r="838" spans="1:6" ht="13.5" customHeight="1">
      <c r="A838" s="735" t="s">
        <v>475</v>
      </c>
      <c r="B838" s="736"/>
      <c r="C838" s="737">
        <v>3</v>
      </c>
      <c r="D838" s="738" t="s">
        <v>476</v>
      </c>
      <c r="E838" s="1366" t="s">
        <v>621</v>
      </c>
      <c r="F838" s="1367"/>
    </row>
    <row r="839" spans="1:6" ht="41.25" customHeight="1">
      <c r="A839" s="1368" t="s">
        <v>477</v>
      </c>
      <c r="B839" s="1369"/>
      <c r="C839" s="773"/>
      <c r="D839" s="773"/>
      <c r="E839" s="773"/>
      <c r="F839" s="1370"/>
    </row>
    <row r="840" spans="1:6" ht="13.5" customHeight="1" thickBot="1">
      <c r="A840" s="1371" t="s">
        <v>77</v>
      </c>
      <c r="B840" s="1372"/>
      <c r="C840" s="1373"/>
      <c r="D840" s="1373"/>
      <c r="E840" s="1373"/>
      <c r="F840" s="1374"/>
    </row>
    <row r="841" spans="1:6" ht="13.5" customHeight="1" thickTop="1" thickBot="1">
      <c r="A841" s="739" t="s">
        <v>478</v>
      </c>
      <c r="B841" s="740"/>
      <c r="C841" s="741" t="s">
        <v>479</v>
      </c>
      <c r="D841" s="741" t="s">
        <v>480</v>
      </c>
      <c r="E841" s="741" t="s">
        <v>481</v>
      </c>
      <c r="F841" s="742" t="s">
        <v>6</v>
      </c>
    </row>
    <row r="842" spans="1:6" ht="13.5" customHeight="1">
      <c r="A842" s="1375"/>
      <c r="B842" s="743" t="s">
        <v>641</v>
      </c>
      <c r="C842" s="744"/>
      <c r="D842" s="744"/>
      <c r="E842" s="744">
        <v>1</v>
      </c>
      <c r="F842" s="729">
        <f>E842</f>
        <v>1</v>
      </c>
    </row>
    <row r="843" spans="1:6" ht="13.5" customHeight="1">
      <c r="A843" s="1376"/>
      <c r="B843" s="388"/>
      <c r="C843" s="744"/>
      <c r="D843" s="744"/>
      <c r="E843" s="744"/>
      <c r="F843" s="729"/>
    </row>
    <row r="844" spans="1:6" ht="13.5" customHeight="1">
      <c r="A844" s="1376"/>
      <c r="B844" s="388"/>
      <c r="C844" s="745"/>
      <c r="D844" s="745"/>
      <c r="E844" s="745"/>
      <c r="F844" s="746"/>
    </row>
    <row r="845" spans="1:6" ht="13.5" customHeight="1">
      <c r="A845" s="1376"/>
      <c r="B845" s="388"/>
      <c r="C845" s="745"/>
      <c r="D845" s="745"/>
      <c r="E845" s="745"/>
      <c r="F845" s="746"/>
    </row>
    <row r="846" spans="1:6" ht="13.5" customHeight="1" thickBot="1">
      <c r="A846" s="1376"/>
      <c r="B846" s="388"/>
      <c r="C846" s="745"/>
      <c r="D846" s="745"/>
      <c r="E846" s="747"/>
      <c r="F846" s="748"/>
    </row>
    <row r="847" spans="1:6" ht="13.5" customHeight="1" thickTop="1" thickBot="1">
      <c r="A847" s="1377"/>
      <c r="B847" s="720"/>
      <c r="C847" s="749"/>
      <c r="D847" s="750"/>
      <c r="E847" s="751" t="s">
        <v>153</v>
      </c>
      <c r="F847" s="752">
        <f>SUM(F842:F846)</f>
        <v>1</v>
      </c>
    </row>
    <row r="848" spans="1:6" ht="13.5" customHeight="1" thickTop="1">
      <c r="A848" s="1380" t="s">
        <v>482</v>
      </c>
      <c r="B848" s="753"/>
      <c r="C848" s="1382"/>
      <c r="D848" s="1383"/>
      <c r="E848" s="1383"/>
      <c r="F848" s="1384"/>
    </row>
    <row r="849" spans="1:6" ht="13.5" customHeight="1" thickBot="1">
      <c r="A849" s="1381"/>
      <c r="B849" s="389"/>
      <c r="C849" s="1385"/>
      <c r="D849" s="1373"/>
      <c r="E849" s="1373"/>
      <c r="F849" s="1374"/>
    </row>
    <row r="850" spans="1:6" ht="13.5" customHeight="1" thickTop="1"/>
    <row r="851" spans="1:6" ht="13.5" customHeight="1" thickBot="1">
      <c r="A851" s="1362" t="s">
        <v>71</v>
      </c>
      <c r="B851" s="1363"/>
      <c r="C851" s="1363"/>
      <c r="D851" s="1363"/>
      <c r="E851" s="1363"/>
      <c r="F851" s="1363"/>
    </row>
    <row r="852" spans="1:6" ht="13.5" customHeight="1" thickTop="1">
      <c r="A852" s="731" t="s">
        <v>473</v>
      </c>
      <c r="B852" s="732"/>
      <c r="C852" s="733">
        <v>3.06</v>
      </c>
      <c r="D852" s="734" t="s">
        <v>474</v>
      </c>
      <c r="E852" s="1364" t="s">
        <v>85</v>
      </c>
      <c r="F852" s="1365"/>
    </row>
    <row r="853" spans="1:6" ht="13.5" customHeight="1">
      <c r="A853" s="735" t="s">
        <v>475</v>
      </c>
      <c r="B853" s="736"/>
      <c r="C853" s="737">
        <v>3</v>
      </c>
      <c r="D853" s="738" t="s">
        <v>476</v>
      </c>
      <c r="E853" s="1366" t="s">
        <v>621</v>
      </c>
      <c r="F853" s="1367"/>
    </row>
    <row r="854" spans="1:6" ht="22.5" customHeight="1">
      <c r="A854" s="1368" t="s">
        <v>477</v>
      </c>
      <c r="B854" s="1369"/>
      <c r="C854" s="773"/>
      <c r="D854" s="773"/>
      <c r="E854" s="773"/>
      <c r="F854" s="1370"/>
    </row>
    <row r="855" spans="1:6" ht="13.5" customHeight="1" thickBot="1">
      <c r="A855" s="1371" t="s">
        <v>78</v>
      </c>
      <c r="B855" s="1372"/>
      <c r="C855" s="1373"/>
      <c r="D855" s="1373"/>
      <c r="E855" s="1373"/>
      <c r="F855" s="1374"/>
    </row>
    <row r="856" spans="1:6" ht="13.5" customHeight="1" thickTop="1" thickBot="1">
      <c r="A856" s="739" t="s">
        <v>478</v>
      </c>
      <c r="B856" s="740"/>
      <c r="C856" s="741" t="s">
        <v>479</v>
      </c>
      <c r="D856" s="741" t="s">
        <v>480</v>
      </c>
      <c r="E856" s="741" t="s">
        <v>481</v>
      </c>
      <c r="F856" s="742" t="s">
        <v>6</v>
      </c>
    </row>
    <row r="857" spans="1:6" ht="13.5" customHeight="1">
      <c r="A857" s="1375"/>
      <c r="B857" s="743"/>
      <c r="C857" s="744" t="s">
        <v>488</v>
      </c>
      <c r="D857" s="744"/>
      <c r="E857" s="744"/>
      <c r="F857" s="729">
        <v>10</v>
      </c>
    </row>
    <row r="858" spans="1:6" ht="13.5" customHeight="1">
      <c r="A858" s="1376"/>
      <c r="B858" s="388"/>
      <c r="C858" s="744"/>
      <c r="D858" s="744"/>
      <c r="E858" s="744"/>
      <c r="F858" s="729"/>
    </row>
    <row r="859" spans="1:6" ht="13.5" customHeight="1">
      <c r="A859" s="1376"/>
      <c r="B859" s="388"/>
      <c r="C859" s="745"/>
      <c r="D859" s="745"/>
      <c r="E859" s="745"/>
      <c r="F859" s="746"/>
    </row>
    <row r="860" spans="1:6" ht="13.5" customHeight="1">
      <c r="A860" s="1376"/>
      <c r="B860" s="388"/>
      <c r="C860" s="745"/>
      <c r="D860" s="745"/>
      <c r="E860" s="745"/>
      <c r="F860" s="746"/>
    </row>
    <row r="861" spans="1:6" ht="13.5" customHeight="1" thickBot="1">
      <c r="A861" s="1376"/>
      <c r="B861" s="388"/>
      <c r="C861" s="745"/>
      <c r="D861" s="745"/>
      <c r="E861" s="747"/>
      <c r="F861" s="748"/>
    </row>
    <row r="862" spans="1:6" ht="13.5" customHeight="1" thickTop="1" thickBot="1">
      <c r="A862" s="1377"/>
      <c r="B862" s="720"/>
      <c r="C862" s="749"/>
      <c r="D862" s="750"/>
      <c r="E862" s="751" t="s">
        <v>153</v>
      </c>
      <c r="F862" s="752">
        <f>SUM(F857:F861)</f>
        <v>10</v>
      </c>
    </row>
    <row r="863" spans="1:6" ht="13.5" customHeight="1" thickTop="1">
      <c r="A863" s="1380" t="s">
        <v>482</v>
      </c>
      <c r="B863" s="753"/>
      <c r="C863" s="1382"/>
      <c r="D863" s="1383"/>
      <c r="E863" s="1383"/>
      <c r="F863" s="1384"/>
    </row>
    <row r="864" spans="1:6" ht="13.5" customHeight="1" thickBot="1">
      <c r="A864" s="1381"/>
      <c r="B864" s="389"/>
      <c r="C864" s="1385"/>
      <c r="D864" s="1373"/>
      <c r="E864" s="1373"/>
      <c r="F864" s="1374"/>
    </row>
    <row r="865" spans="1:6" ht="13.5" customHeight="1" thickTop="1"/>
    <row r="866" spans="1:6" ht="13.5" customHeight="1" thickBot="1">
      <c r="A866" s="1362" t="s">
        <v>71</v>
      </c>
      <c r="B866" s="1363"/>
      <c r="C866" s="1363"/>
      <c r="D866" s="1363"/>
      <c r="E866" s="1363"/>
      <c r="F866" s="1363"/>
    </row>
    <row r="867" spans="1:6" ht="13.5" customHeight="1" thickTop="1">
      <c r="A867" s="731" t="s">
        <v>473</v>
      </c>
      <c r="B867" s="732"/>
      <c r="C867" s="733">
        <v>3.07</v>
      </c>
      <c r="D867" s="734" t="s">
        <v>474</v>
      </c>
      <c r="E867" s="1364" t="s">
        <v>85</v>
      </c>
      <c r="F867" s="1365"/>
    </row>
    <row r="868" spans="1:6" ht="13.5" customHeight="1">
      <c r="A868" s="735" t="s">
        <v>475</v>
      </c>
      <c r="B868" s="736"/>
      <c r="C868" s="737">
        <v>3</v>
      </c>
      <c r="D868" s="738" t="s">
        <v>476</v>
      </c>
      <c r="E868" s="1366" t="s">
        <v>621</v>
      </c>
      <c r="F868" s="1367"/>
    </row>
    <row r="869" spans="1:6" ht="13.5" customHeight="1">
      <c r="A869" s="1368" t="s">
        <v>477</v>
      </c>
      <c r="B869" s="1369"/>
      <c r="C869" s="773"/>
      <c r="D869" s="773"/>
      <c r="E869" s="773"/>
      <c r="F869" s="1370"/>
    </row>
    <row r="870" spans="1:6" ht="13.5" customHeight="1" thickBot="1">
      <c r="A870" s="1371" t="s">
        <v>79</v>
      </c>
      <c r="B870" s="1372"/>
      <c r="C870" s="1373"/>
      <c r="D870" s="1373"/>
      <c r="E870" s="1373"/>
      <c r="F870" s="1374"/>
    </row>
    <row r="871" spans="1:6" ht="13.5" customHeight="1" thickTop="1" thickBot="1">
      <c r="A871" s="739" t="s">
        <v>478</v>
      </c>
      <c r="B871" s="740"/>
      <c r="C871" s="741" t="s">
        <v>479</v>
      </c>
      <c r="D871" s="741" t="s">
        <v>480</v>
      </c>
      <c r="E871" s="741" t="s">
        <v>481</v>
      </c>
      <c r="F871" s="742" t="s">
        <v>6</v>
      </c>
    </row>
    <row r="872" spans="1:6" ht="13.5" customHeight="1">
      <c r="A872" s="1375"/>
      <c r="B872" s="743" t="s">
        <v>641</v>
      </c>
      <c r="C872" s="744"/>
      <c r="D872" s="744"/>
      <c r="E872" s="744"/>
      <c r="F872" s="729">
        <v>30</v>
      </c>
    </row>
    <row r="873" spans="1:6" ht="13.5" customHeight="1">
      <c r="A873" s="1376"/>
      <c r="B873" s="388"/>
      <c r="C873" s="744"/>
      <c r="D873" s="744"/>
      <c r="E873" s="744"/>
      <c r="F873" s="729"/>
    </row>
    <row r="874" spans="1:6" ht="13.5" customHeight="1">
      <c r="A874" s="1376"/>
      <c r="B874" s="388"/>
      <c r="C874" s="745"/>
      <c r="D874" s="745"/>
      <c r="E874" s="745"/>
      <c r="F874" s="746"/>
    </row>
    <row r="875" spans="1:6" ht="13.5" customHeight="1">
      <c r="A875" s="1376"/>
      <c r="B875" s="388"/>
      <c r="C875" s="745"/>
      <c r="D875" s="745"/>
      <c r="E875" s="745"/>
      <c r="F875" s="746"/>
    </row>
    <row r="876" spans="1:6" ht="13.5" customHeight="1" thickBot="1">
      <c r="A876" s="1376"/>
      <c r="B876" s="388"/>
      <c r="C876" s="745"/>
      <c r="D876" s="745"/>
      <c r="E876" s="747"/>
      <c r="F876" s="748"/>
    </row>
    <row r="877" spans="1:6" ht="13.5" customHeight="1" thickTop="1" thickBot="1">
      <c r="A877" s="1377"/>
      <c r="B877" s="720"/>
      <c r="C877" s="749"/>
      <c r="D877" s="750"/>
      <c r="E877" s="751" t="s">
        <v>153</v>
      </c>
      <c r="F877" s="752">
        <f>SUM(F872:F876)</f>
        <v>30</v>
      </c>
    </row>
    <row r="878" spans="1:6" ht="13.5" customHeight="1" thickTop="1">
      <c r="A878" s="1380" t="s">
        <v>482</v>
      </c>
      <c r="B878" s="753"/>
      <c r="C878" s="1382"/>
      <c r="D878" s="1383"/>
      <c r="E878" s="1383"/>
      <c r="F878" s="1384"/>
    </row>
    <row r="879" spans="1:6" ht="13.5" customHeight="1" thickBot="1">
      <c r="A879" s="1381"/>
      <c r="B879" s="389"/>
      <c r="C879" s="1385"/>
      <c r="D879" s="1373"/>
      <c r="E879" s="1373"/>
      <c r="F879" s="1374"/>
    </row>
    <row r="880" spans="1:6" ht="13.5" customHeight="1" thickTop="1"/>
    <row r="881" spans="1:6" ht="13.5" customHeight="1" thickBot="1">
      <c r="A881" s="1362" t="s">
        <v>71</v>
      </c>
      <c r="B881" s="1363"/>
      <c r="C881" s="1363"/>
      <c r="D881" s="1363"/>
      <c r="E881" s="1363"/>
      <c r="F881" s="1363"/>
    </row>
    <row r="882" spans="1:6" ht="13.5" customHeight="1" thickTop="1">
      <c r="A882" s="731" t="s">
        <v>473</v>
      </c>
      <c r="B882" s="732"/>
      <c r="C882" s="733">
        <v>3.08</v>
      </c>
      <c r="D882" s="734" t="s">
        <v>474</v>
      </c>
      <c r="E882" s="1364" t="s">
        <v>85</v>
      </c>
      <c r="F882" s="1365"/>
    </row>
    <row r="883" spans="1:6" ht="13.5" customHeight="1">
      <c r="A883" s="735" t="s">
        <v>475</v>
      </c>
      <c r="B883" s="736"/>
      <c r="C883" s="737">
        <v>3</v>
      </c>
      <c r="D883" s="738" t="s">
        <v>476</v>
      </c>
      <c r="E883" s="1366" t="s">
        <v>621</v>
      </c>
      <c r="F883" s="1367"/>
    </row>
    <row r="884" spans="1:6" ht="13.5" customHeight="1">
      <c r="A884" s="1368" t="s">
        <v>477</v>
      </c>
      <c r="B884" s="1369"/>
      <c r="C884" s="773"/>
      <c r="D884" s="773"/>
      <c r="E884" s="773"/>
      <c r="F884" s="1370"/>
    </row>
    <row r="885" spans="1:6" ht="13.5" customHeight="1" thickBot="1">
      <c r="A885" s="1371" t="s">
        <v>80</v>
      </c>
      <c r="B885" s="1372"/>
      <c r="C885" s="1373"/>
      <c r="D885" s="1373"/>
      <c r="E885" s="1373"/>
      <c r="F885" s="1374"/>
    </row>
    <row r="886" spans="1:6" ht="13.5" customHeight="1" thickTop="1" thickBot="1">
      <c r="A886" s="739" t="s">
        <v>478</v>
      </c>
      <c r="B886" s="740"/>
      <c r="C886" s="741" t="s">
        <v>479</v>
      </c>
      <c r="D886" s="741" t="s">
        <v>480</v>
      </c>
      <c r="E886" s="741" t="s">
        <v>481</v>
      </c>
      <c r="F886" s="742" t="s">
        <v>6</v>
      </c>
    </row>
    <row r="887" spans="1:6" ht="13.5" customHeight="1">
      <c r="A887" s="1375"/>
      <c r="B887" s="743"/>
      <c r="C887" s="744"/>
      <c r="D887" s="744"/>
      <c r="E887" s="744"/>
      <c r="F887" s="729">
        <v>30</v>
      </c>
    </row>
    <row r="888" spans="1:6" ht="13.5" customHeight="1">
      <c r="A888" s="1376"/>
      <c r="B888" s="388"/>
      <c r="C888" s="744"/>
      <c r="D888" s="744"/>
      <c r="E888" s="744"/>
      <c r="F888" s="729"/>
    </row>
    <row r="889" spans="1:6" ht="13.5" customHeight="1">
      <c r="A889" s="1376"/>
      <c r="B889" s="388"/>
      <c r="C889" s="745"/>
      <c r="D889" s="745"/>
      <c r="E889" s="745"/>
      <c r="F889" s="746"/>
    </row>
    <row r="890" spans="1:6" ht="13.5" customHeight="1">
      <c r="A890" s="1376"/>
      <c r="B890" s="388"/>
      <c r="C890" s="745"/>
      <c r="D890" s="745"/>
      <c r="E890" s="745"/>
      <c r="F890" s="746"/>
    </row>
    <row r="891" spans="1:6" ht="13.5" customHeight="1" thickBot="1">
      <c r="A891" s="1376"/>
      <c r="B891" s="388"/>
      <c r="C891" s="745"/>
      <c r="D891" s="745"/>
      <c r="E891" s="747"/>
      <c r="F891" s="748"/>
    </row>
    <row r="892" spans="1:6" ht="13.5" customHeight="1" thickTop="1" thickBot="1">
      <c r="A892" s="1377"/>
      <c r="B892" s="720"/>
      <c r="C892" s="749"/>
      <c r="D892" s="750"/>
      <c r="E892" s="751" t="s">
        <v>153</v>
      </c>
      <c r="F892" s="752">
        <f>SUM(F887:F891)</f>
        <v>30</v>
      </c>
    </row>
    <row r="893" spans="1:6" ht="13.5" customHeight="1" thickTop="1">
      <c r="A893" s="1380" t="s">
        <v>482</v>
      </c>
      <c r="B893" s="753"/>
      <c r="C893" s="1382"/>
      <c r="D893" s="1383"/>
      <c r="E893" s="1383"/>
      <c r="F893" s="1384"/>
    </row>
    <row r="894" spans="1:6" ht="13.5" customHeight="1" thickBot="1">
      <c r="A894" s="1381"/>
      <c r="B894" s="389"/>
      <c r="C894" s="1385"/>
      <c r="D894" s="1373"/>
      <c r="E894" s="1373"/>
      <c r="F894" s="1374"/>
    </row>
    <row r="895" spans="1:6" ht="13.5" customHeight="1" thickTop="1"/>
    <row r="896" spans="1:6" ht="13.5" customHeight="1" thickBot="1">
      <c r="A896" s="1362" t="s">
        <v>71</v>
      </c>
      <c r="B896" s="1363"/>
      <c r="C896" s="1363"/>
      <c r="D896" s="1363"/>
      <c r="E896" s="1363"/>
      <c r="F896" s="1363"/>
    </row>
    <row r="897" spans="1:6" ht="13.5" customHeight="1" thickTop="1">
      <c r="A897" s="731" t="s">
        <v>473</v>
      </c>
      <c r="B897" s="732"/>
      <c r="C897" s="733">
        <v>3.09</v>
      </c>
      <c r="D897" s="734" t="s">
        <v>474</v>
      </c>
      <c r="E897" s="1364" t="s">
        <v>85</v>
      </c>
      <c r="F897" s="1365"/>
    </row>
    <row r="898" spans="1:6" ht="13.5" customHeight="1">
      <c r="A898" s="735" t="s">
        <v>475</v>
      </c>
      <c r="B898" s="736"/>
      <c r="C898" s="737">
        <v>3</v>
      </c>
      <c r="D898" s="738" t="s">
        <v>476</v>
      </c>
      <c r="E898" s="1366" t="s">
        <v>621</v>
      </c>
      <c r="F898" s="1367"/>
    </row>
    <row r="899" spans="1:6" ht="13.5" customHeight="1">
      <c r="A899" s="1368" t="s">
        <v>477</v>
      </c>
      <c r="B899" s="1369"/>
      <c r="C899" s="773"/>
      <c r="D899" s="773"/>
      <c r="E899" s="773"/>
      <c r="F899" s="1370"/>
    </row>
    <row r="900" spans="1:6" ht="13.5" customHeight="1" thickBot="1">
      <c r="A900" s="1371" t="s">
        <v>81</v>
      </c>
      <c r="B900" s="1372"/>
      <c r="C900" s="1373"/>
      <c r="D900" s="1373"/>
      <c r="E900" s="1373"/>
      <c r="F900" s="1374"/>
    </row>
    <row r="901" spans="1:6" ht="13.5" customHeight="1" thickTop="1" thickBot="1">
      <c r="A901" s="739" t="s">
        <v>478</v>
      </c>
      <c r="B901" s="740"/>
      <c r="C901" s="741" t="s">
        <v>479</v>
      </c>
      <c r="D901" s="741" t="s">
        <v>480</v>
      </c>
      <c r="E901" s="741" t="s">
        <v>481</v>
      </c>
      <c r="F901" s="742" t="s">
        <v>6</v>
      </c>
    </row>
    <row r="902" spans="1:6" ht="13.5" customHeight="1">
      <c r="A902" s="1375"/>
      <c r="B902" s="743"/>
      <c r="C902" s="744"/>
      <c r="D902" s="744"/>
      <c r="E902" s="744"/>
      <c r="F902" s="729">
        <v>2</v>
      </c>
    </row>
    <row r="903" spans="1:6" ht="13.5" customHeight="1">
      <c r="A903" s="1376"/>
      <c r="B903" s="388"/>
      <c r="C903" s="744"/>
      <c r="D903" s="744"/>
      <c r="E903" s="744"/>
      <c r="F903" s="729"/>
    </row>
    <row r="904" spans="1:6" ht="13.5" customHeight="1">
      <c r="A904" s="1376"/>
      <c r="B904" s="388"/>
      <c r="C904" s="745"/>
      <c r="D904" s="745"/>
      <c r="E904" s="745"/>
      <c r="F904" s="746"/>
    </row>
    <row r="905" spans="1:6" ht="13.5" customHeight="1">
      <c r="A905" s="1376"/>
      <c r="B905" s="388"/>
      <c r="C905" s="745"/>
      <c r="D905" s="745"/>
      <c r="E905" s="745"/>
      <c r="F905" s="746"/>
    </row>
    <row r="906" spans="1:6" ht="13.5" customHeight="1" thickBot="1">
      <c r="A906" s="1376"/>
      <c r="B906" s="388"/>
      <c r="C906" s="745"/>
      <c r="D906" s="745"/>
      <c r="E906" s="747"/>
      <c r="F906" s="748"/>
    </row>
    <row r="907" spans="1:6" ht="13.5" customHeight="1" thickTop="1" thickBot="1">
      <c r="A907" s="1377"/>
      <c r="B907" s="720"/>
      <c r="C907" s="749"/>
      <c r="D907" s="750"/>
      <c r="E907" s="751" t="s">
        <v>153</v>
      </c>
      <c r="F907" s="752">
        <f>SUM(F902:F906)</f>
        <v>2</v>
      </c>
    </row>
    <row r="908" spans="1:6" ht="13.5" customHeight="1" thickTop="1">
      <c r="A908" s="1380" t="s">
        <v>482</v>
      </c>
      <c r="B908" s="753"/>
      <c r="C908" s="1382"/>
      <c r="D908" s="1383"/>
      <c r="E908" s="1383"/>
      <c r="F908" s="1384"/>
    </row>
    <row r="909" spans="1:6" ht="13.5" customHeight="1" thickBot="1">
      <c r="A909" s="1381"/>
      <c r="B909" s="389"/>
      <c r="C909" s="1385"/>
      <c r="D909" s="1373"/>
      <c r="E909" s="1373"/>
      <c r="F909" s="1374"/>
    </row>
    <row r="910" spans="1:6" ht="13.5" customHeight="1" thickTop="1"/>
    <row r="911" spans="1:6" ht="13.5" customHeight="1" thickBot="1">
      <c r="A911" s="1362" t="s">
        <v>71</v>
      </c>
      <c r="B911" s="1363"/>
      <c r="C911" s="1363"/>
      <c r="D911" s="1363"/>
      <c r="E911" s="1363"/>
      <c r="F911" s="1363"/>
    </row>
    <row r="912" spans="1:6" ht="13.5" customHeight="1" thickTop="1">
      <c r="A912" s="731" t="s">
        <v>473</v>
      </c>
      <c r="B912" s="732"/>
      <c r="C912" s="733">
        <v>3.1</v>
      </c>
      <c r="D912" s="734" t="s">
        <v>474</v>
      </c>
      <c r="E912" s="1364" t="s">
        <v>85</v>
      </c>
      <c r="F912" s="1365"/>
    </row>
    <row r="913" spans="1:6" ht="13.5" customHeight="1">
      <c r="A913" s="735" t="s">
        <v>475</v>
      </c>
      <c r="B913" s="736"/>
      <c r="C913" s="737">
        <v>3</v>
      </c>
      <c r="D913" s="738" t="s">
        <v>476</v>
      </c>
      <c r="E913" s="1366" t="s">
        <v>621</v>
      </c>
      <c r="F913" s="1367"/>
    </row>
    <row r="914" spans="1:6" ht="25.5" customHeight="1">
      <c r="A914" s="1368" t="s">
        <v>477</v>
      </c>
      <c r="B914" s="1369"/>
      <c r="C914" s="773"/>
      <c r="D914" s="773"/>
      <c r="E914" s="773"/>
      <c r="F914" s="1370"/>
    </row>
    <row r="915" spans="1:6" ht="13.5" customHeight="1" thickBot="1">
      <c r="A915" s="1371" t="s">
        <v>82</v>
      </c>
      <c r="B915" s="1372"/>
      <c r="C915" s="1373"/>
      <c r="D915" s="1373"/>
      <c r="E915" s="1373"/>
      <c r="F915" s="1374"/>
    </row>
    <row r="916" spans="1:6" ht="13.5" customHeight="1" thickTop="1" thickBot="1">
      <c r="A916" s="739" t="s">
        <v>478</v>
      </c>
      <c r="B916" s="740"/>
      <c r="C916" s="741" t="s">
        <v>479</v>
      </c>
      <c r="D916" s="741" t="s">
        <v>480</v>
      </c>
      <c r="E916" s="741" t="s">
        <v>481</v>
      </c>
      <c r="F916" s="742" t="s">
        <v>6</v>
      </c>
    </row>
    <row r="917" spans="1:6" ht="13.5" customHeight="1">
      <c r="A917" s="1375"/>
      <c r="B917" s="743"/>
      <c r="C917" s="744"/>
      <c r="D917" s="744"/>
      <c r="E917" s="744"/>
      <c r="F917" s="729">
        <v>2</v>
      </c>
    </row>
    <row r="918" spans="1:6" ht="13.5" customHeight="1">
      <c r="A918" s="1376"/>
      <c r="B918" s="388"/>
      <c r="C918" s="744"/>
      <c r="D918" s="744"/>
      <c r="E918" s="744"/>
      <c r="F918" s="729"/>
    </row>
    <row r="919" spans="1:6" ht="13.5" customHeight="1">
      <c r="A919" s="1376"/>
      <c r="B919" s="388"/>
      <c r="C919" s="745"/>
      <c r="D919" s="745"/>
      <c r="E919" s="745"/>
      <c r="F919" s="746"/>
    </row>
    <row r="920" spans="1:6" ht="13.5" customHeight="1">
      <c r="A920" s="1376"/>
      <c r="B920" s="388"/>
      <c r="C920" s="745"/>
      <c r="D920" s="745"/>
      <c r="E920" s="745"/>
      <c r="F920" s="746"/>
    </row>
    <row r="921" spans="1:6" ht="13.5" customHeight="1" thickBot="1">
      <c r="A921" s="1376"/>
      <c r="B921" s="388"/>
      <c r="C921" s="745"/>
      <c r="D921" s="745"/>
      <c r="E921" s="747"/>
      <c r="F921" s="748"/>
    </row>
    <row r="922" spans="1:6" ht="13.5" customHeight="1" thickTop="1" thickBot="1">
      <c r="A922" s="1377"/>
      <c r="B922" s="720"/>
      <c r="C922" s="749"/>
      <c r="D922" s="750"/>
      <c r="E922" s="751" t="s">
        <v>153</v>
      </c>
      <c r="F922" s="752">
        <f>SUM(F917:F921)</f>
        <v>2</v>
      </c>
    </row>
    <row r="923" spans="1:6" ht="13.5" customHeight="1" thickTop="1">
      <c r="A923" s="1380" t="s">
        <v>482</v>
      </c>
      <c r="B923" s="753"/>
      <c r="C923" s="1382"/>
      <c r="D923" s="1383"/>
      <c r="E923" s="1383"/>
      <c r="F923" s="1384"/>
    </row>
    <row r="924" spans="1:6" ht="13.5" customHeight="1" thickBot="1">
      <c r="A924" s="1381"/>
      <c r="B924" s="389"/>
      <c r="C924" s="1385"/>
      <c r="D924" s="1373"/>
      <c r="E924" s="1373"/>
      <c r="F924" s="1374"/>
    </row>
    <row r="925" spans="1:6" ht="13.5" customHeight="1" thickTop="1"/>
    <row r="926" spans="1:6" ht="13.5" customHeight="1" thickBot="1">
      <c r="A926" s="1362" t="s">
        <v>71</v>
      </c>
      <c r="B926" s="1363"/>
      <c r="C926" s="1363"/>
      <c r="D926" s="1363"/>
      <c r="E926" s="1363"/>
      <c r="F926" s="1363"/>
    </row>
    <row r="927" spans="1:6" ht="13.5" customHeight="1" thickTop="1">
      <c r="A927" s="731" t="s">
        <v>473</v>
      </c>
      <c r="B927" s="732"/>
      <c r="C927" s="733">
        <v>3.11</v>
      </c>
      <c r="D927" s="734" t="s">
        <v>474</v>
      </c>
      <c r="E927" s="1364" t="s">
        <v>85</v>
      </c>
      <c r="F927" s="1365"/>
    </row>
    <row r="928" spans="1:6" ht="13.5" customHeight="1">
      <c r="A928" s="735" t="s">
        <v>475</v>
      </c>
      <c r="B928" s="736"/>
      <c r="C928" s="737">
        <v>3</v>
      </c>
      <c r="D928" s="738" t="s">
        <v>476</v>
      </c>
      <c r="E928" s="1366" t="s">
        <v>621</v>
      </c>
      <c r="F928" s="1367"/>
    </row>
    <row r="929" spans="1:6" ht="13.5" customHeight="1">
      <c r="A929" s="1368" t="s">
        <v>477</v>
      </c>
      <c r="B929" s="1369"/>
      <c r="C929" s="773"/>
      <c r="D929" s="773"/>
      <c r="E929" s="773"/>
      <c r="F929" s="1370"/>
    </row>
    <row r="930" spans="1:6" ht="13.5" customHeight="1" thickBot="1">
      <c r="A930" s="1371" t="s">
        <v>83</v>
      </c>
      <c r="B930" s="1372"/>
      <c r="C930" s="1373"/>
      <c r="D930" s="1373"/>
      <c r="E930" s="1373"/>
      <c r="F930" s="1374"/>
    </row>
    <row r="931" spans="1:6" ht="13.5" customHeight="1" thickTop="1" thickBot="1">
      <c r="A931" s="739" t="s">
        <v>478</v>
      </c>
      <c r="B931" s="740"/>
      <c r="C931" s="741" t="s">
        <v>479</v>
      </c>
      <c r="D931" s="741" t="s">
        <v>480</v>
      </c>
      <c r="E931" s="741" t="s">
        <v>481</v>
      </c>
      <c r="F931" s="742" t="s">
        <v>6</v>
      </c>
    </row>
    <row r="932" spans="1:6" ht="13.5" customHeight="1">
      <c r="A932" s="1375"/>
      <c r="B932" s="743"/>
      <c r="C932" s="744"/>
      <c r="D932" s="744"/>
      <c r="E932" s="744"/>
      <c r="F932" s="729">
        <v>3</v>
      </c>
    </row>
    <row r="933" spans="1:6" ht="13.5" customHeight="1">
      <c r="A933" s="1376"/>
      <c r="B933" s="388"/>
      <c r="C933" s="744"/>
      <c r="D933" s="744"/>
      <c r="E933" s="744"/>
      <c r="F933" s="729"/>
    </row>
    <row r="934" spans="1:6" ht="13.5" customHeight="1">
      <c r="A934" s="1376"/>
      <c r="B934" s="388"/>
      <c r="C934" s="745"/>
      <c r="D934" s="745"/>
      <c r="E934" s="745"/>
      <c r="F934" s="746"/>
    </row>
    <row r="935" spans="1:6" ht="13.5" customHeight="1">
      <c r="A935" s="1376"/>
      <c r="B935" s="388"/>
      <c r="C935" s="745"/>
      <c r="D935" s="745"/>
      <c r="E935" s="745"/>
      <c r="F935" s="746"/>
    </row>
    <row r="936" spans="1:6" ht="13.5" customHeight="1" thickBot="1">
      <c r="A936" s="1376"/>
      <c r="B936" s="388"/>
      <c r="C936" s="745"/>
      <c r="D936" s="745"/>
      <c r="E936" s="747"/>
      <c r="F936" s="748"/>
    </row>
    <row r="937" spans="1:6" ht="13.5" customHeight="1" thickTop="1" thickBot="1">
      <c r="A937" s="1377"/>
      <c r="B937" s="720"/>
      <c r="C937" s="749"/>
      <c r="D937" s="750"/>
      <c r="E937" s="751" t="s">
        <v>153</v>
      </c>
      <c r="F937" s="752">
        <f>SUM(F932:F936)</f>
        <v>3</v>
      </c>
    </row>
    <row r="938" spans="1:6" ht="13.5" customHeight="1" thickTop="1">
      <c r="A938" s="1380" t="s">
        <v>482</v>
      </c>
      <c r="B938" s="753"/>
      <c r="C938" s="1382"/>
      <c r="D938" s="1383"/>
      <c r="E938" s="1383"/>
      <c r="F938" s="1384"/>
    </row>
    <row r="939" spans="1:6" ht="13.5" customHeight="1" thickBot="1">
      <c r="A939" s="1381"/>
      <c r="B939" s="389"/>
      <c r="C939" s="1385"/>
      <c r="D939" s="1373"/>
      <c r="E939" s="1373"/>
      <c r="F939" s="1374"/>
    </row>
    <row r="940" spans="1:6" ht="13.5" customHeight="1" thickTop="1"/>
    <row r="941" spans="1:6" ht="13.5" customHeight="1" thickBot="1">
      <c r="A941" s="1362" t="s">
        <v>71</v>
      </c>
      <c r="B941" s="1363"/>
      <c r="C941" s="1363"/>
      <c r="D941" s="1363"/>
      <c r="E941" s="1363"/>
      <c r="F941" s="1363"/>
    </row>
    <row r="942" spans="1:6" ht="13.5" customHeight="1" thickTop="1">
      <c r="A942" s="731" t="s">
        <v>473</v>
      </c>
      <c r="B942" s="732"/>
      <c r="C942" s="754">
        <v>3.12</v>
      </c>
      <c r="D942" s="734" t="s">
        <v>474</v>
      </c>
      <c r="E942" s="1364" t="s">
        <v>13</v>
      </c>
      <c r="F942" s="1365"/>
    </row>
    <row r="943" spans="1:6" ht="13.5" customHeight="1">
      <c r="A943" s="735" t="s">
        <v>475</v>
      </c>
      <c r="B943" s="736"/>
      <c r="C943" s="737">
        <v>3</v>
      </c>
      <c r="D943" s="738" t="s">
        <v>476</v>
      </c>
      <c r="E943" s="1366" t="s">
        <v>621</v>
      </c>
      <c r="F943" s="1367"/>
    </row>
    <row r="944" spans="1:6" ht="26.25" customHeight="1">
      <c r="A944" s="1368" t="s">
        <v>477</v>
      </c>
      <c r="B944" s="1369"/>
      <c r="C944" s="773"/>
      <c r="D944" s="773"/>
      <c r="E944" s="773"/>
      <c r="F944" s="1370"/>
    </row>
    <row r="945" spans="1:6" ht="13.5" customHeight="1" thickBot="1">
      <c r="A945" s="1371" t="s">
        <v>84</v>
      </c>
      <c r="B945" s="1372"/>
      <c r="C945" s="1373"/>
      <c r="D945" s="1373"/>
      <c r="E945" s="1373"/>
      <c r="F945" s="1374"/>
    </row>
    <row r="946" spans="1:6" ht="13.5" customHeight="1" thickTop="1" thickBot="1">
      <c r="A946" s="739" t="s">
        <v>478</v>
      </c>
      <c r="B946" s="740"/>
      <c r="C946" s="741" t="s">
        <v>479</v>
      </c>
      <c r="D946" s="741" t="s">
        <v>480</v>
      </c>
      <c r="E946" s="741" t="s">
        <v>481</v>
      </c>
      <c r="F946" s="742" t="s">
        <v>6</v>
      </c>
    </row>
    <row r="947" spans="1:6" ht="13.5" customHeight="1">
      <c r="A947" s="1375"/>
      <c r="B947" s="743"/>
      <c r="C947" s="744"/>
      <c r="D947" s="744"/>
      <c r="E947" s="744"/>
      <c r="F947" s="729">
        <v>10</v>
      </c>
    </row>
    <row r="948" spans="1:6" ht="13.5" customHeight="1">
      <c r="A948" s="1376"/>
      <c r="B948" s="388"/>
      <c r="C948" s="744"/>
      <c r="D948" s="744"/>
      <c r="E948" s="744"/>
      <c r="F948" s="729"/>
    </row>
    <row r="949" spans="1:6" ht="13.5" customHeight="1">
      <c r="A949" s="1376"/>
      <c r="B949" s="388"/>
      <c r="C949" s="744"/>
      <c r="D949" s="744"/>
      <c r="E949" s="744"/>
      <c r="F949" s="729"/>
    </row>
    <row r="950" spans="1:6" ht="13.5" customHeight="1">
      <c r="A950" s="1376"/>
      <c r="B950" s="388"/>
      <c r="C950" s="744"/>
      <c r="D950" s="744"/>
      <c r="E950" s="744"/>
      <c r="F950" s="729"/>
    </row>
    <row r="951" spans="1:6" ht="13.5" customHeight="1">
      <c r="A951" s="1376"/>
      <c r="B951" s="388"/>
      <c r="C951" s="744"/>
      <c r="D951" s="744"/>
      <c r="E951" s="744"/>
      <c r="F951" s="729"/>
    </row>
    <row r="952" spans="1:6" ht="13.5" customHeight="1">
      <c r="A952" s="1376"/>
      <c r="B952" s="388"/>
      <c r="C952" s="744"/>
      <c r="D952" s="744"/>
      <c r="E952" s="744"/>
      <c r="F952" s="729"/>
    </row>
    <row r="953" spans="1:6" ht="13.5" customHeight="1">
      <c r="A953" s="1376"/>
      <c r="B953" s="388"/>
      <c r="C953" s="744"/>
      <c r="D953" s="744"/>
      <c r="E953" s="744"/>
      <c r="F953" s="729"/>
    </row>
    <row r="954" spans="1:6" ht="13.5" customHeight="1">
      <c r="A954" s="1376"/>
      <c r="B954" s="388"/>
      <c r="C954" s="744"/>
      <c r="D954" s="744"/>
      <c r="E954" s="744"/>
      <c r="F954" s="729"/>
    </row>
    <row r="955" spans="1:6" ht="13.5" customHeight="1">
      <c r="A955" s="1376"/>
      <c r="B955" s="388"/>
      <c r="C955" s="745"/>
      <c r="D955" s="745"/>
      <c r="E955" s="745"/>
      <c r="F955" s="746"/>
    </row>
    <row r="956" spans="1:6" ht="13.5" customHeight="1">
      <c r="A956" s="1376"/>
      <c r="B956" s="388"/>
      <c r="C956" s="745"/>
      <c r="D956" s="745"/>
      <c r="E956" s="745"/>
      <c r="F956" s="746"/>
    </row>
    <row r="957" spans="1:6" ht="13.5" customHeight="1" thickBot="1">
      <c r="A957" s="1376"/>
      <c r="B957" s="388"/>
      <c r="C957" s="745"/>
      <c r="D957" s="745"/>
      <c r="E957" s="747"/>
      <c r="F957" s="748"/>
    </row>
    <row r="958" spans="1:6" ht="13.5" customHeight="1" thickTop="1" thickBot="1">
      <c r="A958" s="1377"/>
      <c r="B958" s="720"/>
      <c r="C958" s="749"/>
      <c r="D958" s="750"/>
      <c r="E958" s="751" t="s">
        <v>153</v>
      </c>
      <c r="F958" s="752">
        <f>SUM(F947:F957)</f>
        <v>10</v>
      </c>
    </row>
    <row r="959" spans="1:6" ht="13.5" customHeight="1" thickTop="1">
      <c r="A959" s="1380" t="s">
        <v>482</v>
      </c>
      <c r="B959" s="753"/>
      <c r="C959" s="1382"/>
      <c r="D959" s="1383"/>
      <c r="E959" s="1383"/>
      <c r="F959" s="1384"/>
    </row>
    <row r="960" spans="1:6" ht="13.5" customHeight="1" thickBot="1">
      <c r="A960" s="1381"/>
      <c r="B960" s="389"/>
      <c r="C960" s="1385"/>
      <c r="D960" s="1373"/>
      <c r="E960" s="1373"/>
      <c r="F960" s="1374"/>
    </row>
    <row r="961" spans="1:6" ht="13.5" customHeight="1" thickTop="1"/>
    <row r="962" spans="1:6" ht="13.5" customHeight="1" thickBot="1">
      <c r="A962" s="1362" t="s">
        <v>71</v>
      </c>
      <c r="B962" s="1363"/>
      <c r="C962" s="1363"/>
      <c r="D962" s="1363"/>
      <c r="E962" s="1363"/>
      <c r="F962" s="1363"/>
    </row>
    <row r="963" spans="1:6" ht="13.5" customHeight="1" thickTop="1">
      <c r="A963" s="731" t="s">
        <v>473</v>
      </c>
      <c r="B963" s="732"/>
      <c r="C963" s="733">
        <v>3.13</v>
      </c>
      <c r="D963" s="734" t="s">
        <v>474</v>
      </c>
      <c r="E963" s="1364" t="s">
        <v>13</v>
      </c>
      <c r="F963" s="1365"/>
    </row>
    <row r="964" spans="1:6" ht="13.5" customHeight="1">
      <c r="A964" s="735" t="s">
        <v>475</v>
      </c>
      <c r="B964" s="736"/>
      <c r="C964" s="737">
        <v>3</v>
      </c>
      <c r="D964" s="738" t="s">
        <v>476</v>
      </c>
      <c r="E964" s="1366" t="s">
        <v>621</v>
      </c>
      <c r="F964" s="1367"/>
    </row>
    <row r="965" spans="1:6" ht="13.5" customHeight="1">
      <c r="A965" s="1368" t="s">
        <v>477</v>
      </c>
      <c r="B965" s="1369"/>
      <c r="C965" s="773"/>
      <c r="D965" s="773"/>
      <c r="E965" s="773"/>
      <c r="F965" s="1370"/>
    </row>
    <row r="966" spans="1:6" ht="13.5" customHeight="1" thickBot="1">
      <c r="A966" s="1371" t="s">
        <v>618</v>
      </c>
      <c r="B966" s="1372"/>
      <c r="C966" s="1373"/>
      <c r="D966" s="1373"/>
      <c r="E966" s="1373"/>
      <c r="F966" s="1374"/>
    </row>
    <row r="967" spans="1:6" ht="13.5" customHeight="1" thickTop="1" thickBot="1">
      <c r="A967" s="739" t="s">
        <v>478</v>
      </c>
      <c r="B967" s="740"/>
      <c r="C967" s="741" t="s">
        <v>479</v>
      </c>
      <c r="D967" s="741" t="s">
        <v>480</v>
      </c>
      <c r="E967" s="741" t="s">
        <v>481</v>
      </c>
      <c r="F967" s="742" t="s">
        <v>6</v>
      </c>
    </row>
    <row r="968" spans="1:6" ht="13.5" customHeight="1">
      <c r="A968" s="1375"/>
      <c r="B968" s="743"/>
      <c r="C968" s="744"/>
      <c r="D968" s="744"/>
      <c r="E968" s="744"/>
      <c r="F968" s="729">
        <v>10</v>
      </c>
    </row>
    <row r="969" spans="1:6" ht="13.5" customHeight="1">
      <c r="A969" s="1376"/>
      <c r="B969" s="388"/>
      <c r="C969" s="744"/>
      <c r="D969" s="744"/>
      <c r="E969" s="744"/>
      <c r="F969" s="729"/>
    </row>
    <row r="970" spans="1:6" ht="13.5" customHeight="1">
      <c r="A970" s="1376"/>
      <c r="B970" s="388"/>
      <c r="C970" s="744"/>
      <c r="D970" s="744"/>
      <c r="E970" s="744"/>
      <c r="F970" s="729"/>
    </row>
    <row r="971" spans="1:6" ht="13.5" customHeight="1">
      <c r="A971" s="1376"/>
      <c r="B971" s="388"/>
      <c r="C971" s="744"/>
      <c r="D971" s="744"/>
      <c r="E971" s="744"/>
      <c r="F971" s="729"/>
    </row>
    <row r="972" spans="1:6" ht="13.5" customHeight="1">
      <c r="A972" s="1376"/>
      <c r="B972" s="388"/>
      <c r="C972" s="744"/>
      <c r="D972" s="744"/>
      <c r="E972" s="744"/>
      <c r="F972" s="729"/>
    </row>
    <row r="973" spans="1:6" ht="13.5" customHeight="1">
      <c r="A973" s="1376"/>
      <c r="B973" s="388"/>
      <c r="C973" s="744"/>
      <c r="D973" s="744"/>
      <c r="E973" s="744"/>
      <c r="F973" s="729"/>
    </row>
    <row r="974" spans="1:6" ht="13.5" customHeight="1">
      <c r="A974" s="1376"/>
      <c r="B974" s="388"/>
      <c r="C974" s="744"/>
      <c r="D974" s="744"/>
      <c r="E974" s="744"/>
      <c r="F974" s="729"/>
    </row>
    <row r="975" spans="1:6" ht="13.5" customHeight="1">
      <c r="A975" s="1376"/>
      <c r="B975" s="388"/>
      <c r="C975" s="744"/>
      <c r="D975" s="744"/>
      <c r="E975" s="744"/>
      <c r="F975" s="729"/>
    </row>
    <row r="976" spans="1:6" ht="13.5" customHeight="1">
      <c r="A976" s="1376"/>
      <c r="B976" s="388"/>
      <c r="C976" s="745"/>
      <c r="D976" s="745"/>
      <c r="E976" s="745"/>
      <c r="F976" s="746"/>
    </row>
    <row r="977" spans="1:6" ht="13.5" customHeight="1">
      <c r="A977" s="1376"/>
      <c r="B977" s="388"/>
      <c r="C977" s="745"/>
      <c r="D977" s="745"/>
      <c r="E977" s="745"/>
      <c r="F977" s="746"/>
    </row>
    <row r="978" spans="1:6" ht="13.5" customHeight="1" thickBot="1">
      <c r="A978" s="1376"/>
      <c r="B978" s="388"/>
      <c r="C978" s="745"/>
      <c r="D978" s="745"/>
      <c r="E978" s="747"/>
      <c r="F978" s="748"/>
    </row>
    <row r="979" spans="1:6" ht="13.5" customHeight="1" thickTop="1" thickBot="1">
      <c r="A979" s="1377"/>
      <c r="B979" s="720"/>
      <c r="C979" s="749"/>
      <c r="D979" s="750"/>
      <c r="E979" s="751" t="s">
        <v>153</v>
      </c>
      <c r="F979" s="752">
        <f>SUM(F968:F978)</f>
        <v>10</v>
      </c>
    </row>
    <row r="980" spans="1:6" ht="13.5" customHeight="1" thickTop="1">
      <c r="A980" s="1380" t="s">
        <v>482</v>
      </c>
      <c r="B980" s="753"/>
      <c r="C980" s="1382"/>
      <c r="D980" s="1383"/>
      <c r="E980" s="1383"/>
      <c r="F980" s="1384"/>
    </row>
    <row r="981" spans="1:6" ht="13.5" customHeight="1" thickBot="1">
      <c r="A981" s="1381"/>
      <c r="B981" s="389"/>
      <c r="C981" s="1385"/>
      <c r="D981" s="1373"/>
      <c r="E981" s="1373"/>
      <c r="F981" s="1374"/>
    </row>
    <row r="982" spans="1:6" ht="13.5" customHeight="1" thickTop="1"/>
    <row r="983" spans="1:6" ht="13.5" customHeight="1" thickBot="1">
      <c r="A983" s="1362" t="s">
        <v>71</v>
      </c>
      <c r="B983" s="1363"/>
      <c r="C983" s="1363"/>
      <c r="D983" s="1363"/>
      <c r="E983" s="1363"/>
      <c r="F983" s="1363"/>
    </row>
    <row r="984" spans="1:6" ht="13.5" customHeight="1" thickTop="1">
      <c r="A984" s="731" t="s">
        <v>473</v>
      </c>
      <c r="B984" s="732"/>
      <c r="C984" s="733">
        <v>3.14</v>
      </c>
      <c r="D984" s="734" t="s">
        <v>474</v>
      </c>
      <c r="E984" s="1364" t="s">
        <v>17</v>
      </c>
      <c r="F984" s="1365"/>
    </row>
    <row r="985" spans="1:6" ht="13.5" customHeight="1">
      <c r="A985" s="735" t="s">
        <v>475</v>
      </c>
      <c r="B985" s="736"/>
      <c r="C985" s="737">
        <v>3</v>
      </c>
      <c r="D985" s="738" t="s">
        <v>476</v>
      </c>
      <c r="E985" s="1366" t="s">
        <v>621</v>
      </c>
      <c r="F985" s="1367"/>
    </row>
    <row r="986" spans="1:6" ht="13.5" customHeight="1">
      <c r="A986" s="1368" t="s">
        <v>477</v>
      </c>
      <c r="B986" s="1369"/>
      <c r="C986" s="773"/>
      <c r="D986" s="773"/>
      <c r="E986" s="773"/>
      <c r="F986" s="1370"/>
    </row>
    <row r="987" spans="1:6" ht="13.5" customHeight="1" thickBot="1">
      <c r="A987" s="1371" t="s">
        <v>87</v>
      </c>
      <c r="B987" s="1372"/>
      <c r="C987" s="1373"/>
      <c r="D987" s="1373"/>
      <c r="E987" s="1373"/>
      <c r="F987" s="1374"/>
    </row>
    <row r="988" spans="1:6" ht="13.5" customHeight="1" thickTop="1" thickBot="1">
      <c r="A988" s="739" t="s">
        <v>478</v>
      </c>
      <c r="B988" s="740"/>
      <c r="C988" s="741" t="s">
        <v>479</v>
      </c>
      <c r="D988" s="741" t="s">
        <v>480</v>
      </c>
      <c r="E988" s="741" t="s">
        <v>481</v>
      </c>
      <c r="F988" s="742" t="s">
        <v>6</v>
      </c>
    </row>
    <row r="989" spans="1:6" ht="13.5" customHeight="1">
      <c r="A989" s="1375"/>
      <c r="B989" s="743"/>
      <c r="C989" s="744"/>
      <c r="D989" s="744"/>
      <c r="E989" s="744"/>
      <c r="F989" s="729">
        <v>1</v>
      </c>
    </row>
    <row r="990" spans="1:6" ht="13.5" customHeight="1">
      <c r="A990" s="1376"/>
      <c r="B990" s="388"/>
      <c r="C990" s="744"/>
      <c r="D990" s="744"/>
      <c r="E990" s="744"/>
      <c r="F990" s="729"/>
    </row>
    <row r="991" spans="1:6" ht="13.5" customHeight="1">
      <c r="A991" s="1376"/>
      <c r="B991" s="388"/>
      <c r="C991" s="744"/>
      <c r="D991" s="744"/>
      <c r="E991" s="744"/>
      <c r="F991" s="729"/>
    </row>
    <row r="992" spans="1:6" ht="13.5" customHeight="1">
      <c r="A992" s="1376"/>
      <c r="B992" s="388"/>
      <c r="C992" s="744"/>
      <c r="D992" s="744"/>
      <c r="E992" s="744"/>
      <c r="F992" s="729"/>
    </row>
    <row r="993" spans="1:6" ht="13.5" customHeight="1">
      <c r="A993" s="1376"/>
      <c r="B993" s="388"/>
      <c r="C993" s="744"/>
      <c r="D993" s="744"/>
      <c r="E993" s="744"/>
      <c r="F993" s="729"/>
    </row>
    <row r="994" spans="1:6" ht="13.5" customHeight="1">
      <c r="A994" s="1376"/>
      <c r="B994" s="388"/>
      <c r="C994" s="744"/>
      <c r="D994" s="744"/>
      <c r="E994" s="744"/>
      <c r="F994" s="729"/>
    </row>
    <row r="995" spans="1:6" ht="13.5" customHeight="1">
      <c r="A995" s="1376"/>
      <c r="B995" s="388"/>
      <c r="C995" s="744"/>
      <c r="D995" s="744"/>
      <c r="E995" s="744"/>
      <c r="F995" s="729"/>
    </row>
    <row r="996" spans="1:6" ht="13.5" customHeight="1">
      <c r="A996" s="1376"/>
      <c r="B996" s="388"/>
      <c r="C996" s="744"/>
      <c r="D996" s="744"/>
      <c r="E996" s="744"/>
      <c r="F996" s="729"/>
    </row>
    <row r="997" spans="1:6" ht="13.5" customHeight="1">
      <c r="A997" s="1376"/>
      <c r="B997" s="388"/>
      <c r="C997" s="745"/>
      <c r="D997" s="745"/>
      <c r="E997" s="745"/>
      <c r="F997" s="746"/>
    </row>
    <row r="998" spans="1:6" ht="13.5" customHeight="1">
      <c r="A998" s="1376"/>
      <c r="B998" s="388"/>
      <c r="C998" s="745"/>
      <c r="D998" s="745"/>
      <c r="E998" s="745"/>
      <c r="F998" s="746"/>
    </row>
    <row r="999" spans="1:6" ht="13.5" customHeight="1" thickBot="1">
      <c r="A999" s="1376"/>
      <c r="B999" s="388"/>
      <c r="C999" s="745"/>
      <c r="D999" s="745"/>
      <c r="E999" s="747"/>
      <c r="F999" s="748"/>
    </row>
    <row r="1000" spans="1:6" ht="13.5" customHeight="1" thickTop="1" thickBot="1">
      <c r="A1000" s="1377"/>
      <c r="B1000" s="720"/>
      <c r="C1000" s="749"/>
      <c r="D1000" s="750"/>
      <c r="E1000" s="751" t="s">
        <v>153</v>
      </c>
      <c r="F1000" s="752">
        <f>SUM(F989:F999)</f>
        <v>1</v>
      </c>
    </row>
    <row r="1001" spans="1:6" ht="13.5" customHeight="1" thickTop="1">
      <c r="A1001" s="1380" t="s">
        <v>482</v>
      </c>
      <c r="B1001" s="753"/>
      <c r="C1001" s="1382"/>
      <c r="D1001" s="1383"/>
      <c r="E1001" s="1383"/>
      <c r="F1001" s="1384"/>
    </row>
    <row r="1002" spans="1:6" ht="13.5" customHeight="1" thickBot="1">
      <c r="A1002" s="1381"/>
      <c r="B1002" s="389"/>
      <c r="C1002" s="1385"/>
      <c r="D1002" s="1373"/>
      <c r="E1002" s="1373"/>
      <c r="F1002" s="1374"/>
    </row>
    <row r="1003" spans="1:6" ht="13.5" customHeight="1" thickTop="1"/>
    <row r="1004" spans="1:6" ht="13.5" customHeight="1" thickBot="1">
      <c r="A1004" s="1362" t="s">
        <v>71</v>
      </c>
      <c r="B1004" s="1363"/>
      <c r="C1004" s="1363"/>
      <c r="D1004" s="1363"/>
      <c r="E1004" s="1363"/>
      <c r="F1004" s="1363"/>
    </row>
    <row r="1005" spans="1:6" ht="13.5" customHeight="1" thickTop="1">
      <c r="A1005" s="731" t="s">
        <v>473</v>
      </c>
      <c r="B1005" s="732"/>
      <c r="C1005" s="733">
        <v>3.15</v>
      </c>
      <c r="D1005" s="734" t="s">
        <v>474</v>
      </c>
      <c r="E1005" s="1364" t="s">
        <v>13</v>
      </c>
      <c r="F1005" s="1365"/>
    </row>
    <row r="1006" spans="1:6" ht="13.5" customHeight="1">
      <c r="A1006" s="735" t="s">
        <v>475</v>
      </c>
      <c r="B1006" s="736"/>
      <c r="C1006" s="737">
        <v>3</v>
      </c>
      <c r="D1006" s="738" t="s">
        <v>476</v>
      </c>
      <c r="E1006" s="1366" t="s">
        <v>621</v>
      </c>
      <c r="F1006" s="1367"/>
    </row>
    <row r="1007" spans="1:6" ht="13.5" customHeight="1">
      <c r="A1007" s="1368" t="s">
        <v>477</v>
      </c>
      <c r="B1007" s="1369"/>
      <c r="C1007" s="773"/>
      <c r="D1007" s="773"/>
      <c r="E1007" s="773"/>
      <c r="F1007" s="1370"/>
    </row>
    <row r="1008" spans="1:6" ht="13.5" customHeight="1" thickBot="1">
      <c r="A1008" s="1371" t="s">
        <v>88</v>
      </c>
      <c r="B1008" s="1372"/>
      <c r="C1008" s="1373"/>
      <c r="D1008" s="1373"/>
      <c r="E1008" s="1373"/>
      <c r="F1008" s="1374"/>
    </row>
    <row r="1009" spans="1:6" ht="13.5" customHeight="1" thickTop="1" thickBot="1">
      <c r="A1009" s="739" t="s">
        <v>478</v>
      </c>
      <c r="B1009" s="740"/>
      <c r="C1009" s="741" t="s">
        <v>479</v>
      </c>
      <c r="D1009" s="741" t="s">
        <v>480</v>
      </c>
      <c r="E1009" s="741" t="s">
        <v>481</v>
      </c>
      <c r="F1009" s="742" t="s">
        <v>6</v>
      </c>
    </row>
    <row r="1010" spans="1:6" ht="13.5" customHeight="1">
      <c r="A1010" s="1375"/>
      <c r="B1010" s="743"/>
      <c r="C1010" s="744"/>
      <c r="D1010" s="744"/>
      <c r="E1010" s="744"/>
      <c r="F1010" s="729">
        <v>10</v>
      </c>
    </row>
    <row r="1011" spans="1:6" ht="13.5" customHeight="1">
      <c r="A1011" s="1376"/>
      <c r="B1011" s="388"/>
      <c r="C1011" s="744"/>
      <c r="D1011" s="744"/>
      <c r="E1011" s="744"/>
      <c r="F1011" s="729"/>
    </row>
    <row r="1012" spans="1:6" ht="13.5" customHeight="1">
      <c r="A1012" s="1376"/>
      <c r="B1012" s="388"/>
      <c r="C1012" s="744"/>
      <c r="D1012" s="744"/>
      <c r="E1012" s="744"/>
      <c r="F1012" s="729"/>
    </row>
    <row r="1013" spans="1:6" ht="13.5" customHeight="1">
      <c r="A1013" s="1376"/>
      <c r="B1013" s="388"/>
      <c r="C1013" s="744"/>
      <c r="D1013" s="744"/>
      <c r="E1013" s="744"/>
      <c r="F1013" s="729"/>
    </row>
    <row r="1014" spans="1:6" ht="13.5" customHeight="1">
      <c r="A1014" s="1376"/>
      <c r="B1014" s="388"/>
      <c r="C1014" s="745"/>
      <c r="D1014" s="745"/>
      <c r="E1014" s="745"/>
      <c r="F1014" s="746"/>
    </row>
    <row r="1015" spans="1:6" ht="13.5" customHeight="1" thickBot="1">
      <c r="A1015" s="1376"/>
      <c r="B1015" s="388"/>
      <c r="C1015" s="745"/>
      <c r="D1015" s="745"/>
      <c r="E1015" s="747"/>
      <c r="F1015" s="748"/>
    </row>
    <row r="1016" spans="1:6" ht="13.5" customHeight="1" thickTop="1" thickBot="1">
      <c r="A1016" s="1377"/>
      <c r="B1016" s="720"/>
      <c r="C1016" s="749"/>
      <c r="D1016" s="750"/>
      <c r="E1016" s="751" t="s">
        <v>153</v>
      </c>
      <c r="F1016" s="752">
        <f>SUM(F1010:F1015)</f>
        <v>10</v>
      </c>
    </row>
    <row r="1017" spans="1:6" ht="13.5" customHeight="1" thickTop="1">
      <c r="A1017" s="1380" t="s">
        <v>482</v>
      </c>
      <c r="B1017" s="753"/>
      <c r="C1017" s="1382"/>
      <c r="D1017" s="1383"/>
      <c r="E1017" s="1383"/>
      <c r="F1017" s="1384"/>
    </row>
    <row r="1018" spans="1:6" ht="13.5" customHeight="1" thickBot="1">
      <c r="A1018" s="1381"/>
      <c r="B1018" s="389"/>
      <c r="C1018" s="1385"/>
      <c r="D1018" s="1373"/>
      <c r="E1018" s="1373"/>
      <c r="F1018" s="1374"/>
    </row>
    <row r="1019" spans="1:6" ht="13.5" customHeight="1" thickTop="1"/>
    <row r="1020" spans="1:6" ht="13.5" customHeight="1" thickBot="1">
      <c r="A1020" s="1362" t="s">
        <v>71</v>
      </c>
      <c r="B1020" s="1363"/>
      <c r="C1020" s="1363"/>
      <c r="D1020" s="1363"/>
      <c r="E1020" s="1363"/>
      <c r="F1020" s="1363"/>
    </row>
    <row r="1021" spans="1:6" ht="13.5" customHeight="1" thickTop="1">
      <c r="A1021" s="731" t="s">
        <v>473</v>
      </c>
      <c r="B1021" s="732"/>
      <c r="C1021" s="733">
        <v>3.16</v>
      </c>
      <c r="D1021" s="734" t="s">
        <v>474</v>
      </c>
      <c r="E1021" s="1364" t="s">
        <v>85</v>
      </c>
      <c r="F1021" s="1365"/>
    </row>
    <row r="1022" spans="1:6" ht="25.5" customHeight="1">
      <c r="A1022" s="735" t="s">
        <v>475</v>
      </c>
      <c r="B1022" s="736"/>
      <c r="C1022" s="737">
        <v>3</v>
      </c>
      <c r="D1022" s="738" t="s">
        <v>476</v>
      </c>
      <c r="E1022" s="1366" t="s">
        <v>621</v>
      </c>
      <c r="F1022" s="1367"/>
    </row>
    <row r="1023" spans="1:6" ht="13.5" customHeight="1">
      <c r="A1023" s="1368" t="s">
        <v>477</v>
      </c>
      <c r="B1023" s="1369"/>
      <c r="C1023" s="773"/>
      <c r="D1023" s="773"/>
      <c r="E1023" s="773"/>
      <c r="F1023" s="1370"/>
    </row>
    <row r="1024" spans="1:6" ht="13.5" customHeight="1" thickBot="1">
      <c r="A1024" s="1371" t="s">
        <v>89</v>
      </c>
      <c r="B1024" s="1372"/>
      <c r="C1024" s="1373"/>
      <c r="D1024" s="1373"/>
      <c r="E1024" s="1373"/>
      <c r="F1024" s="1374"/>
    </row>
    <row r="1025" spans="1:6" ht="13.5" customHeight="1" thickTop="1" thickBot="1">
      <c r="A1025" s="739" t="s">
        <v>478</v>
      </c>
      <c r="B1025" s="740"/>
      <c r="C1025" s="741" t="s">
        <v>479</v>
      </c>
      <c r="D1025" s="741" t="s">
        <v>480</v>
      </c>
      <c r="E1025" s="741" t="s">
        <v>481</v>
      </c>
      <c r="F1025" s="742" t="s">
        <v>6</v>
      </c>
    </row>
    <row r="1026" spans="1:6" ht="13.5" customHeight="1">
      <c r="A1026" s="1375"/>
      <c r="B1026" s="743"/>
      <c r="C1026" s="744" t="s">
        <v>489</v>
      </c>
      <c r="D1026" s="744"/>
      <c r="E1026" s="744">
        <v>1</v>
      </c>
      <c r="F1026" s="729">
        <f>E1026</f>
        <v>1</v>
      </c>
    </row>
    <row r="1027" spans="1:6" ht="13.5" customHeight="1">
      <c r="A1027" s="1376"/>
      <c r="B1027" s="388"/>
      <c r="C1027" s="744"/>
      <c r="D1027" s="744"/>
      <c r="E1027" s="744"/>
      <c r="F1027" s="729"/>
    </row>
    <row r="1028" spans="1:6" ht="13.5" customHeight="1">
      <c r="A1028" s="1376"/>
      <c r="B1028" s="388"/>
      <c r="C1028" s="744"/>
      <c r="D1028" s="744"/>
      <c r="E1028" s="744"/>
      <c r="F1028" s="729"/>
    </row>
    <row r="1029" spans="1:6" ht="13.5" customHeight="1">
      <c r="A1029" s="1376"/>
      <c r="B1029" s="388"/>
      <c r="C1029" s="745"/>
      <c r="D1029" s="745"/>
      <c r="E1029" s="745"/>
      <c r="F1029" s="746"/>
    </row>
    <row r="1030" spans="1:6" ht="13.5" customHeight="1">
      <c r="A1030" s="1376"/>
      <c r="B1030" s="388"/>
      <c r="C1030" s="745"/>
      <c r="D1030" s="745"/>
      <c r="E1030" s="745"/>
      <c r="F1030" s="746"/>
    </row>
    <row r="1031" spans="1:6" ht="13.5" customHeight="1" thickBot="1">
      <c r="A1031" s="1376"/>
      <c r="B1031" s="388"/>
      <c r="C1031" s="745"/>
      <c r="D1031" s="745"/>
      <c r="E1031" s="747"/>
      <c r="F1031" s="748"/>
    </row>
    <row r="1032" spans="1:6" ht="13.5" customHeight="1" thickTop="1" thickBot="1">
      <c r="A1032" s="1377"/>
      <c r="B1032" s="720"/>
      <c r="C1032" s="749"/>
      <c r="D1032" s="750"/>
      <c r="E1032" s="751" t="s">
        <v>153</v>
      </c>
      <c r="F1032" s="752">
        <f>SUM(F1026:F1031)</f>
        <v>1</v>
      </c>
    </row>
    <row r="1033" spans="1:6" ht="13.5" customHeight="1" thickTop="1">
      <c r="A1033" s="1380" t="s">
        <v>482</v>
      </c>
      <c r="B1033" s="753"/>
      <c r="C1033" s="1382"/>
      <c r="D1033" s="1383"/>
      <c r="E1033" s="1383"/>
      <c r="F1033" s="1384"/>
    </row>
    <row r="1034" spans="1:6" ht="13.5" customHeight="1" thickBot="1">
      <c r="A1034" s="1381"/>
      <c r="B1034" s="389"/>
      <c r="C1034" s="1385"/>
      <c r="D1034" s="1373"/>
      <c r="E1034" s="1373"/>
      <c r="F1034" s="1374"/>
    </row>
    <row r="1035" spans="1:6" ht="13.5" customHeight="1" thickTop="1"/>
    <row r="1036" spans="1:6" ht="13.5" customHeight="1" thickBot="1">
      <c r="A1036" s="1362" t="s">
        <v>71</v>
      </c>
      <c r="B1036" s="1363"/>
      <c r="C1036" s="1363"/>
      <c r="D1036" s="1363"/>
      <c r="E1036" s="1363"/>
      <c r="F1036" s="1363"/>
    </row>
    <row r="1037" spans="1:6" ht="13.5" customHeight="1" thickTop="1">
      <c r="A1037" s="731" t="s">
        <v>473</v>
      </c>
      <c r="B1037" s="732"/>
      <c r="C1037" s="754">
        <v>3.17</v>
      </c>
      <c r="D1037" s="734" t="s">
        <v>474</v>
      </c>
      <c r="E1037" s="1364" t="s">
        <v>17</v>
      </c>
      <c r="F1037" s="1365"/>
    </row>
    <row r="1038" spans="1:6" ht="13.5" customHeight="1">
      <c r="A1038" s="735" t="s">
        <v>475</v>
      </c>
      <c r="B1038" s="736"/>
      <c r="C1038" s="737">
        <v>3</v>
      </c>
      <c r="D1038" s="738" t="s">
        <v>476</v>
      </c>
      <c r="E1038" s="1366" t="s">
        <v>621</v>
      </c>
      <c r="F1038" s="1367"/>
    </row>
    <row r="1039" spans="1:6" ht="13.5" customHeight="1">
      <c r="A1039" s="1368" t="s">
        <v>477</v>
      </c>
      <c r="B1039" s="1369"/>
      <c r="C1039" s="773"/>
      <c r="D1039" s="773"/>
      <c r="E1039" s="773"/>
      <c r="F1039" s="1370"/>
    </row>
    <row r="1040" spans="1:6" ht="13.5" customHeight="1" thickBot="1">
      <c r="A1040" s="1371" t="s">
        <v>90</v>
      </c>
      <c r="B1040" s="1372"/>
      <c r="C1040" s="1373"/>
      <c r="D1040" s="1373"/>
      <c r="E1040" s="1373"/>
      <c r="F1040" s="1374"/>
    </row>
    <row r="1041" spans="1:6" ht="13.5" customHeight="1" thickTop="1" thickBot="1">
      <c r="A1041" s="739" t="s">
        <v>478</v>
      </c>
      <c r="B1041" s="740"/>
      <c r="C1041" s="741" t="s">
        <v>479</v>
      </c>
      <c r="D1041" s="741" t="s">
        <v>480</v>
      </c>
      <c r="E1041" s="741" t="s">
        <v>481</v>
      </c>
      <c r="F1041" s="742" t="s">
        <v>6</v>
      </c>
    </row>
    <row r="1042" spans="1:6" ht="13.5" customHeight="1">
      <c r="A1042" s="1375"/>
      <c r="B1042" s="743"/>
      <c r="C1042" s="744"/>
      <c r="D1042" s="744"/>
      <c r="E1042" s="744"/>
      <c r="F1042" s="729">
        <v>50</v>
      </c>
    </row>
    <row r="1043" spans="1:6" ht="15.75" customHeight="1">
      <c r="A1043" s="1376"/>
      <c r="B1043" s="388"/>
      <c r="C1043" s="744"/>
      <c r="D1043" s="744"/>
      <c r="E1043" s="744"/>
      <c r="F1043" s="729">
        <f t="shared" ref="F1043:F1048" si="17">+C1043*D1043*E1043</f>
        <v>0</v>
      </c>
    </row>
    <row r="1044" spans="1:6" ht="13.5" customHeight="1">
      <c r="A1044" s="1376"/>
      <c r="B1044" s="388"/>
      <c r="C1044" s="744"/>
      <c r="D1044" s="744"/>
      <c r="E1044" s="744"/>
      <c r="F1044" s="729">
        <f t="shared" si="17"/>
        <v>0</v>
      </c>
    </row>
    <row r="1045" spans="1:6" ht="13.5" customHeight="1">
      <c r="A1045" s="1376"/>
      <c r="B1045" s="388"/>
      <c r="C1045" s="744"/>
      <c r="D1045" s="744"/>
      <c r="E1045" s="744"/>
      <c r="F1045" s="729">
        <f t="shared" si="17"/>
        <v>0</v>
      </c>
    </row>
    <row r="1046" spans="1:6" ht="13.5" customHeight="1">
      <c r="A1046" s="1376"/>
      <c r="B1046" s="388"/>
      <c r="C1046" s="744"/>
      <c r="D1046" s="744"/>
      <c r="E1046" s="744"/>
      <c r="F1046" s="729">
        <f t="shared" si="17"/>
        <v>0</v>
      </c>
    </row>
    <row r="1047" spans="1:6" ht="13.5" customHeight="1">
      <c r="A1047" s="1376"/>
      <c r="B1047" s="388"/>
      <c r="C1047" s="744"/>
      <c r="D1047" s="744"/>
      <c r="E1047" s="744"/>
      <c r="F1047" s="729">
        <f t="shared" si="17"/>
        <v>0</v>
      </c>
    </row>
    <row r="1048" spans="1:6" ht="13.5" customHeight="1" thickBot="1">
      <c r="A1048" s="1376"/>
      <c r="B1048" s="388"/>
      <c r="C1048" s="745"/>
      <c r="D1048" s="744"/>
      <c r="E1048" s="744"/>
      <c r="F1048" s="729">
        <f t="shared" si="17"/>
        <v>0</v>
      </c>
    </row>
    <row r="1049" spans="1:6" ht="13.5" customHeight="1" thickTop="1" thickBot="1">
      <c r="A1049" s="1377"/>
      <c r="B1049" s="720"/>
      <c r="C1049" s="749"/>
      <c r="D1049" s="750"/>
      <c r="E1049" s="751" t="s">
        <v>153</v>
      </c>
      <c r="F1049" s="752">
        <f>SUM(F1042:F1048)</f>
        <v>50</v>
      </c>
    </row>
    <row r="1050" spans="1:6" ht="13.5" customHeight="1" thickTop="1">
      <c r="A1050" s="1380" t="s">
        <v>482</v>
      </c>
      <c r="B1050" s="753"/>
      <c r="C1050" s="1382"/>
      <c r="D1050" s="1383"/>
      <c r="E1050" s="1383"/>
      <c r="F1050" s="1384"/>
    </row>
    <row r="1051" spans="1:6" ht="13.5" customHeight="1" thickBot="1">
      <c r="A1051" s="1381"/>
      <c r="B1051" s="389"/>
      <c r="C1051" s="1385"/>
      <c r="D1051" s="1373"/>
      <c r="E1051" s="1373"/>
      <c r="F1051" s="1374"/>
    </row>
    <row r="1052" spans="1:6" ht="13.5" customHeight="1" thickTop="1"/>
    <row r="1053" spans="1:6" ht="13.5" customHeight="1" thickBot="1">
      <c r="A1053" s="1362" t="s">
        <v>71</v>
      </c>
      <c r="B1053" s="1363"/>
      <c r="C1053" s="1363"/>
      <c r="D1053" s="1363"/>
      <c r="E1053" s="1363"/>
      <c r="F1053" s="1363"/>
    </row>
    <row r="1054" spans="1:6" ht="13.5" customHeight="1" thickTop="1">
      <c r="A1054" s="731" t="s">
        <v>473</v>
      </c>
      <c r="B1054" s="732"/>
      <c r="C1054" s="733">
        <v>3.18</v>
      </c>
      <c r="D1054" s="734" t="s">
        <v>474</v>
      </c>
      <c r="E1054" s="1364" t="s">
        <v>13</v>
      </c>
      <c r="F1054" s="1365"/>
    </row>
    <row r="1055" spans="1:6" ht="13.5" customHeight="1">
      <c r="A1055" s="735" t="s">
        <v>475</v>
      </c>
      <c r="B1055" s="736"/>
      <c r="C1055" s="737">
        <v>3</v>
      </c>
      <c r="D1055" s="738" t="s">
        <v>476</v>
      </c>
      <c r="E1055" s="1366" t="s">
        <v>621</v>
      </c>
      <c r="F1055" s="1367"/>
    </row>
    <row r="1056" spans="1:6" ht="13.5" customHeight="1">
      <c r="A1056" s="1368" t="s">
        <v>477</v>
      </c>
      <c r="B1056" s="1369"/>
      <c r="C1056" s="773"/>
      <c r="D1056" s="773"/>
      <c r="E1056" s="773"/>
      <c r="F1056" s="1370"/>
    </row>
    <row r="1057" spans="1:9" ht="13.5" customHeight="1" thickBot="1">
      <c r="A1057" s="1371" t="s">
        <v>91</v>
      </c>
      <c r="B1057" s="1372"/>
      <c r="C1057" s="1373"/>
      <c r="D1057" s="1373"/>
      <c r="E1057" s="1373"/>
      <c r="F1057" s="1374"/>
    </row>
    <row r="1058" spans="1:9" ht="13.5" customHeight="1" thickTop="1" thickBot="1">
      <c r="A1058" s="739" t="s">
        <v>478</v>
      </c>
      <c r="B1058" s="740"/>
      <c r="C1058" s="741" t="s">
        <v>479</v>
      </c>
      <c r="D1058" s="741" t="s">
        <v>480</v>
      </c>
      <c r="E1058" s="741" t="s">
        <v>481</v>
      </c>
      <c r="F1058" s="742" t="s">
        <v>6</v>
      </c>
    </row>
    <row r="1059" spans="1:9" ht="13.5" customHeight="1">
      <c r="A1059" s="1375"/>
      <c r="B1059" s="743"/>
      <c r="C1059" s="744"/>
      <c r="D1059" s="744"/>
      <c r="E1059" s="744"/>
      <c r="F1059" s="729">
        <v>2</v>
      </c>
    </row>
    <row r="1060" spans="1:9" ht="13.5" customHeight="1">
      <c r="A1060" s="1376"/>
      <c r="B1060" s="388"/>
      <c r="C1060" s="744"/>
      <c r="D1060" s="744"/>
      <c r="E1060" s="744"/>
      <c r="F1060" s="729"/>
    </row>
    <row r="1061" spans="1:9" ht="13.5" customHeight="1">
      <c r="A1061" s="1376"/>
      <c r="B1061" s="388"/>
      <c r="C1061" s="744"/>
      <c r="D1061" s="744"/>
      <c r="E1061" s="744"/>
      <c r="F1061" s="729"/>
    </row>
    <row r="1062" spans="1:9" ht="13.5" customHeight="1">
      <c r="A1062" s="1376"/>
      <c r="B1062" s="388"/>
      <c r="C1062" s="744"/>
      <c r="D1062" s="744"/>
      <c r="E1062" s="744"/>
      <c r="F1062" s="729"/>
    </row>
    <row r="1063" spans="1:9" ht="13.5" customHeight="1">
      <c r="A1063" s="1376"/>
      <c r="B1063" s="388"/>
      <c r="C1063" s="744"/>
      <c r="D1063" s="744"/>
      <c r="E1063" s="744"/>
      <c r="F1063" s="729"/>
    </row>
    <row r="1064" spans="1:9" ht="13.5" customHeight="1">
      <c r="A1064" s="1376"/>
      <c r="B1064" s="388"/>
      <c r="C1064" s="744"/>
      <c r="D1064" s="744"/>
      <c r="E1064" s="744"/>
      <c r="F1064" s="729"/>
    </row>
    <row r="1065" spans="1:9" ht="13.5" customHeight="1">
      <c r="A1065" s="1376"/>
      <c r="B1065" s="388"/>
      <c r="C1065" s="744"/>
      <c r="D1065" s="744"/>
      <c r="E1065" s="744"/>
      <c r="F1065" s="729"/>
    </row>
    <row r="1066" spans="1:9" ht="13.5" customHeight="1">
      <c r="A1066" s="1376"/>
      <c r="B1066" s="388"/>
      <c r="C1066" s="745"/>
      <c r="D1066" s="744"/>
      <c r="E1066" s="744"/>
      <c r="F1066" s="729"/>
    </row>
    <row r="1067" spans="1:9" ht="13.5" customHeight="1" thickBot="1">
      <c r="A1067" s="1376"/>
      <c r="B1067" s="388"/>
      <c r="C1067" s="745"/>
      <c r="D1067" s="745"/>
      <c r="E1067" s="747"/>
      <c r="F1067" s="748"/>
    </row>
    <row r="1068" spans="1:9" ht="13.5" customHeight="1" thickTop="1" thickBot="1">
      <c r="A1068" s="1377"/>
      <c r="B1068" s="720"/>
      <c r="C1068" s="749"/>
      <c r="D1068" s="750"/>
      <c r="E1068" s="751" t="s">
        <v>153</v>
      </c>
      <c r="F1068" s="752">
        <f>SUM(F1059:F1066)</f>
        <v>2</v>
      </c>
    </row>
    <row r="1069" spans="1:9" ht="13.5" customHeight="1" thickTop="1">
      <c r="A1069" s="1380" t="s">
        <v>482</v>
      </c>
      <c r="B1069" s="753"/>
      <c r="C1069" s="1382"/>
      <c r="D1069" s="1383"/>
      <c r="E1069" s="1383"/>
      <c r="F1069" s="1384"/>
    </row>
    <row r="1070" spans="1:9" ht="13.5" customHeight="1" thickBot="1">
      <c r="A1070" s="1381"/>
      <c r="B1070" s="389"/>
      <c r="C1070" s="1385"/>
      <c r="D1070" s="1373"/>
      <c r="E1070" s="1373"/>
      <c r="F1070" s="1374"/>
    </row>
    <row r="1071" spans="1:9" ht="13.5" customHeight="1" thickTop="1"/>
    <row r="1072" spans="1:9" ht="13.5" customHeight="1" thickBot="1">
      <c r="A1072" s="1362" t="s">
        <v>92</v>
      </c>
      <c r="B1072" s="1363"/>
      <c r="C1072" s="1363"/>
      <c r="D1072" s="1363"/>
      <c r="E1072" s="1363"/>
      <c r="F1072" s="1363"/>
      <c r="G1072" s="760"/>
      <c r="H1072" s="760"/>
      <c r="I1072" s="761"/>
    </row>
    <row r="1073" spans="1:6" ht="13.5" customHeight="1" thickTop="1">
      <c r="A1073" s="731" t="s">
        <v>473</v>
      </c>
      <c r="B1073" s="732"/>
      <c r="C1073" s="733">
        <v>4.01</v>
      </c>
      <c r="D1073" s="734" t="s">
        <v>474</v>
      </c>
      <c r="E1073" s="1364" t="s">
        <v>13</v>
      </c>
      <c r="F1073" s="1365"/>
    </row>
    <row r="1074" spans="1:6" ht="13.5" customHeight="1">
      <c r="A1074" s="735" t="s">
        <v>475</v>
      </c>
      <c r="B1074" s="736"/>
      <c r="C1074" s="737">
        <v>4</v>
      </c>
      <c r="D1074" s="738" t="s">
        <v>476</v>
      </c>
      <c r="E1074" s="1366" t="s">
        <v>621</v>
      </c>
      <c r="F1074" s="1367"/>
    </row>
    <row r="1075" spans="1:6" ht="13.5" customHeight="1">
      <c r="A1075" s="1368" t="s">
        <v>477</v>
      </c>
      <c r="B1075" s="1369"/>
      <c r="C1075" s="773"/>
      <c r="D1075" s="773"/>
      <c r="E1075" s="773"/>
      <c r="F1075" s="1370"/>
    </row>
    <row r="1076" spans="1:6" ht="13.5" customHeight="1" thickBot="1">
      <c r="A1076" s="1371" t="s">
        <v>12</v>
      </c>
      <c r="B1076" s="1372"/>
      <c r="C1076" s="1373"/>
      <c r="D1076" s="1373"/>
      <c r="E1076" s="1373"/>
      <c r="F1076" s="1374"/>
    </row>
    <row r="1077" spans="1:6" ht="13.5" customHeight="1" thickTop="1" thickBot="1">
      <c r="A1077" s="739" t="s">
        <v>478</v>
      </c>
      <c r="B1077" s="740"/>
      <c r="C1077" s="741" t="s">
        <v>479</v>
      </c>
      <c r="D1077" s="741" t="s">
        <v>480</v>
      </c>
      <c r="E1077" s="741" t="s">
        <v>481</v>
      </c>
      <c r="F1077" s="742" t="s">
        <v>6</v>
      </c>
    </row>
    <row r="1078" spans="1:6" ht="13.5" customHeight="1">
      <c r="A1078" s="1375"/>
      <c r="B1078" s="743"/>
      <c r="C1078" s="744">
        <v>2</v>
      </c>
      <c r="D1078" s="744">
        <v>2</v>
      </c>
      <c r="E1078" s="744">
        <v>0.8</v>
      </c>
      <c r="F1078" s="729">
        <f>+C1078*D1078*E1078</f>
        <v>3.2</v>
      </c>
    </row>
    <row r="1079" spans="1:6" ht="13.5" customHeight="1">
      <c r="A1079" s="1376"/>
      <c r="B1079" s="388"/>
      <c r="C1079" s="744"/>
      <c r="D1079" s="744"/>
      <c r="E1079" s="744"/>
      <c r="F1079" s="729"/>
    </row>
    <row r="1080" spans="1:6" ht="13.5" customHeight="1">
      <c r="A1080" s="1376"/>
      <c r="B1080" s="388"/>
      <c r="C1080" s="744"/>
      <c r="D1080" s="744"/>
      <c r="E1080" s="744"/>
      <c r="F1080" s="729"/>
    </row>
    <row r="1081" spans="1:6" ht="13.5" customHeight="1">
      <c r="A1081" s="1376"/>
      <c r="B1081" s="388"/>
      <c r="C1081" s="744"/>
      <c r="D1081" s="744"/>
      <c r="E1081" s="744"/>
      <c r="F1081" s="729"/>
    </row>
    <row r="1082" spans="1:6" ht="13.5" customHeight="1">
      <c r="A1082" s="1376"/>
      <c r="B1082" s="388"/>
      <c r="C1082" s="744"/>
      <c r="D1082" s="744"/>
      <c r="E1082" s="744"/>
      <c r="F1082" s="729"/>
    </row>
    <row r="1083" spans="1:6" ht="13.5" customHeight="1">
      <c r="A1083" s="1376"/>
      <c r="B1083" s="388"/>
      <c r="C1083" s="744"/>
      <c r="D1083" s="744"/>
      <c r="E1083" s="744"/>
      <c r="F1083" s="729"/>
    </row>
    <row r="1084" spans="1:6" ht="28.5" customHeight="1">
      <c r="A1084" s="1376"/>
      <c r="B1084" s="388"/>
      <c r="C1084" s="745"/>
      <c r="D1084" s="744"/>
      <c r="E1084" s="744"/>
      <c r="F1084" s="729"/>
    </row>
    <row r="1085" spans="1:6" ht="13.5" customHeight="1" thickBot="1">
      <c r="A1085" s="1376"/>
      <c r="B1085" s="388"/>
      <c r="C1085" s="745"/>
      <c r="D1085" s="745"/>
      <c r="E1085" s="745"/>
      <c r="F1085" s="746"/>
    </row>
    <row r="1086" spans="1:6" ht="13.5" customHeight="1" thickTop="1" thickBot="1">
      <c r="A1086" s="1377"/>
      <c r="B1086" s="720"/>
      <c r="C1086" s="749"/>
      <c r="D1086" s="750"/>
      <c r="E1086" s="751" t="s">
        <v>153</v>
      </c>
      <c r="F1086" s="752">
        <f>SUM(F1078:F1085)</f>
        <v>3.2</v>
      </c>
    </row>
    <row r="1087" spans="1:6" ht="13.5" customHeight="1" thickTop="1">
      <c r="A1087" s="1380" t="s">
        <v>482</v>
      </c>
      <c r="B1087" s="753"/>
      <c r="C1087" s="1382"/>
      <c r="D1087" s="1383"/>
      <c r="E1087" s="1383"/>
      <c r="F1087" s="1384"/>
    </row>
    <row r="1088" spans="1:6" ht="13.5" customHeight="1" thickBot="1">
      <c r="A1088" s="1381"/>
      <c r="B1088" s="389"/>
      <c r="C1088" s="1385"/>
      <c r="D1088" s="1373"/>
      <c r="E1088" s="1373"/>
      <c r="F1088" s="1374"/>
    </row>
    <row r="1089" spans="1:6" ht="13.5" customHeight="1" thickTop="1"/>
    <row r="1090" spans="1:6" ht="13.5" customHeight="1" thickBot="1">
      <c r="A1090" s="1362" t="s">
        <v>92</v>
      </c>
      <c r="B1090" s="1363"/>
      <c r="C1090" s="1363"/>
      <c r="D1090" s="1363"/>
      <c r="E1090" s="1363"/>
      <c r="F1090" s="1363"/>
    </row>
    <row r="1091" spans="1:6" ht="13.5" customHeight="1" thickTop="1">
      <c r="A1091" s="731" t="s">
        <v>473</v>
      </c>
      <c r="B1091" s="732"/>
      <c r="C1091" s="733">
        <v>4.0199999999999996</v>
      </c>
      <c r="D1091" s="734" t="s">
        <v>474</v>
      </c>
      <c r="E1091" s="1364" t="s">
        <v>13</v>
      </c>
      <c r="F1091" s="1365"/>
    </row>
    <row r="1092" spans="1:6" ht="13.5" customHeight="1">
      <c r="A1092" s="735" t="s">
        <v>475</v>
      </c>
      <c r="B1092" s="736"/>
      <c r="C1092" s="737">
        <v>4</v>
      </c>
      <c r="D1092" s="738" t="s">
        <v>476</v>
      </c>
      <c r="E1092" s="1366" t="s">
        <v>621</v>
      </c>
      <c r="F1092" s="1367"/>
    </row>
    <row r="1093" spans="1:6" ht="13.5" customHeight="1">
      <c r="A1093" s="1368" t="s">
        <v>477</v>
      </c>
      <c r="B1093" s="1369"/>
      <c r="C1093" s="773"/>
      <c r="D1093" s="773"/>
      <c r="E1093" s="773"/>
      <c r="F1093" s="1370"/>
    </row>
    <row r="1094" spans="1:6" ht="13.5" customHeight="1" thickBot="1">
      <c r="A1094" s="1371" t="s">
        <v>14</v>
      </c>
      <c r="B1094" s="1372"/>
      <c r="C1094" s="1373"/>
      <c r="D1094" s="1373"/>
      <c r="E1094" s="1373"/>
      <c r="F1094" s="1374"/>
    </row>
    <row r="1095" spans="1:6" ht="13.5" customHeight="1" thickTop="1" thickBot="1">
      <c r="A1095" s="739" t="s">
        <v>478</v>
      </c>
      <c r="B1095" s="740"/>
      <c r="C1095" s="741" t="s">
        <v>479</v>
      </c>
      <c r="D1095" s="741" t="s">
        <v>480</v>
      </c>
      <c r="E1095" s="741" t="s">
        <v>481</v>
      </c>
      <c r="F1095" s="742" t="s">
        <v>6</v>
      </c>
    </row>
    <row r="1096" spans="1:6" ht="13.5" customHeight="1">
      <c r="A1096" s="1375"/>
      <c r="B1096" s="743"/>
      <c r="C1096" s="744">
        <v>2</v>
      </c>
      <c r="D1096" s="744">
        <v>2</v>
      </c>
      <c r="E1096" s="744">
        <v>0.4</v>
      </c>
      <c r="F1096" s="729">
        <f>+C1096*D1096*E1096</f>
        <v>1.6</v>
      </c>
    </row>
    <row r="1097" spans="1:6" ht="13.5" customHeight="1">
      <c r="A1097" s="1376"/>
      <c r="B1097" s="388"/>
      <c r="C1097" s="744"/>
      <c r="D1097" s="744"/>
      <c r="E1097" s="744"/>
      <c r="F1097" s="729"/>
    </row>
    <row r="1098" spans="1:6" ht="13.5" customHeight="1">
      <c r="A1098" s="1376"/>
      <c r="B1098" s="388"/>
      <c r="C1098" s="744"/>
      <c r="D1098" s="744"/>
      <c r="E1098" s="744"/>
      <c r="F1098" s="729"/>
    </row>
    <row r="1099" spans="1:6" ht="13.5" customHeight="1">
      <c r="A1099" s="1376"/>
      <c r="B1099" s="388"/>
      <c r="C1099" s="744"/>
      <c r="D1099" s="744"/>
      <c r="E1099" s="744"/>
      <c r="F1099" s="729"/>
    </row>
    <row r="1100" spans="1:6" ht="13.5" customHeight="1">
      <c r="A1100" s="1376"/>
      <c r="B1100" s="388"/>
      <c r="C1100" s="744"/>
      <c r="D1100" s="744"/>
      <c r="E1100" s="744"/>
      <c r="F1100" s="729"/>
    </row>
    <row r="1101" spans="1:6" ht="13.5" customHeight="1">
      <c r="A1101" s="1376"/>
      <c r="B1101" s="388"/>
      <c r="C1101" s="744"/>
      <c r="D1101" s="744"/>
      <c r="E1101" s="744"/>
      <c r="F1101" s="729"/>
    </row>
    <row r="1102" spans="1:6" ht="13.5" customHeight="1">
      <c r="A1102" s="1376"/>
      <c r="B1102" s="388"/>
      <c r="C1102" s="744"/>
      <c r="D1102" s="744"/>
      <c r="E1102" s="744"/>
      <c r="F1102" s="729"/>
    </row>
    <row r="1103" spans="1:6" ht="13.5" customHeight="1">
      <c r="A1103" s="1376"/>
      <c r="B1103" s="388"/>
      <c r="C1103" s="744"/>
      <c r="D1103" s="744"/>
      <c r="E1103" s="744"/>
      <c r="F1103" s="729"/>
    </row>
    <row r="1104" spans="1:6" ht="13.5" customHeight="1">
      <c r="A1104" s="1376"/>
      <c r="B1104" s="388"/>
      <c r="C1104" s="744"/>
      <c r="D1104" s="744"/>
      <c r="E1104" s="744"/>
      <c r="F1104" s="729"/>
    </row>
    <row r="1105" spans="1:6" ht="13.5" customHeight="1">
      <c r="A1105" s="1376"/>
      <c r="B1105" s="388"/>
      <c r="C1105" s="744"/>
      <c r="D1105" s="744"/>
      <c r="E1105" s="744"/>
      <c r="F1105" s="729"/>
    </row>
    <row r="1106" spans="1:6" ht="13.5" customHeight="1">
      <c r="A1106" s="1376"/>
      <c r="B1106" s="388"/>
      <c r="C1106" s="744"/>
      <c r="D1106" s="744"/>
      <c r="E1106" s="744"/>
      <c r="F1106" s="729"/>
    </row>
    <row r="1107" spans="1:6" ht="13.5" customHeight="1">
      <c r="A1107" s="1376"/>
      <c r="B1107" s="388"/>
      <c r="C1107" s="744"/>
      <c r="D1107" s="744"/>
      <c r="E1107" s="744"/>
      <c r="F1107" s="729"/>
    </row>
    <row r="1108" spans="1:6" ht="32.25" customHeight="1">
      <c r="A1108" s="1376"/>
      <c r="B1108" s="388"/>
      <c r="C1108" s="745"/>
      <c r="D1108" s="744"/>
      <c r="E1108" s="744"/>
      <c r="F1108" s="729"/>
    </row>
    <row r="1109" spans="1:6" ht="13.5" customHeight="1" thickBot="1">
      <c r="A1109" s="1376"/>
      <c r="B1109" s="388"/>
      <c r="C1109" s="745"/>
      <c r="D1109" s="745"/>
      <c r="E1109" s="745"/>
      <c r="F1109" s="746"/>
    </row>
    <row r="1110" spans="1:6" ht="13.5" customHeight="1" thickTop="1" thickBot="1">
      <c r="A1110" s="1377"/>
      <c r="B1110" s="720"/>
      <c r="C1110" s="749"/>
      <c r="D1110" s="750"/>
      <c r="E1110" s="751" t="s">
        <v>153</v>
      </c>
      <c r="F1110" s="752">
        <f>SUM(F1096:F1109)</f>
        <v>1.6</v>
      </c>
    </row>
    <row r="1111" spans="1:6" ht="13.5" customHeight="1" thickTop="1">
      <c r="A1111" s="1380" t="s">
        <v>482</v>
      </c>
      <c r="B1111" s="753"/>
      <c r="C1111" s="1382"/>
      <c r="D1111" s="1383"/>
      <c r="E1111" s="1383"/>
      <c r="F1111" s="1384"/>
    </row>
    <row r="1112" spans="1:6" ht="13.5" customHeight="1" thickBot="1">
      <c r="A1112" s="1381"/>
      <c r="B1112" s="389"/>
      <c r="C1112" s="1385"/>
      <c r="D1112" s="1373"/>
      <c r="E1112" s="1373"/>
      <c r="F1112" s="1374"/>
    </row>
    <row r="1113" spans="1:6" ht="13.5" customHeight="1" thickTop="1"/>
    <row r="1114" spans="1:6" ht="13.5" customHeight="1" thickBot="1">
      <c r="A1114" s="1362" t="s">
        <v>92</v>
      </c>
      <c r="B1114" s="1363"/>
      <c r="C1114" s="1363"/>
      <c r="D1114" s="1363"/>
      <c r="E1114" s="1363"/>
      <c r="F1114" s="1363"/>
    </row>
    <row r="1115" spans="1:6" ht="13.5" customHeight="1" thickTop="1">
      <c r="A1115" s="731" t="s">
        <v>473</v>
      </c>
      <c r="B1115" s="732"/>
      <c r="C1115" s="733">
        <v>4.03</v>
      </c>
      <c r="D1115" s="734" t="s">
        <v>474</v>
      </c>
      <c r="E1115" s="1364" t="s">
        <v>17</v>
      </c>
      <c r="F1115" s="1365"/>
    </row>
    <row r="1116" spans="1:6" ht="13.5" customHeight="1">
      <c r="A1116" s="735" t="s">
        <v>475</v>
      </c>
      <c r="B1116" s="736"/>
      <c r="C1116" s="737">
        <v>4</v>
      </c>
      <c r="D1116" s="738" t="s">
        <v>476</v>
      </c>
      <c r="E1116" s="1366" t="s">
        <v>621</v>
      </c>
      <c r="F1116" s="1367"/>
    </row>
    <row r="1117" spans="1:6" ht="13.5" customHeight="1">
      <c r="A1117" s="1368" t="s">
        <v>477</v>
      </c>
      <c r="B1117" s="1369"/>
      <c r="C1117" s="773"/>
      <c r="D1117" s="773"/>
      <c r="E1117" s="773"/>
      <c r="F1117" s="1370"/>
    </row>
    <row r="1118" spans="1:6" ht="13.5" customHeight="1" thickBot="1">
      <c r="A1118" s="1371" t="s">
        <v>31</v>
      </c>
      <c r="B1118" s="1372"/>
      <c r="C1118" s="1373"/>
      <c r="D1118" s="1373"/>
      <c r="E1118" s="1373"/>
      <c r="F1118" s="1374"/>
    </row>
    <row r="1119" spans="1:6" ht="13.5" customHeight="1" thickTop="1" thickBot="1">
      <c r="A1119" s="739" t="s">
        <v>478</v>
      </c>
      <c r="B1119" s="740"/>
      <c r="C1119" s="741" t="s">
        <v>479</v>
      </c>
      <c r="D1119" s="741" t="s">
        <v>480</v>
      </c>
      <c r="E1119" s="741" t="s">
        <v>481</v>
      </c>
      <c r="F1119" s="742" t="s">
        <v>6</v>
      </c>
    </row>
    <row r="1120" spans="1:6" ht="13.5" customHeight="1">
      <c r="A1120" s="1375"/>
      <c r="B1120" s="743"/>
      <c r="C1120" s="744">
        <v>2</v>
      </c>
      <c r="D1120" s="744">
        <v>0.3</v>
      </c>
      <c r="E1120" s="744">
        <v>0.5</v>
      </c>
      <c r="F1120" s="729">
        <f>+C1120*D1120*E1120</f>
        <v>0.3</v>
      </c>
    </row>
    <row r="1121" spans="1:6" ht="13.5" customHeight="1">
      <c r="A1121" s="1376"/>
      <c r="B1121" s="388"/>
      <c r="C1121" s="744">
        <v>2</v>
      </c>
      <c r="D1121" s="744">
        <v>0.3</v>
      </c>
      <c r="E1121" s="744">
        <v>0.5</v>
      </c>
      <c r="F1121" s="729">
        <f>+C1121*D1121*E1121</f>
        <v>0.3</v>
      </c>
    </row>
    <row r="1122" spans="1:6" ht="13.5" customHeight="1">
      <c r="A1122" s="1376"/>
      <c r="B1122" s="388"/>
      <c r="C1122" s="744">
        <v>2</v>
      </c>
      <c r="D1122" s="744">
        <v>0.3</v>
      </c>
      <c r="E1122" s="744">
        <v>0.5</v>
      </c>
      <c r="F1122" s="729">
        <f>+C1122*D1122*E1122</f>
        <v>0.3</v>
      </c>
    </row>
    <row r="1123" spans="1:6" ht="13.5" customHeight="1">
      <c r="A1123" s="1376"/>
      <c r="B1123" s="388"/>
      <c r="C1123" s="744">
        <v>2</v>
      </c>
      <c r="D1123" s="744">
        <v>0.3</v>
      </c>
      <c r="E1123" s="744">
        <v>0.5</v>
      </c>
      <c r="F1123" s="729">
        <f>+C1123*D1123*E1123</f>
        <v>0.3</v>
      </c>
    </row>
    <row r="1124" spans="1:6" ht="13.5" customHeight="1">
      <c r="A1124" s="1376"/>
      <c r="B1124" s="388"/>
      <c r="C1124" s="744"/>
      <c r="D1124" s="744"/>
      <c r="E1124" s="744"/>
      <c r="F1124" s="729"/>
    </row>
    <row r="1125" spans="1:6" ht="13.5" customHeight="1">
      <c r="A1125" s="1376"/>
      <c r="B1125" s="388"/>
      <c r="C1125" s="744"/>
      <c r="D1125" s="744"/>
      <c r="E1125" s="744"/>
      <c r="F1125" s="729"/>
    </row>
    <row r="1126" spans="1:6" ht="13.5" customHeight="1">
      <c r="A1126" s="1376"/>
      <c r="B1126" s="388"/>
      <c r="C1126" s="744"/>
      <c r="D1126" s="744"/>
      <c r="E1126" s="744"/>
      <c r="F1126" s="729"/>
    </row>
    <row r="1127" spans="1:6" ht="13.5" customHeight="1">
      <c r="A1127" s="1376"/>
      <c r="B1127" s="388"/>
      <c r="C1127" s="744"/>
      <c r="D1127" s="744"/>
      <c r="E1127" s="744"/>
      <c r="F1127" s="729"/>
    </row>
    <row r="1128" spans="1:6" ht="13.5" customHeight="1">
      <c r="A1128" s="1376"/>
      <c r="B1128" s="388"/>
      <c r="C1128" s="744"/>
      <c r="D1128" s="744"/>
      <c r="E1128" s="744"/>
      <c r="F1128" s="729"/>
    </row>
    <row r="1129" spans="1:6" ht="13.5" customHeight="1">
      <c r="A1129" s="1376"/>
      <c r="B1129" s="388"/>
      <c r="C1129" s="744"/>
      <c r="D1129" s="744"/>
      <c r="E1129" s="744"/>
      <c r="F1129" s="729"/>
    </row>
    <row r="1130" spans="1:6" ht="13.5" customHeight="1">
      <c r="A1130" s="1376"/>
      <c r="B1130" s="388"/>
      <c r="C1130" s="744"/>
      <c r="D1130" s="744"/>
      <c r="E1130" s="744"/>
      <c r="F1130" s="729"/>
    </row>
    <row r="1131" spans="1:6" ht="13.5" customHeight="1">
      <c r="A1131" s="1376"/>
      <c r="B1131" s="388"/>
      <c r="C1131" s="744"/>
      <c r="D1131" s="744"/>
      <c r="E1131" s="744"/>
      <c r="F1131" s="729"/>
    </row>
    <row r="1132" spans="1:6" ht="13.5" customHeight="1">
      <c r="A1132" s="1376"/>
      <c r="B1132" s="388"/>
      <c r="C1132" s="745"/>
      <c r="D1132" s="744"/>
      <c r="E1132" s="744"/>
      <c r="F1132" s="729"/>
    </row>
    <row r="1133" spans="1:6" ht="13.5" customHeight="1" thickBot="1">
      <c r="A1133" s="1376"/>
      <c r="B1133" s="388"/>
      <c r="C1133" s="745"/>
      <c r="D1133" s="745"/>
      <c r="E1133" s="745"/>
      <c r="F1133" s="746"/>
    </row>
    <row r="1134" spans="1:6" ht="13.5" customHeight="1" thickTop="1" thickBot="1">
      <c r="A1134" s="1377"/>
      <c r="B1134" s="720"/>
      <c r="C1134" s="749"/>
      <c r="D1134" s="750"/>
      <c r="E1134" s="751" t="s">
        <v>153</v>
      </c>
      <c r="F1134" s="752">
        <f>SUM(F1120:F1133)</f>
        <v>1.2</v>
      </c>
    </row>
    <row r="1135" spans="1:6" ht="13.5" customHeight="1" thickTop="1">
      <c r="A1135" s="1380" t="s">
        <v>482</v>
      </c>
      <c r="B1135" s="753"/>
      <c r="C1135" s="1382"/>
      <c r="D1135" s="1383"/>
      <c r="E1135" s="1383"/>
      <c r="F1135" s="1384"/>
    </row>
    <row r="1136" spans="1:6" ht="13.5" customHeight="1" thickBot="1">
      <c r="A1136" s="1381"/>
      <c r="B1136" s="389"/>
      <c r="C1136" s="1385"/>
      <c r="D1136" s="1373"/>
      <c r="E1136" s="1373"/>
      <c r="F1136" s="1374"/>
    </row>
    <row r="1137" spans="1:6" ht="13.5" customHeight="1" thickTop="1"/>
    <row r="1138" spans="1:6" ht="13.5" customHeight="1" thickBot="1">
      <c r="A1138" s="1362" t="s">
        <v>92</v>
      </c>
      <c r="B1138" s="1363"/>
      <c r="C1138" s="1363"/>
      <c r="D1138" s="1363"/>
      <c r="E1138" s="1363"/>
      <c r="F1138" s="1363"/>
    </row>
    <row r="1139" spans="1:6" ht="13.5" customHeight="1" thickTop="1">
      <c r="A1139" s="731" t="s">
        <v>473</v>
      </c>
      <c r="B1139" s="732"/>
      <c r="C1139" s="733">
        <v>4.04</v>
      </c>
      <c r="D1139" s="734" t="s">
        <v>474</v>
      </c>
      <c r="E1139" s="1364" t="s">
        <v>17</v>
      </c>
      <c r="F1139" s="1365"/>
    </row>
    <row r="1140" spans="1:6" ht="13.5" customHeight="1">
      <c r="A1140" s="735" t="s">
        <v>475</v>
      </c>
      <c r="B1140" s="736"/>
      <c r="C1140" s="737">
        <v>4</v>
      </c>
      <c r="D1140" s="738" t="s">
        <v>476</v>
      </c>
      <c r="E1140" s="1366" t="s">
        <v>621</v>
      </c>
      <c r="F1140" s="1367"/>
    </row>
    <row r="1141" spans="1:6" ht="13.5" customHeight="1">
      <c r="A1141" s="1368" t="s">
        <v>477</v>
      </c>
      <c r="B1141" s="1369"/>
      <c r="C1141" s="773"/>
      <c r="D1141" s="773"/>
      <c r="E1141" s="773"/>
      <c r="F1141" s="1370"/>
    </row>
    <row r="1142" spans="1:6" ht="13.5" customHeight="1" thickBot="1">
      <c r="A1142" s="1371" t="s">
        <v>32</v>
      </c>
      <c r="B1142" s="1372"/>
      <c r="C1142" s="1373"/>
      <c r="D1142" s="1373"/>
      <c r="E1142" s="1373"/>
      <c r="F1142" s="1374"/>
    </row>
    <row r="1143" spans="1:6" ht="13.5" customHeight="1" thickTop="1" thickBot="1">
      <c r="A1143" s="739" t="s">
        <v>478</v>
      </c>
      <c r="B1143" s="740"/>
      <c r="C1143" s="741" t="s">
        <v>479</v>
      </c>
      <c r="D1143" s="741" t="s">
        <v>480</v>
      </c>
      <c r="E1143" s="741" t="s">
        <v>481</v>
      </c>
      <c r="F1143" s="742" t="s">
        <v>6</v>
      </c>
    </row>
    <row r="1144" spans="1:6" ht="13.5" customHeight="1">
      <c r="A1144" s="1375"/>
      <c r="B1144" s="743"/>
      <c r="C1144" s="744">
        <v>2</v>
      </c>
      <c r="D1144" s="744">
        <v>0.2</v>
      </c>
      <c r="E1144" s="744">
        <v>0.2</v>
      </c>
      <c r="F1144" s="729">
        <f>+C1144*D1144*E1144</f>
        <v>8.0000000000000016E-2</v>
      </c>
    </row>
    <row r="1145" spans="1:6" ht="13.5" customHeight="1">
      <c r="A1145" s="1376"/>
      <c r="B1145" s="388"/>
      <c r="C1145" s="744">
        <v>2</v>
      </c>
      <c r="D1145" s="744">
        <v>0.2</v>
      </c>
      <c r="E1145" s="744">
        <v>0.2</v>
      </c>
      <c r="F1145" s="729">
        <f>+C1145*D1145*E1145</f>
        <v>8.0000000000000016E-2</v>
      </c>
    </row>
    <row r="1146" spans="1:6" ht="13.5" customHeight="1">
      <c r="A1146" s="1376"/>
      <c r="B1146" s="388"/>
      <c r="C1146" s="744">
        <v>2</v>
      </c>
      <c r="D1146" s="744">
        <v>0.2</v>
      </c>
      <c r="E1146" s="744">
        <v>0.2</v>
      </c>
      <c r="F1146" s="729">
        <f>+C1146*D1146*E1146</f>
        <v>8.0000000000000016E-2</v>
      </c>
    </row>
    <row r="1147" spans="1:6" ht="13.5" customHeight="1">
      <c r="A1147" s="1376"/>
      <c r="B1147" s="388"/>
      <c r="C1147" s="744">
        <v>2</v>
      </c>
      <c r="D1147" s="744">
        <v>0.2</v>
      </c>
      <c r="E1147" s="744">
        <v>0.2</v>
      </c>
      <c r="F1147" s="729">
        <f>+C1147*D1147*E1147</f>
        <v>8.0000000000000016E-2</v>
      </c>
    </row>
    <row r="1148" spans="1:6" ht="13.5" customHeight="1">
      <c r="A1148" s="1376"/>
      <c r="B1148" s="388"/>
      <c r="C1148" s="744"/>
      <c r="D1148" s="744"/>
      <c r="E1148" s="744"/>
      <c r="F1148" s="729"/>
    </row>
    <row r="1149" spans="1:6" ht="13.5" customHeight="1">
      <c r="A1149" s="1376"/>
      <c r="B1149" s="388"/>
      <c r="C1149" s="744"/>
      <c r="D1149" s="744"/>
      <c r="E1149" s="744"/>
      <c r="F1149" s="729"/>
    </row>
    <row r="1150" spans="1:6" ht="13.5" customHeight="1">
      <c r="A1150" s="1376"/>
      <c r="B1150" s="388"/>
      <c r="C1150" s="744"/>
      <c r="D1150" s="744"/>
      <c r="E1150" s="744"/>
      <c r="F1150" s="729"/>
    </row>
    <row r="1151" spans="1:6" ht="13.5" customHeight="1">
      <c r="A1151" s="1376"/>
      <c r="B1151" s="388"/>
      <c r="C1151" s="744"/>
      <c r="D1151" s="744"/>
      <c r="E1151" s="744"/>
      <c r="F1151" s="729"/>
    </row>
    <row r="1152" spans="1:6" ht="13.5" customHeight="1">
      <c r="A1152" s="1376"/>
      <c r="B1152" s="388"/>
      <c r="C1152" s="744"/>
      <c r="D1152" s="744"/>
      <c r="E1152" s="744"/>
      <c r="F1152" s="729"/>
    </row>
    <row r="1153" spans="1:6" ht="13.5" customHeight="1" thickBot="1">
      <c r="A1153" s="1376"/>
      <c r="B1153" s="388"/>
      <c r="C1153" s="744"/>
      <c r="D1153" s="744"/>
      <c r="E1153" s="744"/>
      <c r="F1153" s="729"/>
    </row>
    <row r="1154" spans="1:6" ht="13.5" customHeight="1" thickTop="1" thickBot="1">
      <c r="A1154" s="1377"/>
      <c r="B1154" s="720"/>
      <c r="C1154" s="749"/>
      <c r="D1154" s="750"/>
      <c r="E1154" s="751" t="s">
        <v>153</v>
      </c>
      <c r="F1154" s="752">
        <f>SUM(F1144:F1153)</f>
        <v>0.32000000000000006</v>
      </c>
    </row>
    <row r="1155" spans="1:6" ht="13.5" customHeight="1" thickTop="1">
      <c r="A1155" s="1380" t="s">
        <v>482</v>
      </c>
      <c r="B1155" s="753"/>
      <c r="C1155" s="1382"/>
      <c r="D1155" s="1383"/>
      <c r="E1155" s="1383"/>
      <c r="F1155" s="1384"/>
    </row>
    <row r="1156" spans="1:6" ht="13.5" customHeight="1" thickBot="1">
      <c r="A1156" s="1381"/>
      <c r="B1156" s="389"/>
      <c r="C1156" s="1385"/>
      <c r="D1156" s="1373"/>
      <c r="E1156" s="1373"/>
      <c r="F1156" s="1374"/>
    </row>
    <row r="1157" spans="1:6" ht="13.5" customHeight="1" thickTop="1"/>
    <row r="1158" spans="1:6" ht="13.5" customHeight="1" thickBot="1">
      <c r="A1158" s="1362" t="s">
        <v>92</v>
      </c>
      <c r="B1158" s="1363"/>
      <c r="C1158" s="1363"/>
      <c r="D1158" s="1363"/>
      <c r="E1158" s="1363"/>
      <c r="F1158" s="1363"/>
    </row>
    <row r="1159" spans="1:6" ht="13.5" customHeight="1" thickTop="1">
      <c r="A1159" s="731" t="s">
        <v>473</v>
      </c>
      <c r="B1159" s="732"/>
      <c r="C1159" s="733">
        <v>4.05</v>
      </c>
      <c r="D1159" s="734" t="s">
        <v>474</v>
      </c>
      <c r="E1159" s="1364" t="s">
        <v>17</v>
      </c>
      <c r="F1159" s="1365"/>
    </row>
    <row r="1160" spans="1:6" ht="13.5" customHeight="1">
      <c r="A1160" s="735" t="s">
        <v>475</v>
      </c>
      <c r="B1160" s="736"/>
      <c r="C1160" s="737">
        <v>4</v>
      </c>
      <c r="D1160" s="738" t="s">
        <v>476</v>
      </c>
      <c r="E1160" s="1366" t="s">
        <v>621</v>
      </c>
      <c r="F1160" s="1367"/>
    </row>
    <row r="1161" spans="1:6" ht="13.5" customHeight="1">
      <c r="A1161" s="1368" t="s">
        <v>477</v>
      </c>
      <c r="B1161" s="1369"/>
      <c r="C1161" s="773"/>
      <c r="D1161" s="773"/>
      <c r="E1161" s="773"/>
      <c r="F1161" s="1370"/>
    </row>
    <row r="1162" spans="1:6" ht="13.5" customHeight="1" thickBot="1">
      <c r="A1162" s="1371" t="s">
        <v>94</v>
      </c>
      <c r="B1162" s="1372"/>
      <c r="C1162" s="1373"/>
      <c r="D1162" s="1373"/>
      <c r="E1162" s="1373"/>
      <c r="F1162" s="1374"/>
    </row>
    <row r="1163" spans="1:6" ht="13.5" customHeight="1" thickTop="1" thickBot="1">
      <c r="A1163" s="739" t="s">
        <v>478</v>
      </c>
      <c r="B1163" s="740"/>
      <c r="C1163" s="741" t="s">
        <v>479</v>
      </c>
      <c r="D1163" s="741" t="s">
        <v>480</v>
      </c>
      <c r="E1163" s="741" t="s">
        <v>481</v>
      </c>
      <c r="F1163" s="742" t="s">
        <v>6</v>
      </c>
    </row>
    <row r="1164" spans="1:6" ht="13.5" customHeight="1">
      <c r="A1164" s="1375"/>
      <c r="B1164" s="743"/>
      <c r="C1164" s="744">
        <v>2</v>
      </c>
      <c r="D1164" s="744">
        <v>0.2</v>
      </c>
      <c r="E1164" s="744">
        <v>0.2</v>
      </c>
      <c r="F1164" s="729">
        <f>+C1164*D1164*E1164</f>
        <v>8.0000000000000016E-2</v>
      </c>
    </row>
    <row r="1165" spans="1:6" ht="13.5" customHeight="1">
      <c r="A1165" s="1376"/>
      <c r="B1165" s="388"/>
      <c r="C1165" s="744">
        <v>2</v>
      </c>
      <c r="D1165" s="744">
        <v>0.2</v>
      </c>
      <c r="E1165" s="744">
        <v>0.2</v>
      </c>
      <c r="F1165" s="729">
        <f>+C1165*D1165*E1165</f>
        <v>8.0000000000000016E-2</v>
      </c>
    </row>
    <row r="1166" spans="1:6" ht="13.5" customHeight="1">
      <c r="A1166" s="1376"/>
      <c r="B1166" s="388"/>
      <c r="C1166" s="744">
        <v>2</v>
      </c>
      <c r="D1166" s="744">
        <v>0.2</v>
      </c>
      <c r="E1166" s="744">
        <v>0.2</v>
      </c>
      <c r="F1166" s="729">
        <f>+C1166*D1166*E1166</f>
        <v>8.0000000000000016E-2</v>
      </c>
    </row>
    <row r="1167" spans="1:6" ht="13.5" customHeight="1">
      <c r="A1167" s="1376"/>
      <c r="B1167" s="388"/>
      <c r="C1167" s="744">
        <v>2</v>
      </c>
      <c r="D1167" s="744">
        <v>0.2</v>
      </c>
      <c r="E1167" s="744">
        <v>0.2</v>
      </c>
      <c r="F1167" s="729">
        <f>+C1167*D1167*E1167</f>
        <v>8.0000000000000016E-2</v>
      </c>
    </row>
    <row r="1168" spans="1:6" ht="13.5" customHeight="1">
      <c r="A1168" s="1376"/>
      <c r="B1168" s="388"/>
      <c r="C1168" s="744"/>
      <c r="D1168" s="744"/>
      <c r="E1168" s="744"/>
      <c r="F1168" s="729"/>
    </row>
    <row r="1169" spans="1:6" ht="13.5" customHeight="1">
      <c r="A1169" s="1376"/>
      <c r="B1169" s="388"/>
      <c r="C1169" s="744"/>
      <c r="D1169" s="744"/>
      <c r="E1169" s="744"/>
      <c r="F1169" s="729"/>
    </row>
    <row r="1170" spans="1:6" ht="13.5" customHeight="1">
      <c r="A1170" s="1376"/>
      <c r="B1170" s="388"/>
      <c r="C1170" s="744"/>
      <c r="D1170" s="744"/>
      <c r="E1170" s="744"/>
      <c r="F1170" s="729"/>
    </row>
    <row r="1171" spans="1:6" ht="13.5" customHeight="1">
      <c r="A1171" s="1376"/>
      <c r="B1171" s="388"/>
      <c r="C1171" s="744"/>
      <c r="D1171" s="744"/>
      <c r="E1171" s="744"/>
      <c r="F1171" s="729"/>
    </row>
    <row r="1172" spans="1:6" ht="13.5" customHeight="1" thickBot="1">
      <c r="A1172" s="1376"/>
      <c r="B1172" s="388"/>
      <c r="C1172" s="744"/>
      <c r="D1172" s="744"/>
      <c r="E1172" s="744"/>
      <c r="F1172" s="729"/>
    </row>
    <row r="1173" spans="1:6" ht="13.5" customHeight="1" thickTop="1" thickBot="1">
      <c r="A1173" s="1377"/>
      <c r="B1173" s="720"/>
      <c r="C1173" s="749"/>
      <c r="D1173" s="750"/>
      <c r="E1173" s="751" t="s">
        <v>153</v>
      </c>
      <c r="F1173" s="752">
        <f>SUM(F1164:F1172)</f>
        <v>0.32000000000000006</v>
      </c>
    </row>
    <row r="1174" spans="1:6" ht="13.5" customHeight="1" thickTop="1">
      <c r="A1174" s="1380" t="s">
        <v>482</v>
      </c>
      <c r="B1174" s="753"/>
      <c r="C1174" s="1382"/>
      <c r="D1174" s="1383"/>
      <c r="E1174" s="1383"/>
      <c r="F1174" s="1384"/>
    </row>
    <row r="1175" spans="1:6" ht="13.5" customHeight="1" thickBot="1">
      <c r="A1175" s="1381"/>
      <c r="B1175" s="389"/>
      <c r="C1175" s="1385"/>
      <c r="D1175" s="1373"/>
      <c r="E1175" s="1373"/>
      <c r="F1175" s="1374"/>
    </row>
    <row r="1176" spans="1:6" ht="13.5" customHeight="1" thickTop="1"/>
    <row r="1177" spans="1:6" ht="13.5" customHeight="1" thickBot="1">
      <c r="A1177" s="1362" t="s">
        <v>92</v>
      </c>
      <c r="B1177" s="1363"/>
      <c r="C1177" s="1363"/>
      <c r="D1177" s="1363"/>
      <c r="E1177" s="1363"/>
      <c r="F1177" s="1363"/>
    </row>
    <row r="1178" spans="1:6" ht="13.5" customHeight="1" thickTop="1">
      <c r="A1178" s="731" t="s">
        <v>473</v>
      </c>
      <c r="B1178" s="732"/>
      <c r="C1178" s="733">
        <v>4.0599999999999996</v>
      </c>
      <c r="D1178" s="734" t="s">
        <v>474</v>
      </c>
      <c r="E1178" s="1364" t="s">
        <v>19</v>
      </c>
      <c r="F1178" s="1365"/>
    </row>
    <row r="1179" spans="1:6" ht="13.5" customHeight="1">
      <c r="A1179" s="735" t="s">
        <v>475</v>
      </c>
      <c r="B1179" s="736"/>
      <c r="C1179" s="737">
        <v>4</v>
      </c>
      <c r="D1179" s="738" t="s">
        <v>476</v>
      </c>
      <c r="E1179" s="1366" t="s">
        <v>621</v>
      </c>
      <c r="F1179" s="1367"/>
    </row>
    <row r="1180" spans="1:6" ht="13.5" customHeight="1">
      <c r="A1180" s="1368" t="s">
        <v>477</v>
      </c>
      <c r="B1180" s="1369"/>
      <c r="C1180" s="773"/>
      <c r="D1180" s="773"/>
      <c r="E1180" s="773"/>
      <c r="F1180" s="1370"/>
    </row>
    <row r="1181" spans="1:6" ht="13.5" customHeight="1" thickBot="1">
      <c r="A1181" s="1371" t="s">
        <v>96</v>
      </c>
      <c r="B1181" s="1372"/>
      <c r="C1181" s="1373"/>
      <c r="D1181" s="1373"/>
      <c r="E1181" s="1373"/>
      <c r="F1181" s="1374"/>
    </row>
    <row r="1182" spans="1:6" ht="13.5" customHeight="1" thickTop="1" thickBot="1">
      <c r="A1182" s="739" t="s">
        <v>478</v>
      </c>
      <c r="B1182" s="740"/>
      <c r="C1182" s="741" t="s">
        <v>479</v>
      </c>
      <c r="D1182" s="741" t="s">
        <v>480</v>
      </c>
      <c r="E1182" s="741" t="s">
        <v>481</v>
      </c>
      <c r="F1182" s="742" t="s">
        <v>6</v>
      </c>
    </row>
    <row r="1183" spans="1:6" ht="13.5" customHeight="1">
      <c r="A1183" s="1375"/>
      <c r="B1183" s="743"/>
      <c r="C1183" s="744">
        <v>2</v>
      </c>
      <c r="D1183" s="744"/>
      <c r="E1183" s="744">
        <v>2.5</v>
      </c>
      <c r="F1183" s="729">
        <f>+C1183*E1183</f>
        <v>5</v>
      </c>
    </row>
    <row r="1184" spans="1:6" ht="13.5" customHeight="1">
      <c r="A1184" s="1376"/>
      <c r="B1184" s="388"/>
      <c r="C1184" s="744">
        <v>2</v>
      </c>
      <c r="D1184" s="744"/>
      <c r="E1184" s="744">
        <v>2.5</v>
      </c>
      <c r="F1184" s="729">
        <f t="shared" ref="F1184:F1186" si="18">+C1184*E1184</f>
        <v>5</v>
      </c>
    </row>
    <row r="1185" spans="1:6" ht="13.5" customHeight="1">
      <c r="A1185" s="1376"/>
      <c r="B1185" s="388"/>
      <c r="C1185" s="744">
        <v>2</v>
      </c>
      <c r="D1185" s="744"/>
      <c r="E1185" s="744">
        <v>2.5</v>
      </c>
      <c r="F1185" s="729">
        <f t="shared" si="18"/>
        <v>5</v>
      </c>
    </row>
    <row r="1186" spans="1:6" ht="13.5" customHeight="1">
      <c r="A1186" s="1376"/>
      <c r="B1186" s="388"/>
      <c r="C1186" s="744">
        <v>2</v>
      </c>
      <c r="D1186" s="744"/>
      <c r="E1186" s="744">
        <v>2.5</v>
      </c>
      <c r="F1186" s="729">
        <f t="shared" si="18"/>
        <v>5</v>
      </c>
    </row>
    <row r="1187" spans="1:6" ht="13.5" customHeight="1">
      <c r="A1187" s="1376"/>
      <c r="B1187" s="388"/>
      <c r="C1187" s="744"/>
      <c r="D1187" s="744"/>
      <c r="E1187" s="744"/>
      <c r="F1187" s="729"/>
    </row>
    <row r="1188" spans="1:6" ht="13.5" customHeight="1">
      <c r="A1188" s="1376"/>
      <c r="B1188" s="388"/>
      <c r="C1188" s="744"/>
      <c r="D1188" s="744"/>
      <c r="E1188" s="744"/>
      <c r="F1188" s="729"/>
    </row>
    <row r="1189" spans="1:6" ht="13.5" customHeight="1">
      <c r="A1189" s="1376"/>
      <c r="B1189" s="388"/>
      <c r="C1189" s="744"/>
      <c r="D1189" s="744"/>
      <c r="E1189" s="744"/>
      <c r="F1189" s="729"/>
    </row>
    <row r="1190" spans="1:6" ht="13.5" customHeight="1" thickBot="1">
      <c r="A1190" s="1376"/>
      <c r="B1190" s="388"/>
      <c r="C1190" s="745"/>
      <c r="D1190" s="745"/>
      <c r="E1190" s="747"/>
      <c r="F1190" s="748"/>
    </row>
    <row r="1191" spans="1:6" ht="13.5" customHeight="1" thickTop="1" thickBot="1">
      <c r="A1191" s="1377"/>
      <c r="B1191" s="720"/>
      <c r="C1191" s="749"/>
      <c r="D1191" s="750"/>
      <c r="E1191" s="751" t="s">
        <v>153</v>
      </c>
      <c r="F1191" s="752">
        <f>SUM(F1183:F1190)</f>
        <v>20</v>
      </c>
    </row>
    <row r="1192" spans="1:6" ht="13.5" customHeight="1" thickTop="1">
      <c r="A1192" s="1380" t="s">
        <v>482</v>
      </c>
      <c r="B1192" s="753"/>
      <c r="C1192" s="1382"/>
      <c r="D1192" s="1383"/>
      <c r="E1192" s="1383"/>
      <c r="F1192" s="1384"/>
    </row>
    <row r="1193" spans="1:6" ht="13.5" customHeight="1" thickBot="1">
      <c r="A1193" s="1381"/>
      <c r="B1193" s="389"/>
      <c r="C1193" s="1385"/>
      <c r="D1193" s="1373"/>
      <c r="E1193" s="1373"/>
      <c r="F1193" s="1374"/>
    </row>
    <row r="1194" spans="1:6" ht="13.5" customHeight="1" thickTop="1"/>
    <row r="1195" spans="1:6" ht="13.5" customHeight="1" thickBot="1">
      <c r="A1195" s="1362" t="s">
        <v>92</v>
      </c>
      <c r="B1195" s="1363"/>
      <c r="C1195" s="1363"/>
      <c r="D1195" s="1363"/>
      <c r="E1195" s="1363"/>
      <c r="F1195" s="1363"/>
    </row>
    <row r="1196" spans="1:6" ht="13.5" customHeight="1" thickTop="1">
      <c r="A1196" s="731" t="s">
        <v>473</v>
      </c>
      <c r="B1196" s="732"/>
      <c r="C1196" s="733">
        <v>4.07</v>
      </c>
      <c r="D1196" s="734" t="s">
        <v>474</v>
      </c>
      <c r="E1196" s="1364" t="s">
        <v>36</v>
      </c>
      <c r="F1196" s="1365"/>
    </row>
    <row r="1197" spans="1:6" ht="13.5" customHeight="1">
      <c r="A1197" s="735" t="s">
        <v>475</v>
      </c>
      <c r="B1197" s="736"/>
      <c r="C1197" s="737">
        <v>4</v>
      </c>
      <c r="D1197" s="738" t="s">
        <v>476</v>
      </c>
      <c r="E1197" s="1366" t="s">
        <v>621</v>
      </c>
      <c r="F1197" s="1367"/>
    </row>
    <row r="1198" spans="1:6" ht="13.5" customHeight="1">
      <c r="A1198" s="1368" t="s">
        <v>477</v>
      </c>
      <c r="B1198" s="1369"/>
      <c r="C1198" s="773"/>
      <c r="D1198" s="773"/>
      <c r="E1198" s="773"/>
      <c r="F1198" s="1370"/>
    </row>
    <row r="1199" spans="1:6" ht="13.5" customHeight="1" thickBot="1">
      <c r="A1199" s="1371" t="s">
        <v>38</v>
      </c>
      <c r="B1199" s="1372"/>
      <c r="C1199" s="1373"/>
      <c r="D1199" s="1373"/>
      <c r="E1199" s="1373"/>
      <c r="F1199" s="1374"/>
    </row>
    <row r="1200" spans="1:6" ht="13.5" customHeight="1" thickTop="1" thickBot="1">
      <c r="A1200" s="739" t="s">
        <v>478</v>
      </c>
      <c r="B1200" s="740"/>
      <c r="C1200" s="741" t="s">
        <v>479</v>
      </c>
      <c r="D1200" s="741" t="s">
        <v>480</v>
      </c>
      <c r="E1200" s="741" t="s">
        <v>481</v>
      </c>
      <c r="F1200" s="742" t="s">
        <v>6</v>
      </c>
    </row>
    <row r="1201" spans="1:6" ht="13.5" customHeight="1">
      <c r="A1201" s="1375"/>
      <c r="B1201" s="743"/>
      <c r="C1201" s="744">
        <v>2</v>
      </c>
      <c r="D1201" s="744"/>
      <c r="E1201" s="744">
        <v>1</v>
      </c>
      <c r="F1201" s="729">
        <f>+C1201*E1201</f>
        <v>2</v>
      </c>
    </row>
    <row r="1202" spans="1:6" ht="13.5" customHeight="1">
      <c r="A1202" s="1376"/>
      <c r="B1202" s="388"/>
      <c r="C1202" s="744">
        <v>2</v>
      </c>
      <c r="D1202" s="744"/>
      <c r="E1202" s="744">
        <v>1</v>
      </c>
      <c r="F1202" s="729">
        <f t="shared" ref="F1202:F1203" si="19">+C1202*E1202</f>
        <v>2</v>
      </c>
    </row>
    <row r="1203" spans="1:6" ht="13.5" customHeight="1">
      <c r="A1203" s="1376"/>
      <c r="B1203" s="388"/>
      <c r="C1203" s="744"/>
      <c r="D1203" s="744"/>
      <c r="E1203" s="744"/>
      <c r="F1203" s="729">
        <f t="shared" si="19"/>
        <v>0</v>
      </c>
    </row>
    <row r="1204" spans="1:6" ht="13.5" customHeight="1">
      <c r="A1204" s="1376"/>
      <c r="B1204" s="388"/>
      <c r="C1204" s="744"/>
      <c r="D1204" s="744"/>
      <c r="E1204" s="744"/>
      <c r="F1204" s="729"/>
    </row>
    <row r="1205" spans="1:6" ht="13.5" customHeight="1">
      <c r="A1205" s="1376"/>
      <c r="B1205" s="388"/>
      <c r="C1205" s="745"/>
      <c r="D1205" s="745"/>
      <c r="E1205" s="745"/>
      <c r="F1205" s="746"/>
    </row>
    <row r="1206" spans="1:6" ht="13.5" customHeight="1" thickBot="1">
      <c r="A1206" s="1376"/>
      <c r="B1206" s="388"/>
      <c r="C1206" s="745"/>
      <c r="D1206" s="745"/>
      <c r="E1206" s="747"/>
      <c r="F1206" s="748"/>
    </row>
    <row r="1207" spans="1:6" ht="13.5" customHeight="1" thickTop="1" thickBot="1">
      <c r="A1207" s="1377"/>
      <c r="B1207" s="720"/>
      <c r="C1207" s="749"/>
      <c r="D1207" s="750"/>
      <c r="E1207" s="751" t="s">
        <v>153</v>
      </c>
      <c r="F1207" s="752">
        <f>SUM(F1201:F1206)</f>
        <v>4</v>
      </c>
    </row>
    <row r="1208" spans="1:6" ht="13.5" customHeight="1" thickTop="1">
      <c r="A1208" s="1380" t="s">
        <v>482</v>
      </c>
      <c r="B1208" s="753"/>
      <c r="C1208" s="1382"/>
      <c r="D1208" s="1383"/>
      <c r="E1208" s="1383"/>
      <c r="F1208" s="1384"/>
    </row>
    <row r="1209" spans="1:6" ht="13.5" customHeight="1" thickBot="1">
      <c r="A1209" s="1381"/>
      <c r="B1209" s="389"/>
      <c r="C1209" s="1385"/>
      <c r="D1209" s="1373"/>
      <c r="E1209" s="1373"/>
      <c r="F1209" s="1374"/>
    </row>
    <row r="1210" spans="1:6" ht="13.5" customHeight="1" thickTop="1"/>
    <row r="1211" spans="1:6" ht="13.5" customHeight="1" thickBot="1">
      <c r="A1211" s="1362" t="s">
        <v>92</v>
      </c>
      <c r="B1211" s="1363"/>
      <c r="C1211" s="1363"/>
      <c r="D1211" s="1363"/>
      <c r="E1211" s="1363"/>
      <c r="F1211" s="1363"/>
    </row>
    <row r="1212" spans="1:6" ht="13.5" customHeight="1" thickTop="1">
      <c r="A1212" s="731" t="s">
        <v>473</v>
      </c>
      <c r="B1212" s="732"/>
      <c r="C1212" s="733">
        <v>4.08</v>
      </c>
      <c r="D1212" s="734" t="s">
        <v>474</v>
      </c>
      <c r="E1212" s="1364" t="s">
        <v>19</v>
      </c>
      <c r="F1212" s="1365"/>
    </row>
    <row r="1213" spans="1:6" ht="13.5" customHeight="1">
      <c r="A1213" s="735" t="s">
        <v>475</v>
      </c>
      <c r="B1213" s="736"/>
      <c r="C1213" s="737">
        <v>4</v>
      </c>
      <c r="D1213" s="738" t="s">
        <v>476</v>
      </c>
      <c r="E1213" s="1366" t="s">
        <v>621</v>
      </c>
      <c r="F1213" s="1367"/>
    </row>
    <row r="1214" spans="1:6" ht="13.5" customHeight="1">
      <c r="A1214" s="1368" t="s">
        <v>477</v>
      </c>
      <c r="B1214" s="1369"/>
      <c r="C1214" s="773"/>
      <c r="D1214" s="773"/>
      <c r="E1214" s="773"/>
      <c r="F1214" s="1370"/>
    </row>
    <row r="1215" spans="1:6" ht="13.5" customHeight="1" thickBot="1">
      <c r="A1215" s="1371" t="s">
        <v>40</v>
      </c>
      <c r="B1215" s="1372"/>
      <c r="C1215" s="1373"/>
      <c r="D1215" s="1373"/>
      <c r="E1215" s="1373"/>
      <c r="F1215" s="1374"/>
    </row>
    <row r="1216" spans="1:6" ht="13.5" customHeight="1" thickTop="1" thickBot="1">
      <c r="A1216" s="739" t="s">
        <v>478</v>
      </c>
      <c r="B1216" s="740"/>
      <c r="C1216" s="741" t="s">
        <v>479</v>
      </c>
      <c r="D1216" s="741" t="s">
        <v>480</v>
      </c>
      <c r="E1216" s="741" t="s">
        <v>481</v>
      </c>
      <c r="F1216" s="742" t="s">
        <v>6</v>
      </c>
    </row>
    <row r="1217" spans="1:6" ht="13.5" customHeight="1">
      <c r="A1217" s="1375"/>
      <c r="B1217" s="743"/>
      <c r="C1217" s="744">
        <v>2</v>
      </c>
      <c r="D1217" s="744"/>
      <c r="E1217" s="744">
        <v>1</v>
      </c>
      <c r="F1217" s="729">
        <f>+C1217*E1217</f>
        <v>2</v>
      </c>
    </row>
    <row r="1218" spans="1:6" ht="13.5" customHeight="1">
      <c r="A1218" s="1376"/>
      <c r="B1218" s="388"/>
      <c r="C1218" s="744"/>
      <c r="D1218" s="744"/>
      <c r="E1218" s="744"/>
      <c r="F1218" s="729">
        <f>+C1218*E1218</f>
        <v>0</v>
      </c>
    </row>
    <row r="1219" spans="1:6" ht="13.5" customHeight="1">
      <c r="A1219" s="1376"/>
      <c r="B1219" s="388"/>
      <c r="C1219" s="744"/>
      <c r="D1219" s="744"/>
      <c r="E1219" s="744"/>
      <c r="F1219" s="729"/>
    </row>
    <row r="1220" spans="1:6" ht="13.5" customHeight="1">
      <c r="A1220" s="1376"/>
      <c r="B1220" s="388"/>
      <c r="C1220" s="744"/>
      <c r="D1220" s="744"/>
      <c r="E1220" s="744"/>
      <c r="F1220" s="729"/>
    </row>
    <row r="1221" spans="1:6" ht="13.5" customHeight="1">
      <c r="A1221" s="1376"/>
      <c r="B1221" s="388"/>
      <c r="C1221" s="745"/>
      <c r="D1221" s="745"/>
      <c r="E1221" s="745"/>
      <c r="F1221" s="746"/>
    </row>
    <row r="1222" spans="1:6" ht="13.5" customHeight="1" thickBot="1">
      <c r="A1222" s="1376"/>
      <c r="B1222" s="388"/>
      <c r="C1222" s="745"/>
      <c r="D1222" s="745"/>
      <c r="E1222" s="747"/>
      <c r="F1222" s="748"/>
    </row>
    <row r="1223" spans="1:6" ht="13.5" customHeight="1" thickTop="1" thickBot="1">
      <c r="A1223" s="1377"/>
      <c r="B1223" s="720"/>
      <c r="C1223" s="749"/>
      <c r="D1223" s="750"/>
      <c r="E1223" s="751" t="s">
        <v>153</v>
      </c>
      <c r="F1223" s="752">
        <f>SUM(F1217:F1222)</f>
        <v>2</v>
      </c>
    </row>
    <row r="1224" spans="1:6" ht="13.5" customHeight="1" thickTop="1">
      <c r="A1224" s="1380" t="s">
        <v>482</v>
      </c>
      <c r="B1224" s="753"/>
      <c r="C1224" s="1382"/>
      <c r="D1224" s="1383"/>
      <c r="E1224" s="1383"/>
      <c r="F1224" s="1384"/>
    </row>
    <row r="1225" spans="1:6" ht="13.5" customHeight="1" thickBot="1">
      <c r="A1225" s="1381"/>
      <c r="B1225" s="389"/>
      <c r="C1225" s="1385"/>
      <c r="D1225" s="1373"/>
      <c r="E1225" s="1373"/>
      <c r="F1225" s="1374"/>
    </row>
    <row r="1226" spans="1:6" ht="13.5" customHeight="1" thickTop="1"/>
    <row r="1227" spans="1:6" ht="13.5" customHeight="1" thickBot="1">
      <c r="A1227" s="1362" t="s">
        <v>92</v>
      </c>
      <c r="B1227" s="1363"/>
      <c r="C1227" s="1363"/>
      <c r="D1227" s="1363"/>
      <c r="E1227" s="1363"/>
      <c r="F1227" s="1363"/>
    </row>
    <row r="1228" spans="1:6" ht="13.5" customHeight="1" thickTop="1">
      <c r="A1228" s="731" t="s">
        <v>473</v>
      </c>
      <c r="B1228" s="732"/>
      <c r="C1228" s="733">
        <v>4.09</v>
      </c>
      <c r="D1228" s="734" t="s">
        <v>474</v>
      </c>
      <c r="E1228" s="1364" t="s">
        <v>19</v>
      </c>
      <c r="F1228" s="1365"/>
    </row>
    <row r="1229" spans="1:6" ht="13.5" customHeight="1">
      <c r="A1229" s="735" t="s">
        <v>475</v>
      </c>
      <c r="B1229" s="736"/>
      <c r="C1229" s="737">
        <v>4</v>
      </c>
      <c r="D1229" s="738" t="s">
        <v>476</v>
      </c>
      <c r="E1229" s="1366" t="s">
        <v>621</v>
      </c>
      <c r="F1229" s="1367"/>
    </row>
    <row r="1230" spans="1:6" ht="13.5" customHeight="1">
      <c r="A1230" s="1368" t="s">
        <v>477</v>
      </c>
      <c r="B1230" s="1369"/>
      <c r="C1230" s="773"/>
      <c r="D1230" s="773"/>
      <c r="E1230" s="773"/>
      <c r="F1230" s="1370"/>
    </row>
    <row r="1231" spans="1:6" ht="13.5" customHeight="1" thickBot="1">
      <c r="A1231" s="1371" t="s">
        <v>97</v>
      </c>
      <c r="B1231" s="1372"/>
      <c r="C1231" s="1373"/>
      <c r="D1231" s="1373"/>
      <c r="E1231" s="1373"/>
      <c r="F1231" s="1374"/>
    </row>
    <row r="1232" spans="1:6" ht="13.5" customHeight="1" thickTop="1" thickBot="1">
      <c r="A1232" s="739" t="s">
        <v>478</v>
      </c>
      <c r="B1232" s="740"/>
      <c r="C1232" s="741" t="s">
        <v>479</v>
      </c>
      <c r="D1232" s="741" t="s">
        <v>480</v>
      </c>
      <c r="E1232" s="741" t="s">
        <v>481</v>
      </c>
      <c r="F1232" s="742" t="s">
        <v>6</v>
      </c>
    </row>
    <row r="1233" spans="1:6" ht="13.5" customHeight="1">
      <c r="A1233" s="1375"/>
      <c r="B1233" s="743"/>
      <c r="C1233" s="744">
        <v>3</v>
      </c>
      <c r="D1233" s="744">
        <v>3</v>
      </c>
      <c r="E1233" s="744"/>
      <c r="F1233" s="729">
        <f>+C1233*D1233</f>
        <v>9</v>
      </c>
    </row>
    <row r="1234" spans="1:6" ht="13.5" customHeight="1">
      <c r="A1234" s="1376"/>
      <c r="B1234" s="388"/>
      <c r="C1234" s="744"/>
      <c r="D1234" s="744"/>
      <c r="E1234" s="744"/>
      <c r="F1234" s="729"/>
    </row>
    <row r="1235" spans="1:6" ht="13.5" customHeight="1">
      <c r="A1235" s="1376"/>
      <c r="B1235" s="388"/>
      <c r="C1235" s="744"/>
      <c r="D1235" s="744"/>
      <c r="E1235" s="744"/>
      <c r="F1235" s="729"/>
    </row>
    <row r="1236" spans="1:6" ht="13.5" customHeight="1">
      <c r="A1236" s="1376"/>
      <c r="B1236" s="388"/>
      <c r="C1236" s="744"/>
      <c r="D1236" s="744"/>
      <c r="E1236" s="744"/>
      <c r="F1236" s="729"/>
    </row>
    <row r="1237" spans="1:6" ht="13.5" customHeight="1">
      <c r="A1237" s="1376"/>
      <c r="B1237" s="388"/>
      <c r="C1237" s="745"/>
      <c r="D1237" s="745"/>
      <c r="E1237" s="745"/>
      <c r="F1237" s="746"/>
    </row>
    <row r="1238" spans="1:6" ht="13.5" customHeight="1" thickBot="1">
      <c r="A1238" s="1376"/>
      <c r="B1238" s="388"/>
      <c r="C1238" s="745"/>
      <c r="D1238" s="745"/>
      <c r="E1238" s="747"/>
      <c r="F1238" s="748"/>
    </row>
    <row r="1239" spans="1:6" ht="13.5" customHeight="1" thickTop="1" thickBot="1">
      <c r="A1239" s="1377"/>
      <c r="B1239" s="720"/>
      <c r="C1239" s="749"/>
      <c r="D1239" s="750"/>
      <c r="E1239" s="751" t="s">
        <v>153</v>
      </c>
      <c r="F1239" s="752">
        <f>SUM(F1233:F1238)</f>
        <v>9</v>
      </c>
    </row>
    <row r="1240" spans="1:6" ht="13.5" customHeight="1" thickTop="1">
      <c r="A1240" s="1380" t="s">
        <v>482</v>
      </c>
      <c r="B1240" s="753"/>
      <c r="C1240" s="1382"/>
      <c r="D1240" s="1383"/>
      <c r="E1240" s="1383"/>
      <c r="F1240" s="1384"/>
    </row>
    <row r="1241" spans="1:6" ht="13.5" customHeight="1" thickBot="1">
      <c r="A1241" s="1381"/>
      <c r="B1241" s="389"/>
      <c r="C1241" s="1385"/>
      <c r="D1241" s="1373"/>
      <c r="E1241" s="1373"/>
      <c r="F1241" s="1374"/>
    </row>
    <row r="1242" spans="1:6" ht="13.5" customHeight="1" thickTop="1"/>
    <row r="1243" spans="1:6" ht="13.5" customHeight="1" thickBot="1">
      <c r="A1243" s="1362" t="s">
        <v>92</v>
      </c>
      <c r="B1243" s="1363"/>
      <c r="C1243" s="1363"/>
      <c r="D1243" s="1363"/>
      <c r="E1243" s="1363"/>
      <c r="F1243" s="1363"/>
    </row>
    <row r="1244" spans="1:6" ht="13.5" customHeight="1" thickTop="1">
      <c r="A1244" s="731" t="s">
        <v>473</v>
      </c>
      <c r="B1244" s="732"/>
      <c r="C1244" s="733">
        <v>4.0999999999999996</v>
      </c>
      <c r="D1244" s="734" t="s">
        <v>474</v>
      </c>
      <c r="E1244" s="1364" t="s">
        <v>45</v>
      </c>
      <c r="F1244" s="1365"/>
    </row>
    <row r="1245" spans="1:6" ht="13.5" customHeight="1">
      <c r="A1245" s="735" t="s">
        <v>475</v>
      </c>
      <c r="B1245" s="736"/>
      <c r="C1245" s="737">
        <v>4</v>
      </c>
      <c r="D1245" s="738" t="s">
        <v>476</v>
      </c>
      <c r="E1245" s="1366" t="s">
        <v>621</v>
      </c>
      <c r="F1245" s="1367"/>
    </row>
    <row r="1246" spans="1:6" ht="13.5" customHeight="1">
      <c r="A1246" s="1368" t="s">
        <v>477</v>
      </c>
      <c r="B1246" s="1369"/>
      <c r="C1246" s="773"/>
      <c r="D1246" s="773"/>
      <c r="E1246" s="773"/>
      <c r="F1246" s="1370"/>
    </row>
    <row r="1247" spans="1:6" ht="13.5" customHeight="1" thickBot="1">
      <c r="A1247" s="1371" t="s">
        <v>44</v>
      </c>
      <c r="B1247" s="1372"/>
      <c r="C1247" s="1373"/>
      <c r="D1247" s="1373"/>
      <c r="E1247" s="1373"/>
      <c r="F1247" s="1374"/>
    </row>
    <row r="1248" spans="1:6" ht="13.5" customHeight="1" thickTop="1" thickBot="1">
      <c r="A1248" s="739" t="s">
        <v>478</v>
      </c>
      <c r="B1248" s="740"/>
      <c r="C1248" s="741" t="s">
        <v>13</v>
      </c>
      <c r="D1248" s="741" t="s">
        <v>480</v>
      </c>
      <c r="E1248" s="741" t="s">
        <v>481</v>
      </c>
      <c r="F1248" s="742" t="s">
        <v>6</v>
      </c>
    </row>
    <row r="1249" spans="1:6" ht="13.5" customHeight="1">
      <c r="A1249" s="1375"/>
      <c r="B1249" s="743"/>
      <c r="C1249" s="744">
        <f>+F1173+F1154+F1134+F1271</f>
        <v>2.4649999999999999</v>
      </c>
      <c r="D1249" s="744"/>
      <c r="E1249" s="744"/>
      <c r="F1249" s="729">
        <f>+C1249*130</f>
        <v>320.45</v>
      </c>
    </row>
    <row r="1250" spans="1:6" ht="13.5" customHeight="1">
      <c r="A1250" s="1376"/>
      <c r="B1250" s="388"/>
      <c r="C1250" s="744"/>
      <c r="D1250" s="744"/>
      <c r="E1250" s="744"/>
      <c r="F1250" s="729"/>
    </row>
    <row r="1251" spans="1:6" ht="13.5" customHeight="1">
      <c r="A1251" s="1376"/>
      <c r="B1251" s="388"/>
      <c r="C1251" s="744"/>
      <c r="D1251" s="744"/>
      <c r="E1251" s="744"/>
      <c r="F1251" s="729"/>
    </row>
    <row r="1252" spans="1:6" ht="13.5" customHeight="1">
      <c r="A1252" s="1376"/>
      <c r="B1252" s="388"/>
      <c r="C1252" s="744"/>
      <c r="D1252" s="744"/>
      <c r="E1252" s="744"/>
      <c r="F1252" s="729"/>
    </row>
    <row r="1253" spans="1:6" ht="13.5" customHeight="1">
      <c r="A1253" s="1376"/>
      <c r="B1253" s="388"/>
      <c r="C1253" s="745"/>
      <c r="D1253" s="745"/>
      <c r="E1253" s="745"/>
      <c r="F1253" s="746"/>
    </row>
    <row r="1254" spans="1:6" ht="13.5" customHeight="1" thickBot="1">
      <c r="A1254" s="1376"/>
      <c r="B1254" s="388"/>
      <c r="C1254" s="745"/>
      <c r="D1254" s="745"/>
      <c r="E1254" s="747"/>
      <c r="F1254" s="748"/>
    </row>
    <row r="1255" spans="1:6" ht="13.5" customHeight="1" thickTop="1" thickBot="1">
      <c r="A1255" s="1377"/>
      <c r="B1255" s="720"/>
      <c r="C1255" s="749"/>
      <c r="D1255" s="750"/>
      <c r="E1255" s="751" t="s">
        <v>153</v>
      </c>
      <c r="F1255" s="752">
        <f>SUM(F1249:F1254)</f>
        <v>320.45</v>
      </c>
    </row>
    <row r="1256" spans="1:6" ht="13.5" customHeight="1" thickTop="1">
      <c r="A1256" s="1380" t="s">
        <v>482</v>
      </c>
      <c r="B1256" s="753"/>
      <c r="C1256" s="1382"/>
      <c r="D1256" s="1383"/>
      <c r="E1256" s="1383"/>
      <c r="F1256" s="1384"/>
    </row>
    <row r="1257" spans="1:6" ht="13.5" customHeight="1" thickBot="1">
      <c r="A1257" s="1381"/>
      <c r="B1257" s="389"/>
      <c r="C1257" s="1385"/>
      <c r="D1257" s="1373"/>
      <c r="E1257" s="1373"/>
      <c r="F1257" s="1374"/>
    </row>
    <row r="1258" spans="1:6" ht="13.5" customHeight="1" thickTop="1"/>
    <row r="1259" spans="1:6" ht="13.5" customHeight="1" thickBot="1">
      <c r="A1259" s="1362" t="s">
        <v>92</v>
      </c>
      <c r="B1259" s="1363"/>
      <c r="C1259" s="1363"/>
      <c r="D1259" s="1363"/>
      <c r="E1259" s="1363"/>
      <c r="F1259" s="1363"/>
    </row>
    <row r="1260" spans="1:6" ht="13.5" customHeight="1" thickTop="1">
      <c r="A1260" s="731" t="s">
        <v>473</v>
      </c>
      <c r="B1260" s="732"/>
      <c r="C1260" s="733">
        <v>4.1100000000000003</v>
      </c>
      <c r="D1260" s="734" t="s">
        <v>474</v>
      </c>
      <c r="E1260" s="1364" t="s">
        <v>19</v>
      </c>
      <c r="F1260" s="1365"/>
    </row>
    <row r="1261" spans="1:6" ht="13.5" customHeight="1">
      <c r="A1261" s="735" t="s">
        <v>475</v>
      </c>
      <c r="B1261" s="736"/>
      <c r="C1261" s="737">
        <v>4</v>
      </c>
      <c r="D1261" s="738" t="s">
        <v>476</v>
      </c>
      <c r="E1261" s="1366" t="s">
        <v>621</v>
      </c>
      <c r="F1261" s="1367"/>
    </row>
    <row r="1262" spans="1:6" ht="13.5" customHeight="1">
      <c r="A1262" s="1368" t="s">
        <v>477</v>
      </c>
      <c r="B1262" s="1369"/>
      <c r="C1262" s="773"/>
      <c r="D1262" s="773"/>
      <c r="E1262" s="773"/>
      <c r="F1262" s="1370"/>
    </row>
    <row r="1263" spans="1:6" ht="13.5" customHeight="1" thickBot="1">
      <c r="A1263" s="1371" t="s">
        <v>98</v>
      </c>
      <c r="B1263" s="1372"/>
      <c r="C1263" s="1373"/>
      <c r="D1263" s="1373"/>
      <c r="E1263" s="1373"/>
      <c r="F1263" s="1374"/>
    </row>
    <row r="1264" spans="1:6" ht="13.5" customHeight="1" thickTop="1" thickBot="1">
      <c r="A1264" s="739" t="s">
        <v>478</v>
      </c>
      <c r="B1264" s="740"/>
      <c r="C1264" s="741" t="s">
        <v>479</v>
      </c>
      <c r="D1264" s="741" t="s">
        <v>480</v>
      </c>
      <c r="E1264" s="741" t="s">
        <v>481</v>
      </c>
      <c r="F1264" s="742" t="s">
        <v>6</v>
      </c>
    </row>
    <row r="1265" spans="1:6" ht="13.5" customHeight="1">
      <c r="A1265" s="1375"/>
      <c r="B1265" s="743">
        <v>4</v>
      </c>
      <c r="C1265" s="744">
        <v>0.25</v>
      </c>
      <c r="D1265" s="744">
        <v>0.25</v>
      </c>
      <c r="E1265" s="744">
        <v>2.5</v>
      </c>
      <c r="F1265" s="729">
        <f>+C1265*D1265*E1265*B1265</f>
        <v>0.625</v>
      </c>
    </row>
    <row r="1266" spans="1:6" ht="13.5" customHeight="1">
      <c r="A1266" s="1376"/>
      <c r="B1266" s="388"/>
      <c r="C1266" s="744"/>
      <c r="D1266" s="744"/>
      <c r="E1266" s="744"/>
      <c r="F1266" s="729"/>
    </row>
    <row r="1267" spans="1:6" ht="13.5" customHeight="1">
      <c r="A1267" s="1376"/>
      <c r="B1267" s="388"/>
      <c r="C1267" s="744"/>
      <c r="D1267" s="744"/>
      <c r="E1267" s="744"/>
      <c r="F1267" s="729"/>
    </row>
    <row r="1268" spans="1:6" ht="13.5" customHeight="1">
      <c r="A1268" s="1376"/>
      <c r="B1268" s="388"/>
      <c r="C1268" s="744"/>
      <c r="D1268" s="744"/>
      <c r="E1268" s="744"/>
      <c r="F1268" s="729"/>
    </row>
    <row r="1269" spans="1:6" ht="13.5" customHeight="1">
      <c r="A1269" s="1376"/>
      <c r="B1269" s="388"/>
      <c r="C1269" s="745"/>
      <c r="D1269" s="745"/>
      <c r="E1269" s="745"/>
      <c r="F1269" s="746"/>
    </row>
    <row r="1270" spans="1:6" ht="13.5" customHeight="1" thickBot="1">
      <c r="A1270" s="1376"/>
      <c r="B1270" s="388"/>
      <c r="C1270" s="745"/>
      <c r="D1270" s="745"/>
      <c r="E1270" s="747"/>
      <c r="F1270" s="748"/>
    </row>
    <row r="1271" spans="1:6" ht="13.5" customHeight="1" thickTop="1" thickBot="1">
      <c r="A1271" s="1377"/>
      <c r="B1271" s="720"/>
      <c r="C1271" s="749"/>
      <c r="D1271" s="750"/>
      <c r="E1271" s="751" t="s">
        <v>153</v>
      </c>
      <c r="F1271" s="752">
        <f>SUM(F1265:F1270)</f>
        <v>0.625</v>
      </c>
    </row>
    <row r="1272" spans="1:6" ht="13.5" customHeight="1" thickTop="1">
      <c r="A1272" s="1380" t="s">
        <v>482</v>
      </c>
      <c r="B1272" s="753"/>
      <c r="C1272" s="1382"/>
      <c r="D1272" s="1383"/>
      <c r="E1272" s="1383"/>
      <c r="F1272" s="1384"/>
    </row>
    <row r="1273" spans="1:6" ht="13.5" customHeight="1" thickBot="1">
      <c r="A1273" s="1381"/>
      <c r="B1273" s="389"/>
      <c r="C1273" s="1385"/>
      <c r="D1273" s="1373"/>
      <c r="E1273" s="1373"/>
      <c r="F1273" s="1374"/>
    </row>
    <row r="1274" spans="1:6" ht="13.5" customHeight="1" thickTop="1"/>
    <row r="1275" spans="1:6" ht="13.5" customHeight="1" thickBot="1">
      <c r="A1275" s="1362" t="s">
        <v>92</v>
      </c>
      <c r="B1275" s="1363"/>
      <c r="C1275" s="1363"/>
      <c r="D1275" s="1363"/>
      <c r="E1275" s="1363"/>
      <c r="F1275" s="1363"/>
    </row>
    <row r="1276" spans="1:6" ht="13.5" customHeight="1" thickTop="1">
      <c r="A1276" s="731" t="s">
        <v>473</v>
      </c>
      <c r="B1276" s="732"/>
      <c r="C1276" s="733">
        <v>4.12</v>
      </c>
      <c r="D1276" s="734" t="s">
        <v>474</v>
      </c>
      <c r="E1276" s="1364" t="s">
        <v>19</v>
      </c>
      <c r="F1276" s="1365"/>
    </row>
    <row r="1277" spans="1:6" ht="13.5" customHeight="1">
      <c r="A1277" s="735" t="s">
        <v>475</v>
      </c>
      <c r="B1277" s="736"/>
      <c r="C1277" s="737">
        <v>4</v>
      </c>
      <c r="D1277" s="738" t="s">
        <v>476</v>
      </c>
      <c r="E1277" s="1366" t="s">
        <v>621</v>
      </c>
      <c r="F1277" s="1367"/>
    </row>
    <row r="1278" spans="1:6" ht="13.5" customHeight="1">
      <c r="A1278" s="1368" t="s">
        <v>477</v>
      </c>
      <c r="B1278" s="1369"/>
      <c r="C1278" s="773"/>
      <c r="D1278" s="773"/>
      <c r="E1278" s="773"/>
      <c r="F1278" s="1370"/>
    </row>
    <row r="1279" spans="1:6" ht="13.5" customHeight="1" thickBot="1">
      <c r="A1279" s="1371" t="s">
        <v>99</v>
      </c>
      <c r="B1279" s="1372"/>
      <c r="C1279" s="1373"/>
      <c r="D1279" s="1373"/>
      <c r="E1279" s="1373"/>
      <c r="F1279" s="1374"/>
    </row>
    <row r="1280" spans="1:6" ht="13.5" customHeight="1" thickTop="1" thickBot="1">
      <c r="A1280" s="739" t="s">
        <v>478</v>
      </c>
      <c r="B1280" s="740"/>
      <c r="C1280" s="741" t="s">
        <v>479</v>
      </c>
      <c r="D1280" s="741" t="s">
        <v>480</v>
      </c>
      <c r="E1280" s="741" t="s">
        <v>481</v>
      </c>
      <c r="F1280" s="742" t="s">
        <v>6</v>
      </c>
    </row>
    <row r="1281" spans="1:6" ht="13.5" customHeight="1">
      <c r="A1281" s="1375"/>
      <c r="B1281" s="743"/>
      <c r="C1281" s="744">
        <v>2</v>
      </c>
      <c r="D1281" s="744">
        <v>2</v>
      </c>
      <c r="E1281" s="744"/>
      <c r="F1281" s="729">
        <f>+C1281*D1281</f>
        <v>4</v>
      </c>
    </row>
    <row r="1282" spans="1:6" ht="13.5" customHeight="1">
      <c r="A1282" s="1376"/>
      <c r="B1282" s="388"/>
      <c r="C1282" s="744"/>
      <c r="D1282" s="744"/>
      <c r="E1282" s="744"/>
      <c r="F1282" s="729"/>
    </row>
    <row r="1283" spans="1:6" ht="13.5" customHeight="1">
      <c r="A1283" s="1376"/>
      <c r="B1283" s="388"/>
      <c r="C1283" s="744"/>
      <c r="D1283" s="744"/>
      <c r="E1283" s="744"/>
      <c r="F1283" s="729"/>
    </row>
    <row r="1284" spans="1:6" ht="13.5" customHeight="1">
      <c r="A1284" s="1376"/>
      <c r="B1284" s="388"/>
      <c r="C1284" s="744"/>
      <c r="D1284" s="744"/>
      <c r="E1284" s="744"/>
      <c r="F1284" s="729"/>
    </row>
    <row r="1285" spans="1:6" ht="13.5" customHeight="1">
      <c r="A1285" s="1376"/>
      <c r="B1285" s="388"/>
      <c r="C1285" s="745"/>
      <c r="D1285" s="745"/>
      <c r="E1285" s="745"/>
      <c r="F1285" s="746"/>
    </row>
    <row r="1286" spans="1:6" ht="13.5" customHeight="1" thickBot="1">
      <c r="A1286" s="1376"/>
      <c r="B1286" s="388"/>
      <c r="C1286" s="745"/>
      <c r="D1286" s="745"/>
      <c r="E1286" s="747"/>
      <c r="F1286" s="748"/>
    </row>
    <row r="1287" spans="1:6" ht="13.5" customHeight="1" thickTop="1" thickBot="1">
      <c r="A1287" s="1377"/>
      <c r="B1287" s="720"/>
      <c r="C1287" s="749"/>
      <c r="D1287" s="750"/>
      <c r="E1287" s="751" t="s">
        <v>153</v>
      </c>
      <c r="F1287" s="752">
        <f>SUM(F1281:F1286)</f>
        <v>4</v>
      </c>
    </row>
    <row r="1288" spans="1:6" ht="13.5" customHeight="1" thickTop="1">
      <c r="A1288" s="1380" t="s">
        <v>482</v>
      </c>
      <c r="B1288" s="753"/>
      <c r="C1288" s="1382"/>
      <c r="D1288" s="1383"/>
      <c r="E1288" s="1383"/>
      <c r="F1288" s="1384"/>
    </row>
    <row r="1289" spans="1:6" ht="13.5" customHeight="1" thickBot="1">
      <c r="A1289" s="1381"/>
      <c r="B1289" s="389"/>
      <c r="C1289" s="1385"/>
      <c r="D1289" s="1373"/>
      <c r="E1289" s="1373"/>
      <c r="F1289" s="1374"/>
    </row>
    <row r="1290" spans="1:6" ht="13.5" customHeight="1" thickTop="1"/>
    <row r="1291" spans="1:6" ht="13.5" customHeight="1" thickBot="1">
      <c r="A1291" s="1362" t="s">
        <v>92</v>
      </c>
      <c r="B1291" s="1363"/>
      <c r="C1291" s="1363"/>
      <c r="D1291" s="1363"/>
      <c r="E1291" s="1363"/>
      <c r="F1291" s="1363"/>
    </row>
    <row r="1292" spans="1:6" ht="13.5" customHeight="1" thickTop="1">
      <c r="A1292" s="731" t="s">
        <v>473</v>
      </c>
      <c r="B1292" s="732"/>
      <c r="C1292" s="754">
        <v>4.13</v>
      </c>
      <c r="D1292" s="734" t="s">
        <v>474</v>
      </c>
      <c r="E1292" s="1364" t="s">
        <v>85</v>
      </c>
      <c r="F1292" s="1365"/>
    </row>
    <row r="1293" spans="1:6" ht="13.5" customHeight="1">
      <c r="A1293" s="735" t="s">
        <v>475</v>
      </c>
      <c r="B1293" s="736"/>
      <c r="C1293" s="737">
        <v>4</v>
      </c>
      <c r="D1293" s="738" t="s">
        <v>476</v>
      </c>
      <c r="E1293" s="1366" t="s">
        <v>621</v>
      </c>
      <c r="F1293" s="1367"/>
    </row>
    <row r="1294" spans="1:6" ht="13.5" customHeight="1">
      <c r="A1294" s="1368" t="s">
        <v>477</v>
      </c>
      <c r="B1294" s="1369"/>
      <c r="C1294" s="773"/>
      <c r="D1294" s="773"/>
      <c r="E1294" s="773"/>
      <c r="F1294" s="1370"/>
    </row>
    <row r="1295" spans="1:6" ht="13.5" customHeight="1" thickBot="1">
      <c r="A1295" s="1371" t="s">
        <v>100</v>
      </c>
      <c r="B1295" s="1372"/>
      <c r="C1295" s="1373"/>
      <c r="D1295" s="1373"/>
      <c r="E1295" s="1373"/>
      <c r="F1295" s="1374"/>
    </row>
    <row r="1296" spans="1:6" ht="13.5" customHeight="1" thickTop="1" thickBot="1">
      <c r="A1296" s="739" t="s">
        <v>478</v>
      </c>
      <c r="B1296" s="740"/>
      <c r="C1296" s="741" t="s">
        <v>479</v>
      </c>
      <c r="D1296" s="741" t="s">
        <v>480</v>
      </c>
      <c r="E1296" s="741" t="s">
        <v>481</v>
      </c>
      <c r="F1296" s="742" t="s">
        <v>6</v>
      </c>
    </row>
    <row r="1297" spans="1:9" ht="13.5" customHeight="1">
      <c r="A1297" s="1375"/>
      <c r="B1297" s="743"/>
      <c r="C1297" s="744">
        <v>2</v>
      </c>
      <c r="D1297" s="744">
        <v>2</v>
      </c>
      <c r="E1297" s="744"/>
      <c r="F1297" s="729">
        <f>+C1297*D1297</f>
        <v>4</v>
      </c>
    </row>
    <row r="1298" spans="1:9" ht="13.5" customHeight="1">
      <c r="A1298" s="1376"/>
      <c r="B1298" s="388"/>
      <c r="C1298" s="744"/>
      <c r="D1298" s="744"/>
      <c r="E1298" s="744"/>
      <c r="F1298" s="729"/>
    </row>
    <row r="1299" spans="1:9" ht="13.5" customHeight="1">
      <c r="A1299" s="1376"/>
      <c r="B1299" s="388"/>
      <c r="C1299" s="745"/>
      <c r="D1299" s="745"/>
      <c r="E1299" s="745"/>
      <c r="F1299" s="746"/>
    </row>
    <row r="1300" spans="1:9" ht="13.5" customHeight="1">
      <c r="A1300" s="1376"/>
      <c r="B1300" s="388"/>
      <c r="C1300" s="745"/>
      <c r="D1300" s="745"/>
      <c r="E1300" s="745"/>
      <c r="F1300" s="746"/>
    </row>
    <row r="1301" spans="1:9" ht="13.5" customHeight="1" thickBot="1">
      <c r="A1301" s="1376"/>
      <c r="B1301" s="388"/>
      <c r="C1301" s="745"/>
      <c r="D1301" s="745"/>
      <c r="E1301" s="747"/>
      <c r="F1301" s="748"/>
    </row>
    <row r="1302" spans="1:9" ht="13.5" customHeight="1" thickTop="1" thickBot="1">
      <c r="A1302" s="1377"/>
      <c r="B1302" s="720"/>
      <c r="C1302" s="749"/>
      <c r="D1302" s="750"/>
      <c r="E1302" s="751" t="s">
        <v>153</v>
      </c>
      <c r="F1302" s="752">
        <f>SUM(F1297:F1301)</f>
        <v>4</v>
      </c>
    </row>
    <row r="1303" spans="1:9" ht="13.5" customHeight="1" thickTop="1">
      <c r="A1303" s="1380" t="s">
        <v>482</v>
      </c>
      <c r="B1303" s="753"/>
      <c r="C1303" s="1382"/>
      <c r="D1303" s="1383"/>
      <c r="E1303" s="1383"/>
      <c r="F1303" s="1384"/>
    </row>
    <row r="1304" spans="1:9" ht="13.5" customHeight="1" thickBot="1">
      <c r="A1304" s="1381"/>
      <c r="B1304" s="389"/>
      <c r="C1304" s="1385"/>
      <c r="D1304" s="1373"/>
      <c r="E1304" s="1373"/>
      <c r="F1304" s="1374"/>
    </row>
    <row r="1305" spans="1:9" ht="13.5" customHeight="1" thickTop="1"/>
    <row r="1306" spans="1:9" ht="13.5" customHeight="1" thickBot="1">
      <c r="A1306" s="1362" t="s">
        <v>101</v>
      </c>
      <c r="B1306" s="1363"/>
      <c r="C1306" s="1363"/>
      <c r="D1306" s="1363"/>
      <c r="E1306" s="1363"/>
      <c r="F1306" s="1363"/>
      <c r="G1306" s="760"/>
      <c r="H1306" s="760" t="s">
        <v>619</v>
      </c>
      <c r="I1306" s="761"/>
    </row>
    <row r="1307" spans="1:9" ht="13.5" customHeight="1" thickTop="1">
      <c r="A1307" s="731" t="s">
        <v>473</v>
      </c>
      <c r="B1307" s="732"/>
      <c r="C1307" s="733">
        <v>5.01</v>
      </c>
      <c r="D1307" s="734" t="s">
        <v>474</v>
      </c>
      <c r="E1307" s="1364" t="s">
        <v>85</v>
      </c>
      <c r="F1307" s="1365"/>
    </row>
    <row r="1308" spans="1:9" ht="13.5" customHeight="1">
      <c r="A1308" s="735" t="s">
        <v>475</v>
      </c>
      <c r="B1308" s="736"/>
      <c r="C1308" s="737">
        <v>5</v>
      </c>
      <c r="D1308" s="738" t="s">
        <v>476</v>
      </c>
      <c r="E1308" s="1366" t="s">
        <v>621</v>
      </c>
      <c r="F1308" s="1367"/>
    </row>
    <row r="1309" spans="1:9" ht="15" customHeight="1">
      <c r="A1309" s="1368" t="s">
        <v>477</v>
      </c>
      <c r="B1309" s="1369"/>
      <c r="C1309" s="773"/>
      <c r="D1309" s="773"/>
      <c r="E1309" s="773"/>
      <c r="F1309" s="1370"/>
    </row>
    <row r="1310" spans="1:9" ht="15" customHeight="1" thickBot="1">
      <c r="A1310" s="1371" t="s">
        <v>102</v>
      </c>
      <c r="B1310" s="1372"/>
      <c r="C1310" s="1373"/>
      <c r="D1310" s="1373"/>
      <c r="E1310" s="1373"/>
      <c r="F1310" s="1374"/>
    </row>
    <row r="1311" spans="1:9" ht="15" customHeight="1" thickTop="1" thickBot="1">
      <c r="A1311" s="739" t="s">
        <v>478</v>
      </c>
      <c r="B1311" s="740"/>
      <c r="C1311" s="741" t="s">
        <v>479</v>
      </c>
      <c r="D1311" s="741" t="s">
        <v>480</v>
      </c>
      <c r="E1311" s="741" t="s">
        <v>481</v>
      </c>
      <c r="F1311" s="742" t="s">
        <v>6</v>
      </c>
    </row>
    <row r="1312" spans="1:9" ht="15" customHeight="1">
      <c r="A1312" s="1375"/>
      <c r="B1312" s="743"/>
      <c r="C1312" s="744"/>
      <c r="D1312" s="744"/>
      <c r="E1312" s="744"/>
      <c r="F1312" s="729">
        <v>1</v>
      </c>
    </row>
    <row r="1313" spans="1:6" ht="15" customHeight="1">
      <c r="A1313" s="1376"/>
      <c r="B1313" s="388"/>
      <c r="C1313" s="744"/>
      <c r="D1313" s="744"/>
      <c r="E1313" s="744"/>
      <c r="F1313" s="729"/>
    </row>
    <row r="1314" spans="1:6" ht="15" customHeight="1">
      <c r="A1314" s="1376"/>
      <c r="B1314" s="388"/>
      <c r="C1314" s="745"/>
      <c r="D1314" s="745"/>
      <c r="E1314" s="745"/>
      <c r="F1314" s="746"/>
    </row>
    <row r="1315" spans="1:6" ht="15" customHeight="1">
      <c r="A1315" s="1376"/>
      <c r="B1315" s="388"/>
      <c r="C1315" s="745"/>
      <c r="D1315" s="745"/>
      <c r="E1315" s="745"/>
      <c r="F1315" s="746"/>
    </row>
    <row r="1316" spans="1:6" ht="15" customHeight="1" thickBot="1">
      <c r="A1316" s="1376"/>
      <c r="B1316" s="388"/>
      <c r="C1316" s="745"/>
      <c r="D1316" s="745"/>
      <c r="E1316" s="747"/>
      <c r="F1316" s="748"/>
    </row>
    <row r="1317" spans="1:6" ht="15" customHeight="1" thickTop="1" thickBot="1">
      <c r="A1317" s="1377"/>
      <c r="B1317" s="720"/>
      <c r="C1317" s="749"/>
      <c r="D1317" s="750"/>
      <c r="E1317" s="751" t="s">
        <v>153</v>
      </c>
      <c r="F1317" s="752">
        <f>SUM(F1312:F1316)</f>
        <v>1</v>
      </c>
    </row>
    <row r="1318" spans="1:6" ht="15" customHeight="1" thickTop="1">
      <c r="A1318" s="1380" t="s">
        <v>482</v>
      </c>
      <c r="B1318" s="753"/>
      <c r="C1318" s="1382"/>
      <c r="D1318" s="1383"/>
      <c r="E1318" s="1383"/>
      <c r="F1318" s="1384"/>
    </row>
    <row r="1319" spans="1:6" ht="15" customHeight="1" thickBot="1">
      <c r="A1319" s="1381"/>
      <c r="B1319" s="389"/>
      <c r="C1319" s="1385"/>
      <c r="D1319" s="1373"/>
      <c r="E1319" s="1373"/>
      <c r="F1319" s="1374"/>
    </row>
    <row r="1320" spans="1:6" ht="15" customHeight="1" thickTop="1"/>
    <row r="1321" spans="1:6" ht="15" customHeight="1" thickBot="1">
      <c r="A1321" s="1362" t="s">
        <v>101</v>
      </c>
      <c r="B1321" s="1363"/>
      <c r="C1321" s="1363"/>
      <c r="D1321" s="1363"/>
      <c r="E1321" s="1363"/>
      <c r="F1321" s="1363"/>
    </row>
    <row r="1322" spans="1:6" ht="15" customHeight="1" thickTop="1">
      <c r="A1322" s="731" t="s">
        <v>473</v>
      </c>
      <c r="B1322" s="732"/>
      <c r="C1322" s="754">
        <v>5.0199999999999996</v>
      </c>
      <c r="D1322" s="734" t="s">
        <v>474</v>
      </c>
      <c r="E1322" s="1364" t="s">
        <v>85</v>
      </c>
      <c r="F1322" s="1365"/>
    </row>
    <row r="1323" spans="1:6" ht="15" customHeight="1">
      <c r="A1323" s="735" t="s">
        <v>475</v>
      </c>
      <c r="B1323" s="736"/>
      <c r="C1323" s="737">
        <v>5</v>
      </c>
      <c r="D1323" s="738" t="s">
        <v>476</v>
      </c>
      <c r="E1323" s="1366" t="s">
        <v>621</v>
      </c>
      <c r="F1323" s="1367"/>
    </row>
    <row r="1324" spans="1:6" ht="15" customHeight="1">
      <c r="A1324" s="1368" t="s">
        <v>477</v>
      </c>
      <c r="B1324" s="1369"/>
      <c r="C1324" s="773"/>
      <c r="D1324" s="773"/>
      <c r="E1324" s="773"/>
      <c r="F1324" s="1370"/>
    </row>
    <row r="1325" spans="1:6" ht="15" customHeight="1" thickBot="1">
      <c r="A1325" s="1371" t="s">
        <v>103</v>
      </c>
      <c r="B1325" s="1372"/>
      <c r="C1325" s="1373"/>
      <c r="D1325" s="1373"/>
      <c r="E1325" s="1373"/>
      <c r="F1325" s="1374"/>
    </row>
    <row r="1326" spans="1:6" ht="15" customHeight="1" thickTop="1" thickBot="1">
      <c r="A1326" s="739" t="s">
        <v>478</v>
      </c>
      <c r="B1326" s="740"/>
      <c r="C1326" s="741" t="s">
        <v>479</v>
      </c>
      <c r="D1326" s="741" t="s">
        <v>480</v>
      </c>
      <c r="E1326" s="741" t="s">
        <v>481</v>
      </c>
      <c r="F1326" s="742" t="s">
        <v>6</v>
      </c>
    </row>
    <row r="1327" spans="1:6" ht="15" customHeight="1">
      <c r="A1327" s="1375"/>
      <c r="B1327" s="762"/>
      <c r="C1327" s="1378"/>
      <c r="D1327" s="1379"/>
      <c r="E1327" s="744"/>
      <c r="F1327" s="729">
        <v>1</v>
      </c>
    </row>
    <row r="1328" spans="1:6" ht="15" customHeight="1">
      <c r="A1328" s="1376"/>
      <c r="B1328" s="388"/>
      <c r="C1328" s="744"/>
      <c r="D1328" s="744"/>
      <c r="E1328" s="744"/>
      <c r="F1328" s="729"/>
    </row>
    <row r="1329" spans="1:6" ht="15" customHeight="1">
      <c r="A1329" s="1376"/>
      <c r="B1329" s="388"/>
      <c r="C1329" s="745"/>
      <c r="D1329" s="745"/>
      <c r="E1329" s="745"/>
      <c r="F1329" s="746"/>
    </row>
    <row r="1330" spans="1:6" ht="15" customHeight="1">
      <c r="A1330" s="1376"/>
      <c r="B1330" s="388"/>
      <c r="C1330" s="745"/>
      <c r="D1330" s="745"/>
      <c r="E1330" s="745"/>
      <c r="F1330" s="746"/>
    </row>
    <row r="1331" spans="1:6" ht="15" customHeight="1" thickBot="1">
      <c r="A1331" s="1376"/>
      <c r="B1331" s="388"/>
      <c r="C1331" s="745"/>
      <c r="D1331" s="745"/>
      <c r="E1331" s="747"/>
      <c r="F1331" s="748"/>
    </row>
    <row r="1332" spans="1:6" ht="15" customHeight="1" thickTop="1" thickBot="1">
      <c r="A1332" s="1377"/>
      <c r="B1332" s="720"/>
      <c r="C1332" s="749"/>
      <c r="D1332" s="750"/>
      <c r="E1332" s="751" t="s">
        <v>153</v>
      </c>
      <c r="F1332" s="752">
        <f>SUM(F1327:F1331)</f>
        <v>1</v>
      </c>
    </row>
    <row r="1333" spans="1:6" ht="15" customHeight="1" thickTop="1">
      <c r="A1333" s="1380" t="s">
        <v>482</v>
      </c>
      <c r="B1333" s="753"/>
      <c r="C1333" s="1382"/>
      <c r="D1333" s="1383"/>
      <c r="E1333" s="1383"/>
      <c r="F1333" s="1384"/>
    </row>
    <row r="1334" spans="1:6" ht="15" customHeight="1" thickBot="1">
      <c r="A1334" s="1381"/>
      <c r="B1334" s="389"/>
      <c r="C1334" s="1385"/>
      <c r="D1334" s="1373"/>
      <c r="E1334" s="1373"/>
      <c r="F1334" s="1374"/>
    </row>
    <row r="1335" spans="1:6" ht="15" customHeight="1" thickTop="1" thickBot="1">
      <c r="A1335" s="389"/>
      <c r="B1335" s="389"/>
      <c r="C1335" s="389"/>
      <c r="D1335" s="389"/>
      <c r="E1335" s="389"/>
      <c r="F1335" s="389"/>
    </row>
    <row r="1336" spans="1:6" ht="15" customHeight="1" thickTop="1" thickBot="1">
      <c r="A1336" s="1362" t="s">
        <v>101</v>
      </c>
      <c r="B1336" s="1363"/>
      <c r="C1336" s="1363"/>
      <c r="D1336" s="1363"/>
      <c r="E1336" s="1363"/>
      <c r="F1336" s="1363"/>
    </row>
    <row r="1337" spans="1:6" ht="15" customHeight="1" thickTop="1">
      <c r="A1337" s="731" t="s">
        <v>473</v>
      </c>
      <c r="B1337" s="732"/>
      <c r="C1337" s="754">
        <v>5.03</v>
      </c>
      <c r="D1337" s="734" t="s">
        <v>474</v>
      </c>
      <c r="E1337" s="1364" t="s">
        <v>85</v>
      </c>
      <c r="F1337" s="1365"/>
    </row>
    <row r="1338" spans="1:6" ht="15" customHeight="1">
      <c r="A1338" s="735" t="s">
        <v>475</v>
      </c>
      <c r="B1338" s="736"/>
      <c r="C1338" s="737">
        <v>5</v>
      </c>
      <c r="D1338" s="738" t="s">
        <v>476</v>
      </c>
      <c r="E1338" s="1366" t="s">
        <v>621</v>
      </c>
      <c r="F1338" s="1367"/>
    </row>
    <row r="1339" spans="1:6" ht="15" customHeight="1">
      <c r="A1339" s="1368" t="s">
        <v>477</v>
      </c>
      <c r="B1339" s="1369"/>
      <c r="C1339" s="773"/>
      <c r="D1339" s="773"/>
      <c r="E1339" s="773"/>
      <c r="F1339" s="1370"/>
    </row>
    <row r="1340" spans="1:6" ht="15" customHeight="1" thickBot="1">
      <c r="A1340" s="1371" t="s">
        <v>105</v>
      </c>
      <c r="B1340" s="1372"/>
      <c r="C1340" s="1373"/>
      <c r="D1340" s="1373"/>
      <c r="E1340" s="1373"/>
      <c r="F1340" s="1374"/>
    </row>
    <row r="1341" spans="1:6" ht="15" customHeight="1" thickTop="1" thickBot="1">
      <c r="A1341" s="739" t="s">
        <v>478</v>
      </c>
      <c r="B1341" s="740"/>
      <c r="C1341" s="741" t="s">
        <v>479</v>
      </c>
      <c r="D1341" s="741" t="s">
        <v>480</v>
      </c>
      <c r="E1341" s="741" t="s">
        <v>481</v>
      </c>
      <c r="F1341" s="742" t="s">
        <v>6</v>
      </c>
    </row>
    <row r="1342" spans="1:6" ht="15" customHeight="1">
      <c r="A1342" s="1375"/>
      <c r="B1342" s="762"/>
      <c r="C1342" s="1378"/>
      <c r="D1342" s="1379"/>
      <c r="E1342" s="744"/>
      <c r="F1342" s="729">
        <v>1</v>
      </c>
    </row>
    <row r="1343" spans="1:6" ht="15" customHeight="1">
      <c r="A1343" s="1376"/>
      <c r="B1343" s="388"/>
      <c r="C1343" s="744"/>
      <c r="D1343" s="744"/>
      <c r="E1343" s="744"/>
      <c r="F1343" s="729"/>
    </row>
    <row r="1344" spans="1:6" ht="15" customHeight="1">
      <c r="A1344" s="1376"/>
      <c r="B1344" s="388"/>
      <c r="C1344" s="745"/>
      <c r="D1344" s="745"/>
      <c r="E1344" s="745"/>
      <c r="F1344" s="746"/>
    </row>
    <row r="1345" spans="1:6" ht="15" customHeight="1">
      <c r="A1345" s="1376"/>
      <c r="B1345" s="388"/>
      <c r="C1345" s="745"/>
      <c r="D1345" s="745"/>
      <c r="E1345" s="745"/>
      <c r="F1345" s="746"/>
    </row>
    <row r="1346" spans="1:6" ht="15" customHeight="1" thickBot="1">
      <c r="A1346" s="1376"/>
      <c r="B1346" s="388"/>
      <c r="C1346" s="745"/>
      <c r="D1346" s="745"/>
      <c r="E1346" s="747"/>
      <c r="F1346" s="748"/>
    </row>
    <row r="1347" spans="1:6" ht="15" customHeight="1" thickTop="1" thickBot="1">
      <c r="A1347" s="1377"/>
      <c r="B1347" s="720"/>
      <c r="C1347" s="749"/>
      <c r="D1347" s="750"/>
      <c r="E1347" s="751" t="s">
        <v>153</v>
      </c>
      <c r="F1347" s="752">
        <f>SUM(F1342:F1346)</f>
        <v>1</v>
      </c>
    </row>
    <row r="1348" spans="1:6" ht="15" customHeight="1" thickTop="1">
      <c r="A1348" s="1380" t="s">
        <v>482</v>
      </c>
      <c r="B1348" s="753"/>
      <c r="C1348" s="1382"/>
      <c r="D1348" s="1383"/>
      <c r="E1348" s="1383"/>
      <c r="F1348" s="1384"/>
    </row>
    <row r="1349" spans="1:6" ht="15" customHeight="1" thickBot="1">
      <c r="A1349" s="1381"/>
      <c r="B1349" s="389"/>
      <c r="C1349" s="1385"/>
      <c r="D1349" s="1373"/>
      <c r="E1349" s="1373"/>
      <c r="F1349" s="1374"/>
    </row>
    <row r="1350" spans="1:6" ht="15" customHeight="1" thickTop="1"/>
    <row r="1351" spans="1:6" ht="15" customHeight="1" thickBot="1">
      <c r="A1351" s="1362" t="s">
        <v>101</v>
      </c>
      <c r="B1351" s="1363"/>
      <c r="C1351" s="1363"/>
      <c r="D1351" s="1363"/>
      <c r="E1351" s="1363"/>
      <c r="F1351" s="1363"/>
    </row>
    <row r="1352" spans="1:6" ht="15" customHeight="1" thickTop="1">
      <c r="A1352" s="731" t="s">
        <v>473</v>
      </c>
      <c r="B1352" s="732"/>
      <c r="C1352" s="733">
        <v>5.04</v>
      </c>
      <c r="D1352" s="734" t="s">
        <v>474</v>
      </c>
      <c r="E1352" s="1364" t="s">
        <v>85</v>
      </c>
      <c r="F1352" s="1365"/>
    </row>
    <row r="1353" spans="1:6" ht="15" customHeight="1">
      <c r="A1353" s="735" t="s">
        <v>475</v>
      </c>
      <c r="B1353" s="736"/>
      <c r="C1353" s="737">
        <v>5</v>
      </c>
      <c r="D1353" s="738" t="s">
        <v>476</v>
      </c>
      <c r="E1353" s="1366" t="s">
        <v>621</v>
      </c>
      <c r="F1353" s="1367"/>
    </row>
    <row r="1354" spans="1:6" ht="15" customHeight="1">
      <c r="A1354" s="1368" t="s">
        <v>477</v>
      </c>
      <c r="B1354" s="1369"/>
      <c r="C1354" s="773"/>
      <c r="D1354" s="773"/>
      <c r="E1354" s="773"/>
      <c r="F1354" s="1370"/>
    </row>
    <row r="1355" spans="1:6" ht="15" customHeight="1" thickBot="1">
      <c r="A1355" s="1371" t="s">
        <v>106</v>
      </c>
      <c r="B1355" s="1372"/>
      <c r="C1355" s="1373"/>
      <c r="D1355" s="1373"/>
      <c r="E1355" s="1373"/>
      <c r="F1355" s="1374"/>
    </row>
    <row r="1356" spans="1:6" ht="15" customHeight="1" thickTop="1" thickBot="1">
      <c r="A1356" s="739" t="s">
        <v>478</v>
      </c>
      <c r="B1356" s="740"/>
      <c r="C1356" s="741" t="s">
        <v>479</v>
      </c>
      <c r="D1356" s="741" t="s">
        <v>480</v>
      </c>
      <c r="E1356" s="741" t="s">
        <v>481</v>
      </c>
      <c r="F1356" s="742" t="s">
        <v>6</v>
      </c>
    </row>
    <row r="1357" spans="1:6" ht="15" customHeight="1">
      <c r="A1357" s="1375"/>
      <c r="B1357" s="762"/>
      <c r="C1357" s="1378"/>
      <c r="D1357" s="1379"/>
      <c r="E1357" s="744"/>
      <c r="F1357" s="729">
        <v>1</v>
      </c>
    </row>
    <row r="1358" spans="1:6" ht="15" customHeight="1">
      <c r="A1358" s="1376"/>
      <c r="B1358" s="388"/>
      <c r="C1358" s="744"/>
      <c r="D1358" s="744"/>
      <c r="E1358" s="744"/>
      <c r="F1358" s="729"/>
    </row>
    <row r="1359" spans="1:6" ht="15" customHeight="1">
      <c r="A1359" s="1376"/>
      <c r="B1359" s="388"/>
      <c r="C1359" s="745"/>
      <c r="D1359" s="745"/>
      <c r="E1359" s="745"/>
      <c r="F1359" s="746"/>
    </row>
    <row r="1360" spans="1:6" ht="15" customHeight="1">
      <c r="A1360" s="1376"/>
      <c r="B1360" s="388"/>
      <c r="C1360" s="745"/>
      <c r="D1360" s="745"/>
      <c r="E1360" s="745"/>
      <c r="F1360" s="746"/>
    </row>
    <row r="1361" spans="1:6" ht="15" customHeight="1" thickBot="1">
      <c r="A1361" s="1376"/>
      <c r="B1361" s="388"/>
      <c r="C1361" s="745"/>
      <c r="D1361" s="745"/>
      <c r="E1361" s="747"/>
      <c r="F1361" s="748"/>
    </row>
    <row r="1362" spans="1:6" ht="15" customHeight="1" thickTop="1" thickBot="1">
      <c r="A1362" s="1377"/>
      <c r="B1362" s="720"/>
      <c r="C1362" s="749"/>
      <c r="D1362" s="750"/>
      <c r="E1362" s="751" t="s">
        <v>153</v>
      </c>
      <c r="F1362" s="752">
        <f>SUM(F1357:F1361)</f>
        <v>1</v>
      </c>
    </row>
    <row r="1363" spans="1:6" ht="15" customHeight="1" thickTop="1">
      <c r="A1363" s="1380" t="s">
        <v>482</v>
      </c>
      <c r="B1363" s="753"/>
      <c r="C1363" s="1382"/>
      <c r="D1363" s="1383"/>
      <c r="E1363" s="1383"/>
      <c r="F1363" s="1384"/>
    </row>
    <row r="1364" spans="1:6" ht="15" customHeight="1" thickBot="1">
      <c r="A1364" s="1381"/>
      <c r="B1364" s="389"/>
      <c r="C1364" s="1385"/>
      <c r="D1364" s="1373"/>
      <c r="E1364" s="1373"/>
      <c r="F1364" s="1374"/>
    </row>
    <row r="1365" spans="1:6" ht="15" customHeight="1" thickTop="1"/>
    <row r="1366" spans="1:6" ht="15" customHeight="1" thickBot="1">
      <c r="A1366" s="1362" t="s">
        <v>101</v>
      </c>
      <c r="B1366" s="1363"/>
      <c r="C1366" s="1363"/>
      <c r="D1366" s="1363"/>
      <c r="E1366" s="1363"/>
      <c r="F1366" s="1363"/>
    </row>
    <row r="1367" spans="1:6" ht="15" customHeight="1" thickTop="1">
      <c r="A1367" s="731" t="s">
        <v>473</v>
      </c>
      <c r="B1367" s="732"/>
      <c r="C1367" s="733">
        <v>5.05</v>
      </c>
      <c r="D1367" s="734" t="s">
        <v>474</v>
      </c>
      <c r="E1367" s="1364" t="s">
        <v>85</v>
      </c>
      <c r="F1367" s="1365"/>
    </row>
    <row r="1368" spans="1:6" ht="15" customHeight="1">
      <c r="A1368" s="735" t="s">
        <v>475</v>
      </c>
      <c r="B1368" s="736"/>
      <c r="C1368" s="737">
        <v>5</v>
      </c>
      <c r="D1368" s="738" t="s">
        <v>476</v>
      </c>
      <c r="E1368" s="1366" t="s">
        <v>621</v>
      </c>
      <c r="F1368" s="1367"/>
    </row>
    <row r="1369" spans="1:6" ht="15" customHeight="1">
      <c r="A1369" s="1368" t="s">
        <v>477</v>
      </c>
      <c r="B1369" s="1369"/>
      <c r="C1369" s="773"/>
      <c r="D1369" s="773"/>
      <c r="E1369" s="773"/>
      <c r="F1369" s="1370"/>
    </row>
    <row r="1370" spans="1:6" ht="15" customHeight="1" thickBot="1">
      <c r="A1370" s="1371" t="s">
        <v>62</v>
      </c>
      <c r="B1370" s="1372"/>
      <c r="C1370" s="1373"/>
      <c r="D1370" s="1373"/>
      <c r="E1370" s="1373"/>
      <c r="F1370" s="1374"/>
    </row>
    <row r="1371" spans="1:6" ht="15" customHeight="1" thickTop="1" thickBot="1">
      <c r="A1371" s="739" t="s">
        <v>478</v>
      </c>
      <c r="B1371" s="740"/>
      <c r="C1371" s="741" t="s">
        <v>479</v>
      </c>
      <c r="D1371" s="741" t="s">
        <v>480</v>
      </c>
      <c r="E1371" s="741" t="s">
        <v>481</v>
      </c>
      <c r="F1371" s="742" t="s">
        <v>6</v>
      </c>
    </row>
    <row r="1372" spans="1:6" ht="15" customHeight="1">
      <c r="A1372" s="1375"/>
      <c r="B1372" s="743"/>
      <c r="C1372" s="744"/>
      <c r="D1372" s="744"/>
      <c r="E1372" s="744"/>
      <c r="F1372" s="729">
        <v>1</v>
      </c>
    </row>
    <row r="1373" spans="1:6" ht="15" customHeight="1">
      <c r="A1373" s="1376"/>
      <c r="B1373" s="388"/>
      <c r="C1373" s="744"/>
      <c r="D1373" s="744"/>
      <c r="E1373" s="744"/>
      <c r="F1373" s="729"/>
    </row>
    <row r="1374" spans="1:6" ht="15" customHeight="1">
      <c r="A1374" s="1376"/>
      <c r="B1374" s="388"/>
      <c r="C1374" s="745"/>
      <c r="D1374" s="745"/>
      <c r="E1374" s="745"/>
      <c r="F1374" s="746"/>
    </row>
    <row r="1375" spans="1:6" ht="15" customHeight="1">
      <c r="A1375" s="1376"/>
      <c r="B1375" s="388"/>
      <c r="C1375" s="745"/>
      <c r="D1375" s="745"/>
      <c r="E1375" s="745"/>
      <c r="F1375" s="746"/>
    </row>
    <row r="1376" spans="1:6" ht="15" customHeight="1" thickBot="1">
      <c r="A1376" s="1376"/>
      <c r="B1376" s="388"/>
      <c r="C1376" s="745"/>
      <c r="D1376" s="745"/>
      <c r="E1376" s="747"/>
      <c r="F1376" s="748"/>
    </row>
    <row r="1377" spans="1:6" ht="15" customHeight="1" thickTop="1" thickBot="1">
      <c r="A1377" s="1377"/>
      <c r="B1377" s="720"/>
      <c r="C1377" s="749"/>
      <c r="D1377" s="750"/>
      <c r="E1377" s="751" t="s">
        <v>153</v>
      </c>
      <c r="F1377" s="752">
        <f>SUM(F1372:F1376)</f>
        <v>1</v>
      </c>
    </row>
    <row r="1378" spans="1:6" ht="15" customHeight="1" thickTop="1">
      <c r="A1378" s="1380" t="s">
        <v>482</v>
      </c>
      <c r="B1378" s="753"/>
      <c r="C1378" s="1382"/>
      <c r="D1378" s="1383"/>
      <c r="E1378" s="1383"/>
      <c r="F1378" s="1384"/>
    </row>
    <row r="1379" spans="1:6" ht="15" customHeight="1" thickBot="1">
      <c r="A1379" s="1381"/>
      <c r="B1379" s="389"/>
      <c r="C1379" s="1385"/>
      <c r="D1379" s="1373"/>
      <c r="E1379" s="1373"/>
      <c r="F1379" s="1374"/>
    </row>
    <row r="1380" spans="1:6" ht="15" customHeight="1" thickTop="1"/>
    <row r="1381" spans="1:6" ht="15" customHeight="1" thickBot="1">
      <c r="A1381" s="1362" t="s">
        <v>101</v>
      </c>
      <c r="B1381" s="1363"/>
      <c r="C1381" s="1363"/>
      <c r="D1381" s="1363"/>
      <c r="E1381" s="1363"/>
      <c r="F1381" s="1363"/>
    </row>
    <row r="1382" spans="1:6" ht="15" customHeight="1" thickTop="1">
      <c r="A1382" s="731" t="s">
        <v>473</v>
      </c>
      <c r="B1382" s="732"/>
      <c r="C1382" s="733">
        <v>5.0599999999999996</v>
      </c>
      <c r="D1382" s="734" t="s">
        <v>474</v>
      </c>
      <c r="E1382" s="1364" t="s">
        <v>85</v>
      </c>
      <c r="F1382" s="1365"/>
    </row>
    <row r="1383" spans="1:6" ht="15" customHeight="1">
      <c r="A1383" s="735" t="s">
        <v>475</v>
      </c>
      <c r="B1383" s="736"/>
      <c r="C1383" s="737">
        <v>5</v>
      </c>
      <c r="D1383" s="738" t="s">
        <v>476</v>
      </c>
      <c r="E1383" s="1366" t="s">
        <v>621</v>
      </c>
      <c r="F1383" s="1367"/>
    </row>
    <row r="1384" spans="1:6" ht="15" customHeight="1">
      <c r="A1384" s="1368" t="s">
        <v>477</v>
      </c>
      <c r="B1384" s="1369"/>
      <c r="C1384" s="773"/>
      <c r="D1384" s="773"/>
      <c r="E1384" s="773"/>
      <c r="F1384" s="1370"/>
    </row>
    <row r="1385" spans="1:6" ht="15" customHeight="1" thickBot="1">
      <c r="A1385" s="1371" t="s">
        <v>107</v>
      </c>
      <c r="B1385" s="1372"/>
      <c r="C1385" s="1373"/>
      <c r="D1385" s="1373"/>
      <c r="E1385" s="1373"/>
      <c r="F1385" s="1374"/>
    </row>
    <row r="1386" spans="1:6" ht="15" customHeight="1" thickTop="1" thickBot="1">
      <c r="A1386" s="739" t="s">
        <v>478</v>
      </c>
      <c r="B1386" s="740"/>
      <c r="C1386" s="741" t="s">
        <v>479</v>
      </c>
      <c r="D1386" s="741" t="s">
        <v>480</v>
      </c>
      <c r="E1386" s="741" t="s">
        <v>481</v>
      </c>
      <c r="F1386" s="742" t="s">
        <v>6</v>
      </c>
    </row>
    <row r="1387" spans="1:6" ht="15" customHeight="1">
      <c r="A1387" s="1375"/>
      <c r="B1387" s="743"/>
      <c r="C1387" s="744"/>
      <c r="D1387" s="744"/>
      <c r="E1387" s="744"/>
      <c r="F1387" s="729">
        <v>1</v>
      </c>
    </row>
    <row r="1388" spans="1:6" ht="15" customHeight="1">
      <c r="A1388" s="1376"/>
      <c r="B1388" s="388"/>
      <c r="C1388" s="744"/>
      <c r="D1388" s="744"/>
      <c r="E1388" s="744"/>
      <c r="F1388" s="729"/>
    </row>
    <row r="1389" spans="1:6" ht="15" customHeight="1">
      <c r="A1389" s="1376"/>
      <c r="B1389" s="388"/>
      <c r="C1389" s="745"/>
      <c r="D1389" s="745"/>
      <c r="E1389" s="745"/>
      <c r="F1389" s="746"/>
    </row>
    <row r="1390" spans="1:6" ht="15" customHeight="1">
      <c r="A1390" s="1376"/>
      <c r="B1390" s="388"/>
      <c r="C1390" s="745"/>
      <c r="D1390" s="745"/>
      <c r="E1390" s="745"/>
      <c r="F1390" s="746"/>
    </row>
    <row r="1391" spans="1:6" ht="15" customHeight="1" thickBot="1">
      <c r="A1391" s="1376"/>
      <c r="B1391" s="388"/>
      <c r="C1391" s="745"/>
      <c r="D1391" s="745"/>
      <c r="E1391" s="747"/>
      <c r="F1391" s="748"/>
    </row>
    <row r="1392" spans="1:6" ht="15" customHeight="1" thickTop="1" thickBot="1">
      <c r="A1392" s="1377"/>
      <c r="B1392" s="720"/>
      <c r="C1392" s="749"/>
      <c r="D1392" s="750"/>
      <c r="E1392" s="751" t="s">
        <v>153</v>
      </c>
      <c r="F1392" s="752">
        <f>SUM(F1387:F1391)</f>
        <v>1</v>
      </c>
    </row>
    <row r="1393" spans="1:6" ht="15" customHeight="1" thickTop="1">
      <c r="A1393" s="1380" t="s">
        <v>482</v>
      </c>
      <c r="B1393" s="753"/>
      <c r="C1393" s="1382"/>
      <c r="D1393" s="1383"/>
      <c r="E1393" s="1383"/>
      <c r="F1393" s="1384"/>
    </row>
    <row r="1394" spans="1:6" ht="15" customHeight="1" thickBot="1">
      <c r="A1394" s="1381"/>
      <c r="B1394" s="389"/>
      <c r="C1394" s="1385"/>
      <c r="D1394" s="1373"/>
      <c r="E1394" s="1373"/>
      <c r="F1394" s="1374"/>
    </row>
    <row r="1395" spans="1:6" ht="15" customHeight="1" thickTop="1"/>
    <row r="1396" spans="1:6" ht="15" customHeight="1" thickBot="1">
      <c r="A1396" s="1362" t="s">
        <v>101</v>
      </c>
      <c r="B1396" s="1363"/>
      <c r="C1396" s="1363"/>
      <c r="D1396" s="1363"/>
      <c r="E1396" s="1363"/>
      <c r="F1396" s="1363"/>
    </row>
    <row r="1397" spans="1:6" ht="15" customHeight="1" thickTop="1">
      <c r="A1397" s="731" t="s">
        <v>473</v>
      </c>
      <c r="B1397" s="732"/>
      <c r="C1397" s="733">
        <v>5.07</v>
      </c>
      <c r="D1397" s="734" t="s">
        <v>474</v>
      </c>
      <c r="E1397" s="1364" t="s">
        <v>85</v>
      </c>
      <c r="F1397" s="1365"/>
    </row>
    <row r="1398" spans="1:6" ht="15" customHeight="1">
      <c r="A1398" s="735" t="s">
        <v>475</v>
      </c>
      <c r="B1398" s="736"/>
      <c r="C1398" s="737">
        <v>5</v>
      </c>
      <c r="D1398" s="738" t="s">
        <v>476</v>
      </c>
      <c r="E1398" s="1366" t="s">
        <v>621</v>
      </c>
      <c r="F1398" s="1367"/>
    </row>
    <row r="1399" spans="1:6" ht="15" customHeight="1">
      <c r="A1399" s="1368" t="s">
        <v>477</v>
      </c>
      <c r="B1399" s="1369"/>
      <c r="C1399" s="773"/>
      <c r="D1399" s="773"/>
      <c r="E1399" s="773"/>
      <c r="F1399" s="1370"/>
    </row>
    <row r="1400" spans="1:6" ht="15" customHeight="1" thickBot="1">
      <c r="A1400" s="1371" t="s">
        <v>108</v>
      </c>
      <c r="B1400" s="1372"/>
      <c r="C1400" s="1373"/>
      <c r="D1400" s="1373"/>
      <c r="E1400" s="1373"/>
      <c r="F1400" s="1374"/>
    </row>
    <row r="1401" spans="1:6" ht="15" customHeight="1" thickTop="1" thickBot="1">
      <c r="A1401" s="739" t="s">
        <v>478</v>
      </c>
      <c r="B1401" s="740"/>
      <c r="C1401" s="741" t="s">
        <v>479</v>
      </c>
      <c r="D1401" s="741" t="s">
        <v>480</v>
      </c>
      <c r="E1401" s="741" t="s">
        <v>481</v>
      </c>
      <c r="F1401" s="742" t="s">
        <v>6</v>
      </c>
    </row>
    <row r="1402" spans="1:6" ht="15" customHeight="1">
      <c r="A1402" s="1375"/>
      <c r="B1402" s="743"/>
      <c r="C1402" s="744"/>
      <c r="D1402" s="744"/>
      <c r="E1402" s="744"/>
      <c r="F1402" s="729">
        <v>1</v>
      </c>
    </row>
    <row r="1403" spans="1:6" ht="15" customHeight="1">
      <c r="A1403" s="1376"/>
      <c r="B1403" s="388"/>
      <c r="C1403" s="744"/>
      <c r="D1403" s="744"/>
      <c r="E1403" s="744"/>
      <c r="F1403" s="729"/>
    </row>
    <row r="1404" spans="1:6" ht="15" customHeight="1">
      <c r="A1404" s="1376"/>
      <c r="B1404" s="388"/>
      <c r="C1404" s="745"/>
      <c r="D1404" s="745"/>
      <c r="E1404" s="745"/>
      <c r="F1404" s="746"/>
    </row>
    <row r="1405" spans="1:6" ht="15" customHeight="1">
      <c r="A1405" s="1376"/>
      <c r="B1405" s="388"/>
      <c r="C1405" s="745"/>
      <c r="D1405" s="745"/>
      <c r="E1405" s="745"/>
      <c r="F1405" s="746"/>
    </row>
    <row r="1406" spans="1:6" ht="15" customHeight="1" thickBot="1">
      <c r="A1406" s="1376"/>
      <c r="B1406" s="388"/>
      <c r="C1406" s="745"/>
      <c r="D1406" s="745"/>
      <c r="E1406" s="747"/>
      <c r="F1406" s="748"/>
    </row>
    <row r="1407" spans="1:6" ht="15" customHeight="1" thickTop="1" thickBot="1">
      <c r="A1407" s="1377"/>
      <c r="B1407" s="720"/>
      <c r="C1407" s="749"/>
      <c r="D1407" s="750"/>
      <c r="E1407" s="751" t="s">
        <v>153</v>
      </c>
      <c r="F1407" s="752">
        <f>SUM(F1402:F1406)</f>
        <v>1</v>
      </c>
    </row>
    <row r="1408" spans="1:6" ht="15" customHeight="1" thickTop="1">
      <c r="A1408" s="1380" t="s">
        <v>482</v>
      </c>
      <c r="B1408" s="753"/>
      <c r="C1408" s="1382"/>
      <c r="D1408" s="1383"/>
      <c r="E1408" s="1383"/>
      <c r="F1408" s="1384"/>
    </row>
    <row r="1409" spans="1:6" ht="15" customHeight="1" thickBot="1">
      <c r="A1409" s="1381"/>
      <c r="B1409" s="389"/>
      <c r="C1409" s="1385"/>
      <c r="D1409" s="1373"/>
      <c r="E1409" s="1373"/>
      <c r="F1409" s="1374"/>
    </row>
    <row r="1410" spans="1:6" ht="15" customHeight="1" thickTop="1"/>
    <row r="1411" spans="1:6" ht="15" customHeight="1" thickBot="1">
      <c r="A1411" s="1362" t="s">
        <v>101</v>
      </c>
      <c r="B1411" s="1363"/>
      <c r="C1411" s="1363"/>
      <c r="D1411" s="1363"/>
      <c r="E1411" s="1363"/>
      <c r="F1411" s="1363"/>
    </row>
    <row r="1412" spans="1:6" ht="15" customHeight="1" thickTop="1">
      <c r="A1412" s="731" t="s">
        <v>473</v>
      </c>
      <c r="B1412" s="732"/>
      <c r="C1412" s="733">
        <v>5.08</v>
      </c>
      <c r="D1412" s="734" t="s">
        <v>474</v>
      </c>
      <c r="E1412" s="1364" t="s">
        <v>85</v>
      </c>
      <c r="F1412" s="1365"/>
    </row>
    <row r="1413" spans="1:6" ht="15" customHeight="1">
      <c r="A1413" s="735" t="s">
        <v>475</v>
      </c>
      <c r="B1413" s="736"/>
      <c r="C1413" s="737">
        <v>5</v>
      </c>
      <c r="D1413" s="738" t="s">
        <v>476</v>
      </c>
      <c r="E1413" s="1366" t="s">
        <v>621</v>
      </c>
      <c r="F1413" s="1367"/>
    </row>
    <row r="1414" spans="1:6" ht="15" customHeight="1">
      <c r="A1414" s="1368" t="s">
        <v>477</v>
      </c>
      <c r="B1414" s="1369"/>
      <c r="C1414" s="773"/>
      <c r="D1414" s="773"/>
      <c r="E1414" s="773"/>
      <c r="F1414" s="1370"/>
    </row>
    <row r="1415" spans="1:6" ht="15" customHeight="1" thickBot="1">
      <c r="A1415" s="1371" t="s">
        <v>12</v>
      </c>
      <c r="B1415" s="1372"/>
      <c r="C1415" s="1373"/>
      <c r="D1415" s="1373"/>
      <c r="E1415" s="1373"/>
      <c r="F1415" s="1374"/>
    </row>
    <row r="1416" spans="1:6" ht="15" customHeight="1" thickTop="1" thickBot="1">
      <c r="A1416" s="739" t="s">
        <v>478</v>
      </c>
      <c r="B1416" s="740"/>
      <c r="C1416" s="741" t="s">
        <v>479</v>
      </c>
      <c r="D1416" s="741" t="s">
        <v>480</v>
      </c>
      <c r="E1416" s="741" t="s">
        <v>481</v>
      </c>
      <c r="F1416" s="742" t="s">
        <v>6</v>
      </c>
    </row>
    <row r="1417" spans="1:6" ht="15" customHeight="1">
      <c r="A1417" s="1375"/>
      <c r="B1417" s="743"/>
      <c r="C1417" s="744">
        <v>1500</v>
      </c>
      <c r="D1417" s="744">
        <v>0.3</v>
      </c>
      <c r="E1417" s="744">
        <v>0.8</v>
      </c>
      <c r="F1417" s="729">
        <f>+C1417*D1417*E1417</f>
        <v>360</v>
      </c>
    </row>
    <row r="1418" spans="1:6" ht="15" customHeight="1">
      <c r="A1418" s="1376"/>
      <c r="B1418" s="388"/>
      <c r="C1418" s="744"/>
      <c r="D1418" s="744"/>
      <c r="E1418" s="744"/>
      <c r="F1418" s="729"/>
    </row>
    <row r="1419" spans="1:6" ht="15" customHeight="1">
      <c r="A1419" s="1376"/>
      <c r="B1419" s="388"/>
      <c r="C1419" s="745"/>
      <c r="D1419" s="745"/>
      <c r="E1419" s="745"/>
      <c r="F1419" s="746"/>
    </row>
    <row r="1420" spans="1:6" ht="15" customHeight="1">
      <c r="A1420" s="1376"/>
      <c r="B1420" s="388"/>
      <c r="C1420" s="745"/>
      <c r="D1420" s="745"/>
      <c r="E1420" s="745"/>
      <c r="F1420" s="746"/>
    </row>
    <row r="1421" spans="1:6" ht="15" customHeight="1" thickBot="1">
      <c r="A1421" s="1376"/>
      <c r="B1421" s="388"/>
      <c r="C1421" s="745"/>
      <c r="D1421" s="745"/>
      <c r="E1421" s="747"/>
      <c r="F1421" s="748"/>
    </row>
    <row r="1422" spans="1:6" ht="15" customHeight="1" thickTop="1" thickBot="1">
      <c r="A1422" s="1377"/>
      <c r="B1422" s="720"/>
      <c r="C1422" s="749"/>
      <c r="D1422" s="750"/>
      <c r="E1422" s="751" t="s">
        <v>153</v>
      </c>
      <c r="F1422" s="752">
        <f>SUM(F1417:F1421)</f>
        <v>360</v>
      </c>
    </row>
    <row r="1423" spans="1:6" ht="15" customHeight="1" thickTop="1">
      <c r="A1423" s="1380" t="s">
        <v>482</v>
      </c>
      <c r="B1423" s="753"/>
      <c r="C1423" s="1382"/>
      <c r="D1423" s="1383"/>
      <c r="E1423" s="1383"/>
      <c r="F1423" s="1384"/>
    </row>
    <row r="1424" spans="1:6" ht="15" customHeight="1" thickBot="1">
      <c r="A1424" s="1381"/>
      <c r="B1424" s="389"/>
      <c r="C1424" s="1385"/>
      <c r="D1424" s="1373"/>
      <c r="E1424" s="1373"/>
      <c r="F1424" s="1374"/>
    </row>
    <row r="1425" spans="1:6" ht="15" customHeight="1" thickTop="1"/>
    <row r="1426" spans="1:6" ht="15" customHeight="1" thickBot="1">
      <c r="A1426" s="1362" t="s">
        <v>101</v>
      </c>
      <c r="B1426" s="1363"/>
      <c r="C1426" s="1363"/>
      <c r="D1426" s="1363"/>
      <c r="E1426" s="1363"/>
      <c r="F1426" s="1363"/>
    </row>
    <row r="1427" spans="1:6" ht="15" customHeight="1" thickTop="1">
      <c r="A1427" s="731" t="s">
        <v>473</v>
      </c>
      <c r="B1427" s="732"/>
      <c r="C1427" s="733">
        <v>5.09</v>
      </c>
      <c r="D1427" s="734" t="s">
        <v>474</v>
      </c>
      <c r="E1427" s="1364" t="s">
        <v>85</v>
      </c>
      <c r="F1427" s="1365"/>
    </row>
    <row r="1428" spans="1:6" ht="15" customHeight="1">
      <c r="A1428" s="735" t="s">
        <v>475</v>
      </c>
      <c r="B1428" s="736"/>
      <c r="C1428" s="737">
        <v>5</v>
      </c>
      <c r="D1428" s="738" t="s">
        <v>476</v>
      </c>
      <c r="E1428" s="1366" t="s">
        <v>621</v>
      </c>
      <c r="F1428" s="1367"/>
    </row>
    <row r="1429" spans="1:6" ht="15" customHeight="1">
      <c r="A1429" s="1368" t="s">
        <v>477</v>
      </c>
      <c r="B1429" s="1369"/>
      <c r="C1429" s="773"/>
      <c r="D1429" s="773"/>
      <c r="E1429" s="773"/>
      <c r="F1429" s="1370"/>
    </row>
    <row r="1430" spans="1:6" ht="15" customHeight="1" thickBot="1">
      <c r="A1430" s="1371" t="s">
        <v>14</v>
      </c>
      <c r="B1430" s="1372"/>
      <c r="C1430" s="1373"/>
      <c r="D1430" s="1373"/>
      <c r="E1430" s="1373"/>
      <c r="F1430" s="1374"/>
    </row>
    <row r="1431" spans="1:6" ht="15" customHeight="1" thickTop="1" thickBot="1">
      <c r="A1431" s="739" t="s">
        <v>478</v>
      </c>
      <c r="B1431" s="740"/>
      <c r="C1431" s="741" t="s">
        <v>479</v>
      </c>
      <c r="D1431" s="741" t="s">
        <v>480</v>
      </c>
      <c r="E1431" s="741" t="s">
        <v>481</v>
      </c>
      <c r="F1431" s="742" t="s">
        <v>6</v>
      </c>
    </row>
    <row r="1432" spans="1:6" ht="15" customHeight="1">
      <c r="A1432" s="1375"/>
      <c r="B1432" s="743"/>
      <c r="C1432" s="744">
        <v>1500</v>
      </c>
      <c r="D1432" s="744">
        <v>0.3</v>
      </c>
      <c r="E1432" s="744">
        <v>0.2</v>
      </c>
      <c r="F1432" s="729">
        <f>+C1432*D1432*E1432</f>
        <v>90</v>
      </c>
    </row>
    <row r="1433" spans="1:6" ht="15" customHeight="1">
      <c r="A1433" s="1376"/>
      <c r="B1433" s="388"/>
      <c r="C1433" s="744"/>
      <c r="D1433" s="744"/>
      <c r="E1433" s="744"/>
      <c r="F1433" s="729"/>
    </row>
    <row r="1434" spans="1:6" ht="15" customHeight="1">
      <c r="A1434" s="1376"/>
      <c r="B1434" s="388"/>
      <c r="C1434" s="745"/>
      <c r="D1434" s="745"/>
      <c r="E1434" s="745"/>
      <c r="F1434" s="746"/>
    </row>
    <row r="1435" spans="1:6" ht="15" customHeight="1">
      <c r="A1435" s="1376"/>
      <c r="B1435" s="388"/>
      <c r="C1435" s="745"/>
      <c r="D1435" s="745"/>
      <c r="E1435" s="745"/>
      <c r="F1435" s="746"/>
    </row>
    <row r="1436" spans="1:6" ht="15" customHeight="1" thickBot="1">
      <c r="A1436" s="1376"/>
      <c r="B1436" s="388"/>
      <c r="C1436" s="745"/>
      <c r="D1436" s="745"/>
      <c r="E1436" s="747"/>
      <c r="F1436" s="748"/>
    </row>
    <row r="1437" spans="1:6" ht="15" customHeight="1" thickTop="1" thickBot="1">
      <c r="A1437" s="1377"/>
      <c r="B1437" s="720"/>
      <c r="C1437" s="749"/>
      <c r="D1437" s="750"/>
      <c r="E1437" s="751" t="s">
        <v>153</v>
      </c>
      <c r="F1437" s="752">
        <f>SUM(F1432:F1436)</f>
        <v>90</v>
      </c>
    </row>
    <row r="1438" spans="1:6" ht="15" customHeight="1" thickTop="1">
      <c r="A1438" s="1380" t="s">
        <v>482</v>
      </c>
      <c r="B1438" s="753"/>
      <c r="C1438" s="1382"/>
      <c r="D1438" s="1383"/>
      <c r="E1438" s="1383"/>
      <c r="F1438" s="1384"/>
    </row>
    <row r="1439" spans="1:6" ht="15" customHeight="1" thickBot="1">
      <c r="A1439" s="1381"/>
      <c r="B1439" s="389"/>
      <c r="C1439" s="1385"/>
      <c r="D1439" s="1373"/>
      <c r="E1439" s="1373"/>
      <c r="F1439" s="1374"/>
    </row>
    <row r="1440" spans="1:6" ht="15" customHeight="1" thickTop="1"/>
    <row r="1441" spans="1:6" ht="15" customHeight="1" thickBot="1">
      <c r="A1441" s="1362" t="s">
        <v>101</v>
      </c>
      <c r="B1441" s="1363"/>
      <c r="C1441" s="1363"/>
      <c r="D1441" s="1363"/>
      <c r="E1441" s="1363"/>
      <c r="F1441" s="1363"/>
    </row>
    <row r="1442" spans="1:6" ht="15" customHeight="1" thickTop="1">
      <c r="A1442" s="731" t="s">
        <v>473</v>
      </c>
      <c r="B1442" s="732"/>
      <c r="C1442" s="733">
        <v>5.0999999999999996</v>
      </c>
      <c r="D1442" s="734" t="s">
        <v>474</v>
      </c>
      <c r="E1442" s="1364" t="s">
        <v>85</v>
      </c>
      <c r="F1442" s="1365"/>
    </row>
    <row r="1443" spans="1:6" ht="15" customHeight="1">
      <c r="A1443" s="735" t="s">
        <v>475</v>
      </c>
      <c r="B1443" s="736"/>
      <c r="C1443" s="737">
        <v>5</v>
      </c>
      <c r="D1443" s="738" t="s">
        <v>476</v>
      </c>
      <c r="E1443" s="1366" t="s">
        <v>621</v>
      </c>
      <c r="F1443" s="1367"/>
    </row>
    <row r="1444" spans="1:6" ht="15" customHeight="1">
      <c r="A1444" s="1368" t="s">
        <v>477</v>
      </c>
      <c r="B1444" s="1369"/>
      <c r="C1444" s="773"/>
      <c r="D1444" s="773"/>
      <c r="E1444" s="773"/>
      <c r="F1444" s="1370"/>
    </row>
    <row r="1445" spans="1:6" ht="29.25" customHeight="1" thickBot="1">
      <c r="A1445" s="1371" t="s">
        <v>109</v>
      </c>
      <c r="B1445" s="1372"/>
      <c r="C1445" s="1373"/>
      <c r="D1445" s="1373"/>
      <c r="E1445" s="1373"/>
      <c r="F1445" s="1374"/>
    </row>
    <row r="1446" spans="1:6" ht="15" customHeight="1" thickTop="1" thickBot="1">
      <c r="A1446" s="739" t="s">
        <v>478</v>
      </c>
      <c r="B1446" s="740"/>
      <c r="C1446" s="741" t="s">
        <v>479</v>
      </c>
      <c r="D1446" s="741" t="s">
        <v>480</v>
      </c>
      <c r="E1446" s="741" t="s">
        <v>481</v>
      </c>
      <c r="F1446" s="742" t="s">
        <v>6</v>
      </c>
    </row>
    <row r="1447" spans="1:6" ht="15" customHeight="1">
      <c r="A1447" s="1375"/>
      <c r="B1447" s="743"/>
      <c r="C1447" s="744">
        <v>1500</v>
      </c>
      <c r="D1447" s="744"/>
      <c r="E1447" s="744"/>
      <c r="F1447" s="729">
        <f>+C1447</f>
        <v>1500</v>
      </c>
    </row>
    <row r="1448" spans="1:6" ht="15" customHeight="1">
      <c r="A1448" s="1376"/>
      <c r="B1448" s="388"/>
      <c r="C1448" s="744"/>
      <c r="D1448" s="744"/>
      <c r="E1448" s="744"/>
      <c r="F1448" s="729"/>
    </row>
    <row r="1449" spans="1:6" ht="15" customHeight="1">
      <c r="A1449" s="1376"/>
      <c r="B1449" s="388"/>
      <c r="C1449" s="745"/>
      <c r="D1449" s="745"/>
      <c r="E1449" s="745"/>
      <c r="F1449" s="746"/>
    </row>
    <row r="1450" spans="1:6" ht="15" customHeight="1">
      <c r="A1450" s="1376"/>
      <c r="B1450" s="388"/>
      <c r="C1450" s="745"/>
      <c r="D1450" s="745"/>
      <c r="E1450" s="745"/>
      <c r="F1450" s="746"/>
    </row>
    <row r="1451" spans="1:6" ht="15" customHeight="1" thickBot="1">
      <c r="A1451" s="1376"/>
      <c r="B1451" s="388"/>
      <c r="C1451" s="745"/>
      <c r="D1451" s="745"/>
      <c r="E1451" s="747"/>
      <c r="F1451" s="748"/>
    </row>
    <row r="1452" spans="1:6" ht="15" customHeight="1" thickTop="1" thickBot="1">
      <c r="A1452" s="1377"/>
      <c r="B1452" s="720"/>
      <c r="C1452" s="749"/>
      <c r="D1452" s="750"/>
      <c r="E1452" s="751" t="s">
        <v>153</v>
      </c>
      <c r="F1452" s="752">
        <f>SUM(F1447:F1451)</f>
        <v>1500</v>
      </c>
    </row>
    <row r="1453" spans="1:6" ht="15" customHeight="1" thickTop="1">
      <c r="A1453" s="1380" t="s">
        <v>482</v>
      </c>
      <c r="B1453" s="753"/>
      <c r="C1453" s="1382"/>
      <c r="D1453" s="1383"/>
      <c r="E1453" s="1383"/>
      <c r="F1453" s="1384"/>
    </row>
    <row r="1454" spans="1:6" ht="15" customHeight="1" thickBot="1">
      <c r="A1454" s="1381"/>
      <c r="B1454" s="389"/>
      <c r="C1454" s="1385"/>
      <c r="D1454" s="1373"/>
      <c r="E1454" s="1373"/>
      <c r="F1454" s="1374"/>
    </row>
    <row r="1455" spans="1:6" ht="15" customHeight="1" thickTop="1"/>
    <row r="1456" spans="1:6" ht="15" customHeight="1" thickBot="1">
      <c r="A1456" s="1362" t="s">
        <v>101</v>
      </c>
      <c r="B1456" s="1363"/>
      <c r="C1456" s="1363"/>
      <c r="D1456" s="1363"/>
      <c r="E1456" s="1363"/>
      <c r="F1456" s="1363"/>
    </row>
    <row r="1457" spans="1:6" ht="15" customHeight="1" thickTop="1">
      <c r="A1457" s="731" t="s">
        <v>473</v>
      </c>
      <c r="B1457" s="732"/>
      <c r="C1457" s="733">
        <v>5.1100000000000003</v>
      </c>
      <c r="D1457" s="734" t="s">
        <v>474</v>
      </c>
      <c r="E1457" s="1364" t="s">
        <v>85</v>
      </c>
      <c r="F1457" s="1365"/>
    </row>
    <row r="1458" spans="1:6" ht="15" customHeight="1">
      <c r="A1458" s="735" t="s">
        <v>475</v>
      </c>
      <c r="B1458" s="736"/>
      <c r="C1458" s="737">
        <v>5</v>
      </c>
      <c r="D1458" s="738" t="s">
        <v>476</v>
      </c>
      <c r="E1458" s="1366" t="s">
        <v>621</v>
      </c>
      <c r="F1458" s="1367"/>
    </row>
    <row r="1459" spans="1:6" ht="15" customHeight="1">
      <c r="A1459" s="1368" t="s">
        <v>477</v>
      </c>
      <c r="B1459" s="1369"/>
      <c r="C1459" s="773"/>
      <c r="D1459" s="773"/>
      <c r="E1459" s="773"/>
      <c r="F1459" s="1370"/>
    </row>
    <row r="1460" spans="1:6" ht="15" customHeight="1" thickBot="1">
      <c r="A1460" s="1371" t="s">
        <v>111</v>
      </c>
      <c r="B1460" s="1372"/>
      <c r="C1460" s="1373"/>
      <c r="D1460" s="1373"/>
      <c r="E1460" s="1373"/>
      <c r="F1460" s="1374"/>
    </row>
    <row r="1461" spans="1:6" ht="15" customHeight="1" thickTop="1" thickBot="1">
      <c r="A1461" s="739" t="s">
        <v>478</v>
      </c>
      <c r="B1461" s="740"/>
      <c r="C1461" s="741" t="s">
        <v>479</v>
      </c>
      <c r="D1461" s="741" t="s">
        <v>480</v>
      </c>
      <c r="E1461" s="741" t="s">
        <v>481</v>
      </c>
      <c r="F1461" s="742" t="s">
        <v>6</v>
      </c>
    </row>
    <row r="1462" spans="1:6" ht="15" customHeight="1">
      <c r="A1462" s="1375"/>
      <c r="B1462" s="743"/>
      <c r="C1462" s="744">
        <v>1500</v>
      </c>
      <c r="D1462" s="744">
        <v>0.3</v>
      </c>
      <c r="E1462" s="744">
        <v>0.8</v>
      </c>
      <c r="F1462" s="729">
        <f>+C1462*D1462*E1462</f>
        <v>360</v>
      </c>
    </row>
    <row r="1463" spans="1:6" ht="15" customHeight="1">
      <c r="A1463" s="1376"/>
      <c r="B1463" s="388"/>
      <c r="C1463" s="744"/>
      <c r="D1463" s="744"/>
      <c r="E1463" s="744"/>
      <c r="F1463" s="729"/>
    </row>
    <row r="1464" spans="1:6" ht="15" customHeight="1">
      <c r="A1464" s="1376"/>
      <c r="B1464" s="388"/>
      <c r="C1464" s="745"/>
      <c r="D1464" s="745"/>
      <c r="E1464" s="745"/>
      <c r="F1464" s="746"/>
    </row>
    <row r="1465" spans="1:6" ht="15" customHeight="1">
      <c r="A1465" s="1376"/>
      <c r="B1465" s="388"/>
      <c r="C1465" s="745"/>
      <c r="D1465" s="745"/>
      <c r="E1465" s="745"/>
      <c r="F1465" s="746"/>
    </row>
    <row r="1466" spans="1:6" ht="15" customHeight="1" thickBot="1">
      <c r="A1466" s="1376"/>
      <c r="B1466" s="388"/>
      <c r="C1466" s="745"/>
      <c r="D1466" s="745"/>
      <c r="E1466" s="747"/>
      <c r="F1466" s="748"/>
    </row>
    <row r="1467" spans="1:6" ht="15" customHeight="1" thickTop="1" thickBot="1">
      <c r="A1467" s="1377"/>
      <c r="B1467" s="720"/>
      <c r="C1467" s="749"/>
      <c r="D1467" s="750"/>
      <c r="E1467" s="751" t="s">
        <v>153</v>
      </c>
      <c r="F1467" s="752">
        <f>SUM(F1462:F1466)</f>
        <v>360</v>
      </c>
    </row>
    <row r="1468" spans="1:6" ht="15" customHeight="1" thickTop="1">
      <c r="A1468" s="1380" t="s">
        <v>482</v>
      </c>
      <c r="B1468" s="753"/>
      <c r="C1468" s="1382"/>
      <c r="D1468" s="1383"/>
      <c r="E1468" s="1383"/>
      <c r="F1468" s="1384"/>
    </row>
    <row r="1469" spans="1:6" ht="15" customHeight="1" thickBot="1">
      <c r="A1469" s="1381"/>
      <c r="B1469" s="389"/>
      <c r="C1469" s="1385"/>
      <c r="D1469" s="1373"/>
      <c r="E1469" s="1373"/>
      <c r="F1469" s="1374"/>
    </row>
    <row r="1470" spans="1:6" ht="15" customHeight="1" thickTop="1"/>
    <row r="1471" spans="1:6" ht="15" customHeight="1" thickBot="1">
      <c r="A1471" s="1362" t="s">
        <v>101</v>
      </c>
      <c r="B1471" s="1363"/>
      <c r="C1471" s="1363"/>
      <c r="D1471" s="1363"/>
      <c r="E1471" s="1363"/>
      <c r="F1471" s="1363"/>
    </row>
    <row r="1472" spans="1:6" ht="15" customHeight="1" thickTop="1">
      <c r="A1472" s="731" t="s">
        <v>473</v>
      </c>
      <c r="B1472" s="732"/>
      <c r="C1472" s="754">
        <v>5.12</v>
      </c>
      <c r="D1472" s="734" t="s">
        <v>474</v>
      </c>
      <c r="E1472" s="1364" t="s">
        <v>19</v>
      </c>
      <c r="F1472" s="1365"/>
    </row>
    <row r="1473" spans="1:6" ht="15" customHeight="1">
      <c r="A1473" s="735" t="s">
        <v>475</v>
      </c>
      <c r="B1473" s="736"/>
      <c r="C1473" s="737">
        <v>5</v>
      </c>
      <c r="D1473" s="738" t="s">
        <v>476</v>
      </c>
      <c r="E1473" s="1366" t="s">
        <v>621</v>
      </c>
      <c r="F1473" s="1367"/>
    </row>
    <row r="1474" spans="1:6" ht="15" customHeight="1">
      <c r="A1474" s="1368" t="s">
        <v>477</v>
      </c>
      <c r="B1474" s="1369"/>
      <c r="C1474" s="773"/>
      <c r="D1474" s="773"/>
      <c r="E1474" s="773"/>
      <c r="F1474" s="1370"/>
    </row>
    <row r="1475" spans="1:6" ht="15" customHeight="1" thickBot="1">
      <c r="A1475" s="1371" t="s">
        <v>113</v>
      </c>
      <c r="B1475" s="1372"/>
      <c r="C1475" s="1373"/>
      <c r="D1475" s="1373"/>
      <c r="E1475" s="1373"/>
      <c r="F1475" s="1374"/>
    </row>
    <row r="1476" spans="1:6" ht="15" customHeight="1" thickTop="1" thickBot="1">
      <c r="A1476" s="739" t="s">
        <v>478</v>
      </c>
      <c r="B1476" s="740"/>
      <c r="C1476" s="741" t="s">
        <v>479</v>
      </c>
      <c r="D1476" s="741" t="s">
        <v>480</v>
      </c>
      <c r="E1476" s="741" t="s">
        <v>481</v>
      </c>
      <c r="F1476" s="742" t="s">
        <v>6</v>
      </c>
    </row>
    <row r="1477" spans="1:6" ht="15" customHeight="1">
      <c r="A1477" s="1375"/>
      <c r="B1477" s="743"/>
      <c r="C1477" s="744"/>
      <c r="D1477" s="744"/>
      <c r="E1477" s="744"/>
      <c r="F1477" s="729">
        <v>4</v>
      </c>
    </row>
    <row r="1478" spans="1:6" ht="15" customHeight="1">
      <c r="A1478" s="1376"/>
      <c r="B1478" s="388"/>
      <c r="C1478" s="744"/>
      <c r="D1478" s="744"/>
      <c r="E1478" s="744"/>
      <c r="F1478" s="729"/>
    </row>
    <row r="1479" spans="1:6" ht="15" customHeight="1">
      <c r="A1479" s="1376"/>
      <c r="B1479" s="388"/>
      <c r="C1479" s="744"/>
      <c r="D1479" s="744"/>
      <c r="E1479" s="744"/>
      <c r="F1479" s="729"/>
    </row>
    <row r="1480" spans="1:6" ht="15" customHeight="1">
      <c r="A1480" s="1376"/>
      <c r="B1480" s="388"/>
      <c r="C1480" s="744"/>
      <c r="D1480" s="744"/>
      <c r="E1480" s="744"/>
      <c r="F1480" s="729"/>
    </row>
    <row r="1481" spans="1:6" ht="15" customHeight="1">
      <c r="A1481" s="1376"/>
      <c r="B1481" s="388"/>
      <c r="C1481" s="744"/>
      <c r="D1481" s="744"/>
      <c r="E1481" s="744"/>
      <c r="F1481" s="729"/>
    </row>
    <row r="1482" spans="1:6" ht="15" customHeight="1">
      <c r="A1482" s="1376"/>
      <c r="B1482" s="388"/>
      <c r="C1482" s="744"/>
      <c r="D1482" s="744"/>
      <c r="E1482" s="744"/>
      <c r="F1482" s="729"/>
    </row>
    <row r="1483" spans="1:6" ht="15" customHeight="1">
      <c r="A1483" s="1376"/>
      <c r="B1483" s="388"/>
      <c r="C1483" s="744"/>
      <c r="D1483" s="744"/>
      <c r="E1483" s="744"/>
      <c r="F1483" s="729"/>
    </row>
    <row r="1484" spans="1:6" ht="15" customHeight="1">
      <c r="A1484" s="1376"/>
      <c r="B1484" s="388"/>
      <c r="C1484" s="744"/>
      <c r="D1484" s="744"/>
      <c r="E1484" s="744"/>
      <c r="F1484" s="729"/>
    </row>
    <row r="1485" spans="1:6" ht="15" customHeight="1">
      <c r="A1485" s="1376"/>
      <c r="B1485" s="388"/>
      <c r="C1485" s="745"/>
      <c r="D1485" s="745"/>
      <c r="E1485" s="745"/>
      <c r="F1485" s="746"/>
    </row>
    <row r="1486" spans="1:6" ht="15" customHeight="1">
      <c r="A1486" s="1376"/>
      <c r="B1486" s="388"/>
      <c r="C1486" s="745"/>
      <c r="D1486" s="745"/>
      <c r="E1486" s="745"/>
      <c r="F1486" s="746"/>
    </row>
    <row r="1487" spans="1:6" ht="15" customHeight="1" thickBot="1">
      <c r="A1487" s="1376"/>
      <c r="B1487" s="388"/>
      <c r="C1487" s="745"/>
      <c r="D1487" s="745"/>
      <c r="E1487" s="747"/>
      <c r="F1487" s="748"/>
    </row>
    <row r="1488" spans="1:6" ht="15" customHeight="1" thickTop="1" thickBot="1">
      <c r="A1488" s="1377"/>
      <c r="B1488" s="720"/>
      <c r="C1488" s="749"/>
      <c r="D1488" s="750"/>
      <c r="E1488" s="751" t="s">
        <v>153</v>
      </c>
      <c r="F1488" s="752">
        <f>SUM(F1477:F1487)</f>
        <v>4</v>
      </c>
    </row>
    <row r="1489" spans="1:9" ht="15" customHeight="1" thickTop="1">
      <c r="A1489" s="1380" t="s">
        <v>482</v>
      </c>
      <c r="B1489" s="753"/>
      <c r="C1489" s="1382"/>
      <c r="D1489" s="1383"/>
      <c r="E1489" s="1383"/>
      <c r="F1489" s="1384"/>
    </row>
    <row r="1490" spans="1:9" ht="15" customHeight="1" thickBot="1">
      <c r="A1490" s="1381"/>
      <c r="B1490" s="389"/>
      <c r="C1490" s="1385"/>
      <c r="D1490" s="1373"/>
      <c r="E1490" s="1373"/>
      <c r="F1490" s="1374"/>
    </row>
    <row r="1491" spans="1:9" ht="15" customHeight="1" thickTop="1"/>
    <row r="1492" spans="1:9" ht="15" customHeight="1" thickBot="1">
      <c r="A1492" s="1362" t="s">
        <v>101</v>
      </c>
      <c r="B1492" s="1363"/>
      <c r="C1492" s="1363"/>
      <c r="D1492" s="1363"/>
      <c r="E1492" s="1363"/>
      <c r="F1492" s="1363"/>
    </row>
    <row r="1493" spans="1:9" ht="15" customHeight="1" thickTop="1">
      <c r="A1493" s="731" t="s">
        <v>473</v>
      </c>
      <c r="B1493" s="732"/>
      <c r="C1493" s="733">
        <v>5.13</v>
      </c>
      <c r="D1493" s="734" t="s">
        <v>474</v>
      </c>
      <c r="E1493" s="1364" t="s">
        <v>19</v>
      </c>
      <c r="F1493" s="1365"/>
    </row>
    <row r="1494" spans="1:9" ht="15" customHeight="1">
      <c r="A1494" s="735" t="s">
        <v>475</v>
      </c>
      <c r="B1494" s="736"/>
      <c r="C1494" s="737">
        <v>5</v>
      </c>
      <c r="D1494" s="738" t="s">
        <v>476</v>
      </c>
      <c r="E1494" s="1366" t="s">
        <v>621</v>
      </c>
      <c r="F1494" s="1367"/>
    </row>
    <row r="1495" spans="1:9" ht="15" customHeight="1">
      <c r="A1495" s="1368" t="s">
        <v>477</v>
      </c>
      <c r="B1495" s="1369"/>
      <c r="C1495" s="773"/>
      <c r="D1495" s="773"/>
      <c r="E1495" s="773"/>
      <c r="F1495" s="1370"/>
    </row>
    <row r="1496" spans="1:9" ht="15" customHeight="1" thickBot="1">
      <c r="A1496" s="1371" t="s">
        <v>114</v>
      </c>
      <c r="B1496" s="1372"/>
      <c r="C1496" s="1373"/>
      <c r="D1496" s="1373"/>
      <c r="E1496" s="1373"/>
      <c r="F1496" s="1374"/>
    </row>
    <row r="1497" spans="1:9" ht="15" customHeight="1" thickTop="1" thickBot="1">
      <c r="A1497" s="739" t="s">
        <v>478</v>
      </c>
      <c r="B1497" s="740"/>
      <c r="C1497" s="741" t="s">
        <v>479</v>
      </c>
      <c r="D1497" s="741" t="s">
        <v>480</v>
      </c>
      <c r="E1497" s="741" t="s">
        <v>481</v>
      </c>
      <c r="F1497" s="742" t="s">
        <v>6</v>
      </c>
    </row>
    <row r="1498" spans="1:9" ht="15" customHeight="1">
      <c r="A1498" s="1375"/>
      <c r="B1498" s="743"/>
      <c r="C1498" s="744"/>
      <c r="D1498" s="744"/>
      <c r="E1498" s="744"/>
      <c r="F1498" s="729">
        <v>4</v>
      </c>
      <c r="G1498" s="763"/>
      <c r="H1498" s="763"/>
      <c r="I1498" s="763"/>
    </row>
    <row r="1499" spans="1:9" ht="15" customHeight="1">
      <c r="A1499" s="1376"/>
      <c r="B1499" s="388"/>
      <c r="C1499" s="744"/>
      <c r="D1499" s="744"/>
      <c r="E1499" s="744"/>
      <c r="F1499" s="729"/>
    </row>
    <row r="1500" spans="1:9" ht="15" customHeight="1">
      <c r="A1500" s="1376"/>
      <c r="B1500" s="388"/>
      <c r="C1500" s="744"/>
      <c r="D1500" s="744"/>
      <c r="E1500" s="744"/>
      <c r="F1500" s="729"/>
    </row>
    <row r="1501" spans="1:9" ht="15" customHeight="1">
      <c r="A1501" s="1376"/>
      <c r="B1501" s="388"/>
      <c r="C1501" s="744"/>
      <c r="D1501" s="744"/>
      <c r="E1501" s="744"/>
      <c r="F1501" s="729"/>
    </row>
    <row r="1502" spans="1:9" ht="15" customHeight="1">
      <c r="A1502" s="1376"/>
      <c r="B1502" s="388"/>
      <c r="C1502" s="744"/>
      <c r="D1502" s="744"/>
      <c r="E1502" s="744"/>
      <c r="F1502" s="729"/>
    </row>
    <row r="1503" spans="1:9" ht="15" customHeight="1">
      <c r="A1503" s="1376"/>
      <c r="B1503" s="388"/>
      <c r="C1503" s="744"/>
      <c r="D1503" s="744"/>
      <c r="E1503" s="744"/>
      <c r="F1503" s="729"/>
    </row>
    <row r="1504" spans="1:9" ht="15" customHeight="1">
      <c r="A1504" s="1376"/>
      <c r="B1504" s="388"/>
      <c r="C1504" s="744"/>
      <c r="D1504" s="744"/>
      <c r="E1504" s="744"/>
      <c r="F1504" s="729"/>
    </row>
    <row r="1505" spans="1:6" ht="15" customHeight="1">
      <c r="A1505" s="1376"/>
      <c r="B1505" s="388"/>
      <c r="C1505" s="744"/>
      <c r="D1505" s="744"/>
      <c r="E1505" s="744"/>
      <c r="F1505" s="729"/>
    </row>
    <row r="1506" spans="1:6" ht="15" customHeight="1">
      <c r="A1506" s="1376"/>
      <c r="B1506" s="388"/>
      <c r="C1506" s="745"/>
      <c r="D1506" s="745"/>
      <c r="E1506" s="745"/>
      <c r="F1506" s="746"/>
    </row>
    <row r="1507" spans="1:6" ht="15" customHeight="1">
      <c r="A1507" s="1376"/>
      <c r="B1507" s="388"/>
      <c r="C1507" s="745"/>
      <c r="D1507" s="745"/>
      <c r="E1507" s="745"/>
      <c r="F1507" s="746"/>
    </row>
    <row r="1508" spans="1:6" ht="15" customHeight="1" thickBot="1">
      <c r="A1508" s="1376"/>
      <c r="B1508" s="388"/>
      <c r="C1508" s="745"/>
      <c r="D1508" s="745"/>
      <c r="E1508" s="747"/>
      <c r="F1508" s="748"/>
    </row>
    <row r="1509" spans="1:6" ht="15" customHeight="1" thickTop="1" thickBot="1">
      <c r="A1509" s="1377"/>
      <c r="B1509" s="720"/>
      <c r="C1509" s="749"/>
      <c r="D1509" s="750"/>
      <c r="E1509" s="751" t="s">
        <v>153</v>
      </c>
      <c r="F1509" s="752">
        <f>SUM(F1498:F1508)</f>
        <v>4</v>
      </c>
    </row>
    <row r="1510" spans="1:6" ht="15" customHeight="1" thickTop="1">
      <c r="A1510" s="1380" t="s">
        <v>482</v>
      </c>
      <c r="B1510" s="753"/>
      <c r="C1510" s="1382"/>
      <c r="D1510" s="1383"/>
      <c r="E1510" s="1383"/>
      <c r="F1510" s="1384"/>
    </row>
    <row r="1511" spans="1:6" ht="15" customHeight="1" thickBot="1">
      <c r="A1511" s="1381"/>
      <c r="B1511" s="389"/>
      <c r="C1511" s="1385"/>
      <c r="D1511" s="1373"/>
      <c r="E1511" s="1373"/>
      <c r="F1511" s="1374"/>
    </row>
    <row r="1512" spans="1:6" ht="15" customHeight="1" thickTop="1"/>
    <row r="1513" spans="1:6" ht="15" customHeight="1" thickBot="1">
      <c r="A1513" s="1362" t="str">
        <f>+Presupuesto!A101</f>
        <v>6. SISTEMA DE ALMACENAMIENTO DE 12,5 m3 agua cruda 25 M3 agua potable y 12,5 M3 elevado agua potable</v>
      </c>
      <c r="B1513" s="1363"/>
      <c r="C1513" s="1363"/>
      <c r="D1513" s="1363"/>
      <c r="E1513" s="1363"/>
      <c r="F1513" s="1387"/>
    </row>
    <row r="1514" spans="1:6" ht="15" customHeight="1" thickTop="1">
      <c r="A1514" s="731" t="s">
        <v>473</v>
      </c>
      <c r="B1514" s="732"/>
      <c r="C1514" s="733">
        <v>6.01</v>
      </c>
      <c r="D1514" s="734" t="s">
        <v>474</v>
      </c>
      <c r="E1514" s="1364" t="s">
        <v>17</v>
      </c>
      <c r="F1514" s="1365"/>
    </row>
    <row r="1515" spans="1:6" ht="15" customHeight="1">
      <c r="A1515" s="735" t="s">
        <v>475</v>
      </c>
      <c r="B1515" s="736"/>
      <c r="C1515" s="737">
        <v>6</v>
      </c>
      <c r="D1515" s="738" t="s">
        <v>476</v>
      </c>
      <c r="E1515" s="1366" t="s">
        <v>621</v>
      </c>
      <c r="F1515" s="1367"/>
    </row>
    <row r="1516" spans="1:6" ht="15" customHeight="1">
      <c r="A1516" s="1368" t="s">
        <v>477</v>
      </c>
      <c r="B1516" s="1369"/>
      <c r="C1516" s="773"/>
      <c r="D1516" s="773"/>
      <c r="E1516" s="773"/>
      <c r="F1516" s="1370"/>
    </row>
    <row r="1517" spans="1:6" ht="15" customHeight="1" thickBot="1">
      <c r="A1517" s="1371" t="s">
        <v>646</v>
      </c>
      <c r="B1517" s="1372"/>
      <c r="C1517" s="1373"/>
      <c r="D1517" s="1373"/>
      <c r="E1517" s="1373"/>
      <c r="F1517" s="1374"/>
    </row>
    <row r="1518" spans="1:6" ht="15" customHeight="1" thickTop="1" thickBot="1">
      <c r="A1518" s="739" t="s">
        <v>478</v>
      </c>
      <c r="B1518" s="740"/>
      <c r="C1518" s="741" t="s">
        <v>479</v>
      </c>
      <c r="D1518" s="741" t="s">
        <v>480</v>
      </c>
      <c r="E1518" s="741" t="s">
        <v>481</v>
      </c>
      <c r="F1518" s="742" t="s">
        <v>6</v>
      </c>
    </row>
    <row r="1519" spans="1:6" ht="15" customHeight="1">
      <c r="A1519" s="1375"/>
      <c r="B1519" s="743" t="s">
        <v>644</v>
      </c>
      <c r="C1519" s="744">
        <v>7</v>
      </c>
      <c r="D1519" s="744">
        <v>2.5</v>
      </c>
      <c r="E1519" s="744">
        <v>2</v>
      </c>
      <c r="F1519" s="729">
        <f>+C1519*D1519*E1519</f>
        <v>35</v>
      </c>
    </row>
    <row r="1520" spans="1:6" ht="15" customHeight="1">
      <c r="A1520" s="1376"/>
      <c r="B1520" s="743" t="s">
        <v>645</v>
      </c>
      <c r="C1520" s="744">
        <v>3.4</v>
      </c>
      <c r="D1520" s="744">
        <v>3.4</v>
      </c>
      <c r="E1520" s="744">
        <v>0.5</v>
      </c>
      <c r="F1520" s="729">
        <f>+C1520*D1520*E1520</f>
        <v>5.7799999999999994</v>
      </c>
    </row>
    <row r="1521" spans="1:6" ht="15" customHeight="1">
      <c r="A1521" s="1376"/>
      <c r="B1521" s="388"/>
      <c r="C1521" s="744"/>
      <c r="D1521" s="744"/>
      <c r="E1521" s="744"/>
      <c r="F1521" s="729"/>
    </row>
    <row r="1522" spans="1:6" ht="15" customHeight="1">
      <c r="A1522" s="1376"/>
      <c r="B1522" s="388"/>
      <c r="C1522" s="744"/>
      <c r="D1522" s="744"/>
      <c r="E1522" s="744"/>
      <c r="F1522" s="729"/>
    </row>
    <row r="1523" spans="1:6" ht="15" customHeight="1">
      <c r="A1523" s="1376"/>
      <c r="B1523" s="388"/>
      <c r="C1523" s="744"/>
      <c r="D1523" s="744"/>
      <c r="E1523" s="744"/>
      <c r="F1523" s="729"/>
    </row>
    <row r="1524" spans="1:6" ht="15" customHeight="1">
      <c r="A1524" s="1376"/>
      <c r="B1524" s="388"/>
      <c r="C1524" s="744"/>
      <c r="D1524" s="744"/>
      <c r="E1524" s="744"/>
      <c r="F1524" s="729"/>
    </row>
    <row r="1525" spans="1:6" ht="15" customHeight="1">
      <c r="A1525" s="1376"/>
      <c r="B1525" s="388"/>
      <c r="C1525" s="744"/>
      <c r="D1525" s="744"/>
      <c r="E1525" s="744"/>
      <c r="F1525" s="729"/>
    </row>
    <row r="1526" spans="1:6" ht="15" customHeight="1">
      <c r="A1526" s="1376"/>
      <c r="B1526" s="388"/>
      <c r="C1526" s="744"/>
      <c r="D1526" s="744"/>
      <c r="E1526" s="744"/>
      <c r="F1526" s="729"/>
    </row>
    <row r="1527" spans="1:6" ht="15" customHeight="1">
      <c r="A1527" s="1376"/>
      <c r="B1527" s="388"/>
      <c r="C1527" s="745"/>
      <c r="D1527" s="745"/>
      <c r="E1527" s="745"/>
      <c r="F1527" s="746"/>
    </row>
    <row r="1528" spans="1:6" ht="15" customHeight="1">
      <c r="A1528" s="1376"/>
      <c r="B1528" s="388"/>
      <c r="C1528" s="745"/>
      <c r="D1528" s="745"/>
      <c r="E1528" s="745"/>
      <c r="F1528" s="746"/>
    </row>
    <row r="1529" spans="1:6" ht="15" customHeight="1" thickBot="1">
      <c r="A1529" s="1376"/>
      <c r="B1529" s="388"/>
      <c r="C1529" s="745"/>
      <c r="D1529" s="745"/>
      <c r="E1529" s="747"/>
      <c r="F1529" s="748"/>
    </row>
    <row r="1530" spans="1:6" ht="15" customHeight="1" thickTop="1" thickBot="1">
      <c r="A1530" s="1377"/>
      <c r="B1530" s="720"/>
      <c r="C1530" s="749"/>
      <c r="D1530" s="750"/>
      <c r="E1530" s="751" t="s">
        <v>153</v>
      </c>
      <c r="F1530" s="752">
        <f>SUM(F1519:F1529)</f>
        <v>40.78</v>
      </c>
    </row>
    <row r="1531" spans="1:6" ht="15" customHeight="1" thickTop="1">
      <c r="A1531" s="1380" t="s">
        <v>482</v>
      </c>
      <c r="B1531" s="753"/>
      <c r="C1531" s="1382"/>
      <c r="D1531" s="1383"/>
      <c r="E1531" s="1383"/>
      <c r="F1531" s="1384"/>
    </row>
    <row r="1532" spans="1:6" ht="15" customHeight="1" thickBot="1">
      <c r="A1532" s="1381"/>
      <c r="B1532" s="389"/>
      <c r="C1532" s="1385"/>
      <c r="D1532" s="1373"/>
      <c r="E1532" s="1373"/>
      <c r="F1532" s="1374"/>
    </row>
    <row r="1533" spans="1:6" ht="15" customHeight="1" thickTop="1"/>
    <row r="1534" spans="1:6" ht="15" customHeight="1" thickBot="1">
      <c r="A1534" s="1388" t="str">
        <f>+A1513</f>
        <v>6. SISTEMA DE ALMACENAMIENTO DE 12,5 m3 agua cruda 25 M3 agua potable y 12,5 M3 elevado agua potable</v>
      </c>
      <c r="B1534" s="1363"/>
      <c r="C1534" s="1363"/>
      <c r="D1534" s="1363"/>
      <c r="E1534" s="1363"/>
      <c r="F1534" s="1387"/>
    </row>
    <row r="1535" spans="1:6" ht="15" customHeight="1" thickTop="1">
      <c r="A1535" s="731" t="s">
        <v>473</v>
      </c>
      <c r="B1535" s="732"/>
      <c r="C1535" s="733">
        <v>6.02</v>
      </c>
      <c r="D1535" s="734" t="s">
        <v>474</v>
      </c>
      <c r="E1535" s="1364" t="s">
        <v>13</v>
      </c>
      <c r="F1535" s="1365"/>
    </row>
    <row r="1536" spans="1:6" ht="15" customHeight="1">
      <c r="A1536" s="735" t="s">
        <v>475</v>
      </c>
      <c r="B1536" s="736"/>
      <c r="C1536" s="737">
        <v>6</v>
      </c>
      <c r="D1536" s="738" t="s">
        <v>476</v>
      </c>
      <c r="E1536" s="1366" t="s">
        <v>621</v>
      </c>
      <c r="F1536" s="1367"/>
    </row>
    <row r="1537" spans="1:6" ht="15" customHeight="1">
      <c r="A1537" s="1368" t="s">
        <v>477</v>
      </c>
      <c r="B1537" s="1369"/>
      <c r="C1537" s="773"/>
      <c r="D1537" s="773"/>
      <c r="E1537" s="773"/>
      <c r="F1537" s="1370"/>
    </row>
    <row r="1538" spans="1:6" ht="15" customHeight="1" thickBot="1">
      <c r="A1538" s="1371" t="s">
        <v>12</v>
      </c>
      <c r="B1538" s="1372"/>
      <c r="C1538" s="1373"/>
      <c r="D1538" s="1373"/>
      <c r="E1538" s="1373"/>
      <c r="F1538" s="1374"/>
    </row>
    <row r="1539" spans="1:6" ht="15" customHeight="1" thickTop="1" thickBot="1">
      <c r="A1539" s="739" t="s">
        <v>478</v>
      </c>
      <c r="B1539" s="740"/>
      <c r="C1539" s="741" t="s">
        <v>479</v>
      </c>
      <c r="D1539" s="741" t="s">
        <v>480</v>
      </c>
      <c r="E1539" s="741" t="s">
        <v>481</v>
      </c>
      <c r="F1539" s="742" t="s">
        <v>6</v>
      </c>
    </row>
    <row r="1540" spans="1:6" ht="15" customHeight="1">
      <c r="A1540" s="1375"/>
      <c r="B1540" s="743" t="s">
        <v>644</v>
      </c>
      <c r="C1540" s="744">
        <v>7</v>
      </c>
      <c r="D1540" s="744">
        <v>2.5</v>
      </c>
      <c r="E1540" s="744">
        <v>0.3</v>
      </c>
      <c r="F1540" s="729">
        <f>+C1540*D1540*E1540</f>
        <v>5.25</v>
      </c>
    </row>
    <row r="1541" spans="1:6" ht="15" customHeight="1">
      <c r="A1541" s="1376"/>
      <c r="B1541" s="743" t="s">
        <v>645</v>
      </c>
      <c r="C1541" s="744">
        <v>3.4</v>
      </c>
      <c r="D1541" s="744">
        <v>3.4</v>
      </c>
      <c r="E1541" s="744">
        <v>0.3</v>
      </c>
      <c r="F1541" s="729">
        <f>+C1541*D1541*E1541</f>
        <v>3.4679999999999995</v>
      </c>
    </row>
    <row r="1542" spans="1:6" ht="15" customHeight="1">
      <c r="A1542" s="1376"/>
      <c r="B1542" s="388"/>
      <c r="C1542" s="744"/>
      <c r="D1542" s="744"/>
      <c r="E1542" s="744"/>
      <c r="F1542" s="729"/>
    </row>
    <row r="1543" spans="1:6" ht="15" customHeight="1">
      <c r="A1543" s="1376"/>
      <c r="B1543" s="388"/>
      <c r="C1543" s="744"/>
      <c r="D1543" s="744"/>
      <c r="E1543" s="744"/>
      <c r="F1543" s="729"/>
    </row>
    <row r="1544" spans="1:6" ht="15" customHeight="1">
      <c r="A1544" s="1376"/>
      <c r="B1544" s="388"/>
      <c r="C1544" s="745"/>
      <c r="D1544" s="745"/>
      <c r="E1544" s="745"/>
      <c r="F1544" s="746"/>
    </row>
    <row r="1545" spans="1:6" ht="15" customHeight="1" thickBot="1">
      <c r="A1545" s="1376"/>
      <c r="B1545" s="388"/>
      <c r="C1545" s="745"/>
      <c r="D1545" s="745"/>
      <c r="E1545" s="747"/>
      <c r="F1545" s="748"/>
    </row>
    <row r="1546" spans="1:6" ht="15" customHeight="1" thickTop="1" thickBot="1">
      <c r="A1546" s="1377"/>
      <c r="B1546" s="720"/>
      <c r="C1546" s="749"/>
      <c r="D1546" s="750"/>
      <c r="E1546" s="751" t="s">
        <v>153</v>
      </c>
      <c r="F1546" s="752">
        <f>SUM(F1540:F1545)</f>
        <v>8.718</v>
      </c>
    </row>
    <row r="1547" spans="1:6" ht="15" customHeight="1" thickTop="1">
      <c r="A1547" s="1380" t="s">
        <v>482</v>
      </c>
      <c r="B1547" s="753"/>
      <c r="C1547" s="1382"/>
      <c r="D1547" s="1383"/>
      <c r="E1547" s="1383"/>
      <c r="F1547" s="1384"/>
    </row>
    <row r="1548" spans="1:6" ht="15" customHeight="1" thickBot="1">
      <c r="A1548" s="1381"/>
      <c r="B1548" s="389"/>
      <c r="C1548" s="1385"/>
      <c r="D1548" s="1373"/>
      <c r="E1548" s="1373"/>
      <c r="F1548" s="1374"/>
    </row>
    <row r="1549" spans="1:6" ht="15" customHeight="1" thickTop="1"/>
    <row r="1550" spans="1:6" ht="15" customHeight="1" thickBot="1">
      <c r="A1550" s="1388" t="str">
        <f>+A1534</f>
        <v>6. SISTEMA DE ALMACENAMIENTO DE 12,5 m3 agua cruda 25 M3 agua potable y 12,5 M3 elevado agua potable</v>
      </c>
      <c r="B1550" s="1363"/>
      <c r="C1550" s="1363"/>
      <c r="D1550" s="1363"/>
      <c r="E1550" s="1363"/>
      <c r="F1550" s="1387"/>
    </row>
    <row r="1551" spans="1:6" ht="15" customHeight="1" thickTop="1">
      <c r="A1551" s="731" t="s">
        <v>473</v>
      </c>
      <c r="B1551" s="732"/>
      <c r="C1551" s="733">
        <v>6.03</v>
      </c>
      <c r="D1551" s="734" t="s">
        <v>474</v>
      </c>
      <c r="E1551" s="1364" t="s">
        <v>85</v>
      </c>
      <c r="F1551" s="1365"/>
    </row>
    <row r="1552" spans="1:6" ht="15" customHeight="1">
      <c r="A1552" s="735" t="s">
        <v>475</v>
      </c>
      <c r="B1552" s="736"/>
      <c r="C1552" s="737">
        <v>6</v>
      </c>
      <c r="D1552" s="738" t="s">
        <v>476</v>
      </c>
      <c r="E1552" s="1366" t="s">
        <v>621</v>
      </c>
      <c r="F1552" s="1367"/>
    </row>
    <row r="1553" spans="1:6" ht="15" customHeight="1">
      <c r="A1553" s="1368" t="s">
        <v>477</v>
      </c>
      <c r="B1553" s="1369"/>
      <c r="C1553" s="773"/>
      <c r="D1553" s="773"/>
      <c r="E1553" s="773"/>
      <c r="F1553" s="1370"/>
    </row>
    <row r="1554" spans="1:6" ht="15" customHeight="1" thickBot="1">
      <c r="A1554" s="1371" t="s">
        <v>14</v>
      </c>
      <c r="B1554" s="1372"/>
      <c r="C1554" s="1373"/>
      <c r="D1554" s="1373"/>
      <c r="E1554" s="1373"/>
      <c r="F1554" s="1374"/>
    </row>
    <row r="1555" spans="1:6" ht="15" customHeight="1" thickTop="1" thickBot="1">
      <c r="A1555" s="739" t="s">
        <v>478</v>
      </c>
      <c r="B1555" s="740"/>
      <c r="C1555" s="741" t="s">
        <v>479</v>
      </c>
      <c r="D1555" s="741" t="s">
        <v>480</v>
      </c>
      <c r="E1555" s="741" t="s">
        <v>481</v>
      </c>
      <c r="F1555" s="742" t="s">
        <v>6</v>
      </c>
    </row>
    <row r="1556" spans="1:6" ht="15" customHeight="1">
      <c r="A1556" s="1375"/>
      <c r="B1556" s="743" t="s">
        <v>644</v>
      </c>
      <c r="C1556" s="744">
        <v>7</v>
      </c>
      <c r="D1556" s="744">
        <v>2.5</v>
      </c>
      <c r="E1556" s="744">
        <v>0.2</v>
      </c>
      <c r="F1556" s="729">
        <f>+C1556*D1556*E1556</f>
        <v>3.5</v>
      </c>
    </row>
    <row r="1557" spans="1:6" ht="15" customHeight="1">
      <c r="A1557" s="1376"/>
      <c r="B1557" s="743" t="s">
        <v>645</v>
      </c>
      <c r="C1557" s="744">
        <v>3.4</v>
      </c>
      <c r="D1557" s="744">
        <v>3.4</v>
      </c>
      <c r="E1557" s="744">
        <v>0.2</v>
      </c>
      <c r="F1557" s="729">
        <f>+C1557*D1557*E1557</f>
        <v>2.3119999999999998</v>
      </c>
    </row>
    <row r="1558" spans="1:6" ht="15" customHeight="1">
      <c r="A1558" s="1376"/>
      <c r="B1558" s="388"/>
      <c r="C1558" s="744"/>
      <c r="D1558" s="744"/>
      <c r="E1558" s="744"/>
      <c r="F1558" s="729"/>
    </row>
    <row r="1559" spans="1:6" ht="15" customHeight="1">
      <c r="A1559" s="1376"/>
      <c r="B1559" s="388"/>
      <c r="C1559" s="745"/>
      <c r="D1559" s="745"/>
      <c r="E1559" s="745"/>
      <c r="F1559" s="746"/>
    </row>
    <row r="1560" spans="1:6" ht="15" customHeight="1">
      <c r="A1560" s="1376"/>
      <c r="B1560" s="388"/>
      <c r="C1560" s="745"/>
      <c r="D1560" s="745"/>
      <c r="E1560" s="745"/>
      <c r="F1560" s="746"/>
    </row>
    <row r="1561" spans="1:6" ht="15" customHeight="1" thickBot="1">
      <c r="A1561" s="1376"/>
      <c r="B1561" s="388"/>
      <c r="C1561" s="745"/>
      <c r="D1561" s="745"/>
      <c r="E1561" s="747"/>
      <c r="F1561" s="748"/>
    </row>
    <row r="1562" spans="1:6" ht="15" customHeight="1" thickTop="1" thickBot="1">
      <c r="A1562" s="1377"/>
      <c r="B1562" s="720"/>
      <c r="C1562" s="749"/>
      <c r="D1562" s="750"/>
      <c r="E1562" s="751" t="s">
        <v>153</v>
      </c>
      <c r="F1562" s="752">
        <f>SUM(F1556:F1561)</f>
        <v>5.8119999999999994</v>
      </c>
    </row>
    <row r="1563" spans="1:6" ht="15" customHeight="1" thickTop="1">
      <c r="A1563" s="1380" t="s">
        <v>482</v>
      </c>
      <c r="B1563" s="753"/>
      <c r="C1563" s="1382"/>
      <c r="D1563" s="1383"/>
      <c r="E1563" s="1383"/>
      <c r="F1563" s="1384"/>
    </row>
    <row r="1564" spans="1:6" ht="15" customHeight="1" thickBot="1">
      <c r="A1564" s="1381"/>
      <c r="B1564" s="389"/>
      <c r="C1564" s="1385"/>
      <c r="D1564" s="1373"/>
      <c r="E1564" s="1373"/>
      <c r="F1564" s="1374"/>
    </row>
    <row r="1565" spans="1:6" ht="15" customHeight="1" thickTop="1"/>
    <row r="1566" spans="1:6" ht="15" customHeight="1" thickBot="1">
      <c r="A1566" s="1388" t="str">
        <f>+A1550</f>
        <v>6. SISTEMA DE ALMACENAMIENTO DE 12,5 m3 agua cruda 25 M3 agua potable y 12,5 M3 elevado agua potable</v>
      </c>
      <c r="B1566" s="1363"/>
      <c r="C1566" s="1363"/>
      <c r="D1566" s="1363"/>
      <c r="E1566" s="1363"/>
      <c r="F1566" s="1387"/>
    </row>
    <row r="1567" spans="1:6" ht="15" customHeight="1" thickTop="1">
      <c r="A1567" s="731" t="s">
        <v>473</v>
      </c>
      <c r="B1567" s="732"/>
      <c r="C1567" s="754">
        <v>6.04</v>
      </c>
      <c r="D1567" s="734" t="s">
        <v>474</v>
      </c>
      <c r="E1567" s="1364" t="s">
        <v>36</v>
      </c>
      <c r="F1567" s="1365"/>
    </row>
    <row r="1568" spans="1:6" ht="15" customHeight="1">
      <c r="A1568" s="735" t="s">
        <v>475</v>
      </c>
      <c r="B1568" s="736"/>
      <c r="C1568" s="737">
        <v>6</v>
      </c>
      <c r="D1568" s="738" t="s">
        <v>476</v>
      </c>
      <c r="E1568" s="1366" t="s">
        <v>621</v>
      </c>
      <c r="F1568" s="1367"/>
    </row>
    <row r="1569" spans="1:6" ht="15" customHeight="1">
      <c r="A1569" s="1368" t="s">
        <v>477</v>
      </c>
      <c r="B1569" s="1369"/>
      <c r="C1569" s="773"/>
      <c r="D1569" s="773"/>
      <c r="E1569" s="773"/>
      <c r="F1569" s="1370"/>
    </row>
    <row r="1570" spans="1:6" ht="15" customHeight="1" thickBot="1">
      <c r="A1570" s="1371" t="s">
        <v>120</v>
      </c>
      <c r="B1570" s="1372"/>
      <c r="C1570" s="1373"/>
      <c r="D1570" s="1373"/>
      <c r="E1570" s="1373"/>
      <c r="F1570" s="1374"/>
    </row>
    <row r="1571" spans="1:6" ht="15" customHeight="1" thickTop="1" thickBot="1">
      <c r="A1571" s="739" t="s">
        <v>478</v>
      </c>
      <c r="B1571" s="740"/>
      <c r="C1571" s="741" t="s">
        <v>479</v>
      </c>
      <c r="D1571" s="741" t="s">
        <v>480</v>
      </c>
      <c r="E1571" s="741" t="s">
        <v>481</v>
      </c>
      <c r="F1571" s="742" t="s">
        <v>6</v>
      </c>
    </row>
    <row r="1572" spans="1:6" ht="29.25" customHeight="1">
      <c r="A1572" s="1375"/>
      <c r="B1572" s="743" t="s">
        <v>644</v>
      </c>
      <c r="C1572" s="744">
        <v>7</v>
      </c>
      <c r="D1572" s="744">
        <v>2.5</v>
      </c>
      <c r="E1572" s="744"/>
      <c r="F1572" s="729">
        <f>+C1572*D1572</f>
        <v>17.5</v>
      </c>
    </row>
    <row r="1573" spans="1:6" ht="15" customHeight="1">
      <c r="A1573" s="1376"/>
      <c r="B1573" s="743" t="s">
        <v>645</v>
      </c>
      <c r="C1573" s="744">
        <v>3.4</v>
      </c>
      <c r="D1573" s="744">
        <v>3.4</v>
      </c>
      <c r="E1573" s="744"/>
      <c r="F1573" s="729">
        <f>+C1573*D1573</f>
        <v>11.559999999999999</v>
      </c>
    </row>
    <row r="1574" spans="1:6" ht="15" customHeight="1">
      <c r="A1574" s="1376"/>
      <c r="B1574" s="388"/>
      <c r="C1574" s="744"/>
      <c r="D1574" s="744"/>
      <c r="E1574" s="744"/>
      <c r="F1574" s="729">
        <f t="shared" ref="F1574:F1578" si="20">+C1574*D1574*E1574</f>
        <v>0</v>
      </c>
    </row>
    <row r="1575" spans="1:6" ht="15" customHeight="1">
      <c r="A1575" s="1376"/>
      <c r="B1575" s="388"/>
      <c r="C1575" s="744"/>
      <c r="D1575" s="744"/>
      <c r="E1575" s="744"/>
      <c r="F1575" s="729">
        <f t="shared" si="20"/>
        <v>0</v>
      </c>
    </row>
    <row r="1576" spans="1:6" ht="15" customHeight="1">
      <c r="A1576" s="1376"/>
      <c r="B1576" s="388"/>
      <c r="C1576" s="744"/>
      <c r="D1576" s="744"/>
      <c r="E1576" s="744"/>
      <c r="F1576" s="729">
        <f t="shared" si="20"/>
        <v>0</v>
      </c>
    </row>
    <row r="1577" spans="1:6" ht="15" customHeight="1">
      <c r="A1577" s="1376"/>
      <c r="B1577" s="388"/>
      <c r="C1577" s="744"/>
      <c r="D1577" s="744"/>
      <c r="E1577" s="744"/>
      <c r="F1577" s="729">
        <f t="shared" si="20"/>
        <v>0</v>
      </c>
    </row>
    <row r="1578" spans="1:6" ht="15" customHeight="1" thickBot="1">
      <c r="A1578" s="1376"/>
      <c r="B1578" s="388"/>
      <c r="C1578" s="745"/>
      <c r="D1578" s="744"/>
      <c r="E1578" s="744"/>
      <c r="F1578" s="729">
        <f t="shared" si="20"/>
        <v>0</v>
      </c>
    </row>
    <row r="1579" spans="1:6" ht="15" customHeight="1" thickTop="1" thickBot="1">
      <c r="A1579" s="1377"/>
      <c r="B1579" s="720"/>
      <c r="C1579" s="749"/>
      <c r="D1579" s="750"/>
      <c r="E1579" s="751" t="s">
        <v>153</v>
      </c>
      <c r="F1579" s="752">
        <f>SUM(F1572:F1578)</f>
        <v>29.06</v>
      </c>
    </row>
    <row r="1580" spans="1:6" ht="15" customHeight="1" thickTop="1">
      <c r="A1580" s="1380" t="s">
        <v>482</v>
      </c>
      <c r="B1580" s="753"/>
      <c r="C1580" s="1382"/>
      <c r="D1580" s="1383"/>
      <c r="E1580" s="1383"/>
      <c r="F1580" s="1384"/>
    </row>
    <row r="1581" spans="1:6" ht="15" customHeight="1" thickBot="1">
      <c r="A1581" s="1381"/>
      <c r="B1581" s="389"/>
      <c r="C1581" s="1385"/>
      <c r="D1581" s="1373"/>
      <c r="E1581" s="1373"/>
      <c r="F1581" s="1374"/>
    </row>
    <row r="1582" spans="1:6" ht="15" customHeight="1" thickTop="1"/>
    <row r="1583" spans="1:6" ht="15" customHeight="1" thickBot="1">
      <c r="A1583" s="1388" t="str">
        <f>+A1566</f>
        <v>6. SISTEMA DE ALMACENAMIENTO DE 12,5 m3 agua cruda 25 M3 agua potable y 12,5 M3 elevado agua potable</v>
      </c>
      <c r="B1583" s="1363"/>
      <c r="C1583" s="1363"/>
      <c r="D1583" s="1363"/>
      <c r="E1583" s="1363"/>
      <c r="F1583" s="1387"/>
    </row>
    <row r="1584" spans="1:6" ht="15" customHeight="1" thickTop="1">
      <c r="A1584" s="731" t="s">
        <v>473</v>
      </c>
      <c r="B1584" s="732"/>
      <c r="C1584" s="733">
        <v>6.05</v>
      </c>
      <c r="D1584" s="734" t="s">
        <v>474</v>
      </c>
      <c r="E1584" s="1364" t="s">
        <v>13</v>
      </c>
      <c r="F1584" s="1365"/>
    </row>
    <row r="1585" spans="1:6" ht="15" customHeight="1">
      <c r="A1585" s="735" t="s">
        <v>475</v>
      </c>
      <c r="B1585" s="736"/>
      <c r="C1585" s="737">
        <v>6</v>
      </c>
      <c r="D1585" s="738" t="s">
        <v>476</v>
      </c>
      <c r="E1585" s="1366" t="s">
        <v>621</v>
      </c>
      <c r="F1585" s="1367"/>
    </row>
    <row r="1586" spans="1:6" ht="15" customHeight="1">
      <c r="A1586" s="1368" t="s">
        <v>477</v>
      </c>
      <c r="B1586" s="1369"/>
      <c r="C1586" s="773"/>
      <c r="D1586" s="773"/>
      <c r="E1586" s="773"/>
      <c r="F1586" s="1370"/>
    </row>
    <row r="1587" spans="1:6" ht="15" customHeight="1" thickBot="1">
      <c r="A1587" s="1371" t="s">
        <v>123</v>
      </c>
      <c r="B1587" s="1372"/>
      <c r="C1587" s="1373"/>
      <c r="D1587" s="1373"/>
      <c r="E1587" s="1373"/>
      <c r="F1587" s="1374"/>
    </row>
    <row r="1588" spans="1:6" ht="15" customHeight="1" thickTop="1" thickBot="1">
      <c r="A1588" s="739" t="s">
        <v>478</v>
      </c>
      <c r="B1588" s="740"/>
      <c r="C1588" s="741" t="s">
        <v>479</v>
      </c>
      <c r="D1588" s="741" t="s">
        <v>480</v>
      </c>
      <c r="E1588" s="741" t="s">
        <v>481</v>
      </c>
      <c r="F1588" s="742" t="s">
        <v>6</v>
      </c>
    </row>
    <row r="1589" spans="1:6" ht="15" customHeight="1">
      <c r="A1589" s="1375"/>
      <c r="B1589" s="743" t="s">
        <v>644</v>
      </c>
      <c r="C1589" s="744">
        <v>7</v>
      </c>
      <c r="D1589" s="744">
        <v>0.5</v>
      </c>
      <c r="E1589" s="744">
        <v>2</v>
      </c>
      <c r="F1589" s="729">
        <f>+C1589*D1589*E1589</f>
        <v>7</v>
      </c>
    </row>
    <row r="1590" spans="1:6" ht="15" customHeight="1">
      <c r="A1590" s="1376"/>
      <c r="B1590" s="743" t="s">
        <v>645</v>
      </c>
      <c r="C1590" s="744">
        <v>3.4</v>
      </c>
      <c r="D1590" s="744">
        <v>3.4</v>
      </c>
      <c r="E1590" s="744">
        <v>0.2</v>
      </c>
      <c r="F1590" s="729">
        <f>+C1590*D1590*E1590</f>
        <v>2.3119999999999998</v>
      </c>
    </row>
    <row r="1591" spans="1:6" ht="15" customHeight="1">
      <c r="A1591" s="1376"/>
      <c r="B1591" s="388"/>
      <c r="C1591" s="744"/>
      <c r="D1591" s="744"/>
      <c r="E1591" s="744"/>
      <c r="F1591" s="729"/>
    </row>
    <row r="1592" spans="1:6" ht="15" customHeight="1">
      <c r="A1592" s="1376"/>
      <c r="B1592" s="388"/>
      <c r="C1592" s="744"/>
      <c r="D1592" s="744"/>
      <c r="E1592" s="744"/>
      <c r="F1592" s="729"/>
    </row>
    <row r="1593" spans="1:6" ht="15" customHeight="1">
      <c r="A1593" s="1376"/>
      <c r="B1593" s="388"/>
      <c r="C1593" s="744"/>
      <c r="D1593" s="744"/>
      <c r="E1593" s="744"/>
      <c r="F1593" s="729"/>
    </row>
    <row r="1594" spans="1:6" ht="15" customHeight="1">
      <c r="A1594" s="1376"/>
      <c r="B1594" s="388"/>
      <c r="C1594" s="744"/>
      <c r="D1594" s="744"/>
      <c r="E1594" s="744"/>
      <c r="F1594" s="729"/>
    </row>
    <row r="1595" spans="1:6" ht="15" customHeight="1">
      <c r="A1595" s="1376"/>
      <c r="B1595" s="388"/>
      <c r="C1595" s="744"/>
      <c r="D1595" s="744"/>
      <c r="E1595" s="744"/>
      <c r="F1595" s="729"/>
    </row>
    <row r="1596" spans="1:6" ht="15" customHeight="1">
      <c r="A1596" s="1376"/>
      <c r="B1596" s="388"/>
      <c r="C1596" s="745"/>
      <c r="D1596" s="744"/>
      <c r="E1596" s="744"/>
      <c r="F1596" s="729"/>
    </row>
    <row r="1597" spans="1:6" ht="15" customHeight="1" thickBot="1">
      <c r="A1597" s="1376"/>
      <c r="B1597" s="388"/>
      <c r="C1597" s="745"/>
      <c r="D1597" s="745"/>
      <c r="E1597" s="747"/>
      <c r="F1597" s="748"/>
    </row>
    <row r="1598" spans="1:6" ht="15" customHeight="1" thickTop="1" thickBot="1">
      <c r="A1598" s="1377"/>
      <c r="B1598" s="720"/>
      <c r="C1598" s="749"/>
      <c r="D1598" s="750"/>
      <c r="E1598" s="751" t="s">
        <v>153</v>
      </c>
      <c r="F1598" s="752">
        <f>SUM(F1589:F1596)</f>
        <v>9.3119999999999994</v>
      </c>
    </row>
    <row r="1599" spans="1:6" ht="15" customHeight="1" thickTop="1">
      <c r="A1599" s="1380" t="s">
        <v>482</v>
      </c>
      <c r="B1599" s="753"/>
      <c r="C1599" s="1382"/>
      <c r="D1599" s="1383"/>
      <c r="E1599" s="1383"/>
      <c r="F1599" s="1384"/>
    </row>
    <row r="1600" spans="1:6" ht="15" customHeight="1" thickBot="1">
      <c r="A1600" s="1381"/>
      <c r="B1600" s="389"/>
      <c r="C1600" s="1385"/>
      <c r="D1600" s="1373"/>
      <c r="E1600" s="1373"/>
      <c r="F1600" s="1374"/>
    </row>
    <row r="1601" spans="1:6" ht="15" customHeight="1" thickTop="1"/>
    <row r="1602" spans="1:6" ht="15" customHeight="1" thickBot="1">
      <c r="A1602" s="1388" t="str">
        <f>+A1583</f>
        <v>6. SISTEMA DE ALMACENAMIENTO DE 12,5 m3 agua cruda 25 M3 agua potable y 12,5 M3 elevado agua potable</v>
      </c>
      <c r="B1602" s="1363"/>
      <c r="C1602" s="1363"/>
      <c r="D1602" s="1363"/>
      <c r="E1602" s="1363"/>
      <c r="F1602" s="1387"/>
    </row>
    <row r="1603" spans="1:6" ht="15" customHeight="1" thickTop="1">
      <c r="A1603" s="731" t="s">
        <v>473</v>
      </c>
      <c r="B1603" s="732"/>
      <c r="C1603" s="733">
        <v>6.06</v>
      </c>
      <c r="D1603" s="734" t="s">
        <v>474</v>
      </c>
      <c r="E1603" s="1364" t="s">
        <v>13</v>
      </c>
      <c r="F1603" s="1365"/>
    </row>
    <row r="1604" spans="1:6" ht="15" customHeight="1">
      <c r="A1604" s="735" t="s">
        <v>475</v>
      </c>
      <c r="B1604" s="736"/>
      <c r="C1604" s="737">
        <v>6</v>
      </c>
      <c r="D1604" s="738" t="s">
        <v>476</v>
      </c>
      <c r="E1604" s="1366" t="s">
        <v>621</v>
      </c>
      <c r="F1604" s="1367"/>
    </row>
    <row r="1605" spans="1:6" ht="15" customHeight="1">
      <c r="A1605" s="1368" t="s">
        <v>477</v>
      </c>
      <c r="B1605" s="1369"/>
      <c r="C1605" s="773"/>
      <c r="D1605" s="773"/>
      <c r="E1605" s="773"/>
      <c r="F1605" s="1370"/>
    </row>
    <row r="1606" spans="1:6" ht="15" customHeight="1" thickBot="1">
      <c r="A1606" s="1371" t="s">
        <v>125</v>
      </c>
      <c r="B1606" s="1372"/>
      <c r="C1606" s="1373"/>
      <c r="D1606" s="1373"/>
      <c r="E1606" s="1373"/>
      <c r="F1606" s="1374"/>
    </row>
    <row r="1607" spans="1:6" ht="15" customHeight="1" thickTop="1" thickBot="1">
      <c r="A1607" s="739" t="s">
        <v>478</v>
      </c>
      <c r="B1607" s="740"/>
      <c r="C1607" s="741" t="s">
        <v>479</v>
      </c>
      <c r="D1607" s="741" t="s">
        <v>480</v>
      </c>
      <c r="E1607" s="741" t="s">
        <v>481</v>
      </c>
      <c r="F1607" s="742" t="s">
        <v>6</v>
      </c>
    </row>
    <row r="1608" spans="1:6" ht="15" customHeight="1">
      <c r="A1608" s="1375"/>
      <c r="B1608" s="743" t="s">
        <v>644</v>
      </c>
      <c r="C1608" s="744">
        <v>7</v>
      </c>
      <c r="D1608" s="744">
        <v>0.5</v>
      </c>
      <c r="E1608" s="744">
        <v>0.3</v>
      </c>
      <c r="F1608" s="729">
        <f>+C1608*D1608*E1608</f>
        <v>1.05</v>
      </c>
    </row>
    <row r="1609" spans="1:6" ht="15" customHeight="1">
      <c r="A1609" s="1376"/>
      <c r="B1609" s="743" t="s">
        <v>645</v>
      </c>
      <c r="C1609" s="744">
        <v>3.4</v>
      </c>
      <c r="D1609" s="744">
        <v>3.4</v>
      </c>
      <c r="E1609" s="744">
        <v>0.2</v>
      </c>
      <c r="F1609" s="729">
        <f>+C1609*D1609*E1609</f>
        <v>2.3119999999999998</v>
      </c>
    </row>
    <row r="1610" spans="1:6" ht="15" customHeight="1">
      <c r="A1610" s="1376"/>
      <c r="B1610" s="388"/>
      <c r="C1610" s="744"/>
      <c r="D1610" s="744"/>
      <c r="E1610" s="744"/>
      <c r="F1610" s="729"/>
    </row>
    <row r="1611" spans="1:6" ht="15" customHeight="1">
      <c r="A1611" s="1376"/>
      <c r="B1611" s="388"/>
      <c r="C1611" s="744"/>
      <c r="D1611" s="744"/>
      <c r="E1611" s="744"/>
      <c r="F1611" s="729"/>
    </row>
    <row r="1612" spans="1:6" ht="15" customHeight="1">
      <c r="A1612" s="1376"/>
      <c r="B1612" s="388"/>
      <c r="C1612" s="744"/>
      <c r="D1612" s="744"/>
      <c r="E1612" s="744"/>
      <c r="F1612" s="729"/>
    </row>
    <row r="1613" spans="1:6" ht="15" customHeight="1">
      <c r="A1613" s="1376"/>
      <c r="B1613" s="388"/>
      <c r="C1613" s="744"/>
      <c r="D1613" s="744"/>
      <c r="E1613" s="744"/>
      <c r="F1613" s="729"/>
    </row>
    <row r="1614" spans="1:6" ht="15" customHeight="1">
      <c r="A1614" s="1376"/>
      <c r="B1614" s="388"/>
      <c r="C1614" s="745"/>
      <c r="D1614" s="744"/>
      <c r="E1614" s="744"/>
      <c r="F1614" s="729"/>
    </row>
    <row r="1615" spans="1:6" ht="15" customHeight="1" thickBot="1">
      <c r="A1615" s="1376"/>
      <c r="B1615" s="388"/>
      <c r="C1615" s="745"/>
      <c r="D1615" s="745"/>
      <c r="E1615" s="745"/>
      <c r="F1615" s="746"/>
    </row>
    <row r="1616" spans="1:6" ht="15" customHeight="1" thickTop="1" thickBot="1">
      <c r="A1616" s="1377"/>
      <c r="B1616" s="720"/>
      <c r="C1616" s="749"/>
      <c r="D1616" s="750"/>
      <c r="E1616" s="751" t="s">
        <v>153</v>
      </c>
      <c r="F1616" s="752">
        <f>SUM(F1608:F1615)</f>
        <v>3.3620000000000001</v>
      </c>
    </row>
    <row r="1617" spans="1:6" ht="15" customHeight="1" thickTop="1">
      <c r="A1617" s="1380" t="s">
        <v>482</v>
      </c>
      <c r="B1617" s="753"/>
      <c r="C1617" s="1382"/>
      <c r="D1617" s="1383"/>
      <c r="E1617" s="1383"/>
      <c r="F1617" s="1384"/>
    </row>
    <row r="1618" spans="1:6" ht="15" customHeight="1" thickBot="1">
      <c r="A1618" s="1381"/>
      <c r="B1618" s="389"/>
      <c r="C1618" s="1385"/>
      <c r="D1618" s="1373"/>
      <c r="E1618" s="1373"/>
      <c r="F1618" s="1374"/>
    </row>
    <row r="1619" spans="1:6" ht="15" customHeight="1" thickTop="1"/>
    <row r="1620" spans="1:6" ht="15" customHeight="1" thickBot="1">
      <c r="A1620" s="1388" t="str">
        <f>+A1602</f>
        <v>6. SISTEMA DE ALMACENAMIENTO DE 12,5 m3 agua cruda 25 M3 agua potable y 12,5 M3 elevado agua potable</v>
      </c>
      <c r="B1620" s="1363"/>
      <c r="C1620" s="1363"/>
      <c r="D1620" s="1363"/>
      <c r="E1620" s="1363"/>
      <c r="F1620" s="1387"/>
    </row>
    <row r="1621" spans="1:6" ht="15" customHeight="1" thickTop="1">
      <c r="A1621" s="731" t="s">
        <v>473</v>
      </c>
      <c r="B1621" s="732"/>
      <c r="C1621" s="733">
        <v>6.07</v>
      </c>
      <c r="D1621" s="734" t="s">
        <v>474</v>
      </c>
      <c r="E1621" s="1364" t="s">
        <v>13</v>
      </c>
      <c r="F1621" s="1365"/>
    </row>
    <row r="1622" spans="1:6" ht="15" customHeight="1">
      <c r="A1622" s="735" t="s">
        <v>475</v>
      </c>
      <c r="B1622" s="736"/>
      <c r="C1622" s="737">
        <v>6</v>
      </c>
      <c r="D1622" s="738" t="s">
        <v>476</v>
      </c>
      <c r="E1622" s="1366" t="s">
        <v>621</v>
      </c>
      <c r="F1622" s="1367"/>
    </row>
    <row r="1623" spans="1:6" ht="15" customHeight="1">
      <c r="A1623" s="1368" t="s">
        <v>477</v>
      </c>
      <c r="B1623" s="1369"/>
      <c r="C1623" s="773"/>
      <c r="D1623" s="773"/>
      <c r="E1623" s="773"/>
      <c r="F1623" s="1370"/>
    </row>
    <row r="1624" spans="1:6" ht="15" customHeight="1" thickBot="1">
      <c r="A1624" s="1371" t="str">
        <f>+Presupuesto!D108</f>
        <v>COLUMNAS EN CONCRETO 21 MPa - (3000 PSI), ALTURA MENOR A TRES METROS-FORMALETA MADERA</v>
      </c>
      <c r="B1624" s="1372"/>
      <c r="C1624" s="1373"/>
      <c r="D1624" s="1373"/>
      <c r="E1624" s="1373"/>
      <c r="F1624" s="1374"/>
    </row>
    <row r="1625" spans="1:6" ht="15" customHeight="1" thickTop="1" thickBot="1">
      <c r="A1625" s="739" t="s">
        <v>478</v>
      </c>
      <c r="B1625" s="740"/>
      <c r="C1625" s="741" t="s">
        <v>479</v>
      </c>
      <c r="D1625" s="741" t="s">
        <v>480</v>
      </c>
      <c r="E1625" s="741" t="s">
        <v>481</v>
      </c>
      <c r="F1625" s="742" t="s">
        <v>6</v>
      </c>
    </row>
    <row r="1626" spans="1:6" ht="15" customHeight="1">
      <c r="A1626" s="1375"/>
      <c r="B1626" s="743" t="s">
        <v>647</v>
      </c>
      <c r="C1626" s="744">
        <v>0.3</v>
      </c>
      <c r="D1626" s="744">
        <v>0.3</v>
      </c>
      <c r="E1626" s="744">
        <v>3.6</v>
      </c>
      <c r="F1626" s="729">
        <f>+C1626*D1626*E1626*4</f>
        <v>1.296</v>
      </c>
    </row>
    <row r="1627" spans="1:6" ht="15" customHeight="1">
      <c r="A1627" s="1376"/>
      <c r="B1627" s="743" t="s">
        <v>647</v>
      </c>
      <c r="C1627" s="744">
        <v>3.6</v>
      </c>
      <c r="D1627" s="744">
        <v>0.3</v>
      </c>
      <c r="E1627" s="744">
        <v>0.3</v>
      </c>
      <c r="F1627" s="729">
        <f>+C1627*D1627*E1627*8</f>
        <v>2.5920000000000001</v>
      </c>
    </row>
    <row r="1628" spans="1:6" ht="15" customHeight="1">
      <c r="A1628" s="1376"/>
      <c r="B1628" s="388"/>
      <c r="C1628" s="744"/>
      <c r="D1628" s="744"/>
      <c r="E1628" s="744"/>
      <c r="F1628" s="729"/>
    </row>
    <row r="1629" spans="1:6" ht="15" customHeight="1">
      <c r="A1629" s="1376"/>
      <c r="B1629" s="388"/>
      <c r="C1629" s="744"/>
      <c r="D1629" s="744"/>
      <c r="E1629" s="744"/>
      <c r="F1629" s="729"/>
    </row>
    <row r="1630" spans="1:6" ht="15" customHeight="1">
      <c r="A1630" s="1376"/>
      <c r="B1630" s="388"/>
      <c r="C1630" s="744"/>
      <c r="D1630" s="744"/>
      <c r="E1630" s="744"/>
      <c r="F1630" s="729"/>
    </row>
    <row r="1631" spans="1:6" ht="15" customHeight="1">
      <c r="A1631" s="1376"/>
      <c r="B1631" s="388"/>
      <c r="C1631" s="744"/>
      <c r="D1631" s="744"/>
      <c r="E1631" s="744"/>
      <c r="F1631" s="729"/>
    </row>
    <row r="1632" spans="1:6" ht="15" customHeight="1">
      <c r="A1632" s="1376"/>
      <c r="B1632" s="388"/>
      <c r="C1632" s="745"/>
      <c r="D1632" s="744"/>
      <c r="E1632" s="744"/>
      <c r="F1632" s="729"/>
    </row>
    <row r="1633" spans="1:6" ht="15" customHeight="1" thickBot="1">
      <c r="A1633" s="1376"/>
      <c r="B1633" s="388"/>
      <c r="C1633" s="745"/>
      <c r="D1633" s="745"/>
      <c r="E1633" s="745"/>
      <c r="F1633" s="746"/>
    </row>
    <row r="1634" spans="1:6" ht="15" customHeight="1" thickTop="1" thickBot="1">
      <c r="A1634" s="1377"/>
      <c r="B1634" s="720"/>
      <c r="C1634" s="749"/>
      <c r="D1634" s="750"/>
      <c r="E1634" s="751" t="s">
        <v>153</v>
      </c>
      <c r="F1634" s="752">
        <f>SUM(F1626:F1633)</f>
        <v>3.8879999999999999</v>
      </c>
    </row>
    <row r="1635" spans="1:6" ht="15" customHeight="1" thickTop="1">
      <c r="A1635" s="1380" t="s">
        <v>482</v>
      </c>
      <c r="B1635" s="753"/>
      <c r="C1635" s="1382"/>
      <c r="D1635" s="1383"/>
      <c r="E1635" s="1383"/>
      <c r="F1635" s="1384"/>
    </row>
    <row r="1636" spans="1:6" ht="15" customHeight="1" thickBot="1">
      <c r="A1636" s="1381"/>
      <c r="B1636" s="389"/>
      <c r="C1636" s="1385"/>
      <c r="D1636" s="1373"/>
      <c r="E1636" s="1373"/>
      <c r="F1636" s="1374"/>
    </row>
    <row r="1637" spans="1:6" ht="15" customHeight="1" thickTop="1"/>
    <row r="1638" spans="1:6" ht="15" customHeight="1" thickBot="1">
      <c r="A1638" s="1388" t="str">
        <f>+A1602</f>
        <v>6. SISTEMA DE ALMACENAMIENTO DE 12,5 m3 agua cruda 25 M3 agua potable y 12,5 M3 elevado agua potable</v>
      </c>
      <c r="B1638" s="1363"/>
      <c r="C1638" s="1363"/>
      <c r="D1638" s="1363"/>
      <c r="E1638" s="1363"/>
      <c r="F1638" s="1387"/>
    </row>
    <row r="1639" spans="1:6" ht="15" customHeight="1" thickTop="1">
      <c r="A1639" s="731" t="s">
        <v>473</v>
      </c>
      <c r="B1639" s="732"/>
      <c r="C1639" s="733">
        <v>6.08</v>
      </c>
      <c r="D1639" s="734" t="s">
        <v>474</v>
      </c>
      <c r="E1639" s="1364" t="s">
        <v>13</v>
      </c>
      <c r="F1639" s="1365"/>
    </row>
    <row r="1640" spans="1:6" ht="15" customHeight="1">
      <c r="A1640" s="735" t="s">
        <v>475</v>
      </c>
      <c r="B1640" s="736"/>
      <c r="C1640" s="737">
        <v>6</v>
      </c>
      <c r="D1640" s="738" t="s">
        <v>476</v>
      </c>
      <c r="E1640" s="1366" t="s">
        <v>621</v>
      </c>
      <c r="F1640" s="1367"/>
    </row>
    <row r="1641" spans="1:6" ht="15" customHeight="1">
      <c r="A1641" s="1368" t="s">
        <v>477</v>
      </c>
      <c r="B1641" s="1369"/>
      <c r="C1641" s="773"/>
      <c r="D1641" s="773"/>
      <c r="E1641" s="773"/>
      <c r="F1641" s="1370"/>
    </row>
    <row r="1642" spans="1:6" ht="15" customHeight="1" thickBot="1">
      <c r="A1642" s="1371" t="s">
        <v>44</v>
      </c>
      <c r="B1642" s="1372"/>
      <c r="C1642" s="1373"/>
      <c r="D1642" s="1373"/>
      <c r="E1642" s="1373"/>
      <c r="F1642" s="1374"/>
    </row>
    <row r="1643" spans="1:6" ht="15" customHeight="1" thickTop="1" thickBot="1">
      <c r="A1643" s="739" t="s">
        <v>478</v>
      </c>
      <c r="B1643" s="740"/>
      <c r="C1643" s="741" t="s">
        <v>13</v>
      </c>
      <c r="D1643" s="741" t="s">
        <v>480</v>
      </c>
      <c r="E1643" s="741" t="s">
        <v>481</v>
      </c>
      <c r="F1643" s="742" t="s">
        <v>6</v>
      </c>
    </row>
    <row r="1644" spans="1:6" ht="15" customHeight="1">
      <c r="A1644" s="1375"/>
      <c r="B1644" s="743"/>
      <c r="C1644" s="744">
        <f>+F1616+F1634</f>
        <v>7.25</v>
      </c>
      <c r="D1644" s="744"/>
      <c r="E1644" s="744"/>
      <c r="F1644" s="729">
        <f>+C1644*130</f>
        <v>942.5</v>
      </c>
    </row>
    <row r="1645" spans="1:6" ht="15" customHeight="1">
      <c r="A1645" s="1376"/>
      <c r="B1645" s="388"/>
      <c r="C1645" s="744"/>
      <c r="D1645" s="744"/>
      <c r="E1645" s="744"/>
      <c r="F1645" s="729"/>
    </row>
    <row r="1646" spans="1:6" ht="15" customHeight="1">
      <c r="A1646" s="1376"/>
      <c r="B1646" s="388"/>
      <c r="C1646" s="744"/>
      <c r="D1646" s="744"/>
      <c r="E1646" s="744"/>
      <c r="F1646" s="729"/>
    </row>
    <row r="1647" spans="1:6" ht="15" customHeight="1">
      <c r="A1647" s="1376"/>
      <c r="B1647" s="388"/>
      <c r="C1647" s="744"/>
      <c r="D1647" s="744"/>
      <c r="E1647" s="744"/>
      <c r="F1647" s="729"/>
    </row>
    <row r="1648" spans="1:6" ht="15" customHeight="1">
      <c r="A1648" s="1376"/>
      <c r="B1648" s="388"/>
      <c r="C1648" s="744"/>
      <c r="D1648" s="744"/>
      <c r="E1648" s="744"/>
      <c r="F1648" s="729"/>
    </row>
    <row r="1649" spans="1:6" ht="15" customHeight="1">
      <c r="A1649" s="1376"/>
      <c r="B1649" s="388"/>
      <c r="C1649" s="744"/>
      <c r="D1649" s="744"/>
      <c r="E1649" s="744"/>
      <c r="F1649" s="729"/>
    </row>
    <row r="1650" spans="1:6" ht="15" customHeight="1">
      <c r="A1650" s="1376"/>
      <c r="B1650" s="388"/>
      <c r="C1650" s="745"/>
      <c r="D1650" s="744"/>
      <c r="E1650" s="744"/>
      <c r="F1650" s="729"/>
    </row>
    <row r="1651" spans="1:6" ht="15" customHeight="1" thickBot="1">
      <c r="A1651" s="1376"/>
      <c r="B1651" s="388"/>
      <c r="C1651" s="745"/>
      <c r="D1651" s="745"/>
      <c r="E1651" s="745"/>
      <c r="F1651" s="746"/>
    </row>
    <row r="1652" spans="1:6" ht="15" customHeight="1" thickTop="1" thickBot="1">
      <c r="A1652" s="1377"/>
      <c r="B1652" s="720"/>
      <c r="C1652" s="749"/>
      <c r="D1652" s="750"/>
      <c r="E1652" s="751" t="s">
        <v>153</v>
      </c>
      <c r="F1652" s="752">
        <f>SUM(F1644:F1651)</f>
        <v>942.5</v>
      </c>
    </row>
    <row r="1653" spans="1:6" ht="15" customHeight="1" thickTop="1">
      <c r="A1653" s="1380" t="s">
        <v>482</v>
      </c>
      <c r="B1653" s="753"/>
      <c r="C1653" s="1382"/>
      <c r="D1653" s="1383"/>
      <c r="E1653" s="1383"/>
      <c r="F1653" s="1384"/>
    </row>
    <row r="1654" spans="1:6" ht="15" customHeight="1" thickBot="1">
      <c r="A1654" s="1381"/>
      <c r="B1654" s="389"/>
      <c r="C1654" s="1385"/>
      <c r="D1654" s="1373"/>
      <c r="E1654" s="1373"/>
      <c r="F1654" s="1374"/>
    </row>
    <row r="1655" spans="1:6" ht="15" customHeight="1" thickTop="1"/>
    <row r="1656" spans="1:6" ht="15" customHeight="1" thickBot="1">
      <c r="A1656" s="1388" t="str">
        <f>+A1638</f>
        <v>6. SISTEMA DE ALMACENAMIENTO DE 12,5 m3 agua cruda 25 M3 agua potable y 12,5 M3 elevado agua potable</v>
      </c>
      <c r="B1656" s="1363"/>
      <c r="C1656" s="1363"/>
      <c r="D1656" s="1363"/>
      <c r="E1656" s="1363"/>
      <c r="F1656" s="1387"/>
    </row>
    <row r="1657" spans="1:6" ht="15" customHeight="1" thickTop="1">
      <c r="A1657" s="731" t="s">
        <v>473</v>
      </c>
      <c r="B1657" s="732"/>
      <c r="C1657" s="733">
        <v>6.1</v>
      </c>
      <c r="D1657" s="734" t="s">
        <v>474</v>
      </c>
      <c r="E1657" s="1364" t="s">
        <v>17</v>
      </c>
      <c r="F1657" s="1365"/>
    </row>
    <row r="1658" spans="1:6" ht="15" customHeight="1">
      <c r="A1658" s="735" t="s">
        <v>475</v>
      </c>
      <c r="B1658" s="736"/>
      <c r="C1658" s="737">
        <v>4</v>
      </c>
      <c r="D1658" s="738" t="s">
        <v>476</v>
      </c>
      <c r="E1658" s="1366" t="s">
        <v>621</v>
      </c>
      <c r="F1658" s="1367"/>
    </row>
    <row r="1659" spans="1:6" ht="15" customHeight="1">
      <c r="A1659" s="1368" t="s">
        <v>477</v>
      </c>
      <c r="B1659" s="1369"/>
      <c r="C1659" s="773"/>
      <c r="D1659" s="773"/>
      <c r="E1659" s="773"/>
      <c r="F1659" s="1370"/>
    </row>
    <row r="1660" spans="1:6" ht="15" customHeight="1" thickBot="1">
      <c r="A1660" s="1371" t="s">
        <v>648</v>
      </c>
      <c r="B1660" s="1372"/>
      <c r="C1660" s="1373"/>
      <c r="D1660" s="1373"/>
      <c r="E1660" s="1373"/>
      <c r="F1660" s="1374"/>
    </row>
    <row r="1661" spans="1:6" ht="15" customHeight="1" thickTop="1" thickBot="1">
      <c r="A1661" s="739" t="s">
        <v>478</v>
      </c>
      <c r="B1661" s="740"/>
      <c r="C1661" s="741" t="s">
        <v>479</v>
      </c>
      <c r="D1661" s="741" t="s">
        <v>480</v>
      </c>
      <c r="E1661" s="741" t="s">
        <v>481</v>
      </c>
      <c r="F1661" s="742" t="s">
        <v>6</v>
      </c>
    </row>
    <row r="1662" spans="1:6" ht="15" customHeight="1">
      <c r="A1662" s="1375"/>
      <c r="B1662" s="743"/>
      <c r="C1662" s="744"/>
      <c r="D1662" s="744"/>
      <c r="E1662" s="744"/>
      <c r="F1662" s="729">
        <v>1</v>
      </c>
    </row>
    <row r="1663" spans="1:6" ht="15" customHeight="1">
      <c r="A1663" s="1376"/>
      <c r="B1663" s="388"/>
      <c r="C1663" s="744"/>
      <c r="D1663" s="744"/>
      <c r="E1663" s="744"/>
      <c r="F1663" s="729"/>
    </row>
    <row r="1664" spans="1:6" ht="15" customHeight="1">
      <c r="A1664" s="1376"/>
      <c r="B1664" s="388"/>
      <c r="C1664" s="744"/>
      <c r="D1664" s="744"/>
      <c r="E1664" s="744"/>
      <c r="F1664" s="729"/>
    </row>
    <row r="1665" spans="1:6" ht="15" customHeight="1">
      <c r="A1665" s="1376"/>
      <c r="B1665" s="388"/>
      <c r="C1665" s="744"/>
      <c r="D1665" s="744"/>
      <c r="E1665" s="744"/>
      <c r="F1665" s="729"/>
    </row>
    <row r="1666" spans="1:6" ht="15" customHeight="1">
      <c r="A1666" s="1376"/>
      <c r="B1666" s="388"/>
      <c r="C1666" s="744"/>
      <c r="D1666" s="744"/>
      <c r="E1666" s="744"/>
      <c r="F1666" s="729"/>
    </row>
    <row r="1667" spans="1:6" ht="15" customHeight="1">
      <c r="A1667" s="1376"/>
      <c r="B1667" s="388"/>
      <c r="C1667" s="744"/>
      <c r="D1667" s="744"/>
      <c r="E1667" s="744"/>
      <c r="F1667" s="729"/>
    </row>
    <row r="1668" spans="1:6" ht="15" customHeight="1">
      <c r="A1668" s="1376"/>
      <c r="B1668" s="388"/>
      <c r="C1668" s="744"/>
      <c r="D1668" s="744"/>
      <c r="E1668" s="744"/>
      <c r="F1668" s="729"/>
    </row>
    <row r="1669" spans="1:6" ht="15" customHeight="1">
      <c r="A1669" s="1376"/>
      <c r="B1669" s="388"/>
      <c r="C1669" s="744"/>
      <c r="D1669" s="744"/>
      <c r="E1669" s="744"/>
      <c r="F1669" s="729"/>
    </row>
    <row r="1670" spans="1:6" ht="15" customHeight="1" thickBot="1">
      <c r="A1670" s="1376"/>
      <c r="B1670" s="388"/>
      <c r="C1670" s="745"/>
      <c r="D1670" s="745"/>
      <c r="E1670" s="745"/>
      <c r="F1670" s="746"/>
    </row>
    <row r="1671" spans="1:6" ht="15" customHeight="1" thickTop="1" thickBot="1">
      <c r="A1671" s="1377"/>
      <c r="B1671" s="720"/>
      <c r="C1671" s="749"/>
      <c r="D1671" s="750"/>
      <c r="E1671" s="751" t="s">
        <v>153</v>
      </c>
      <c r="F1671" s="752">
        <f>SUM(F1662:F1670)</f>
        <v>1</v>
      </c>
    </row>
    <row r="1672" spans="1:6" ht="15" customHeight="1" thickTop="1">
      <c r="A1672" s="1380" t="s">
        <v>482</v>
      </c>
      <c r="B1672" s="753"/>
      <c r="C1672" s="1382"/>
      <c r="D1672" s="1383"/>
      <c r="E1672" s="1383"/>
      <c r="F1672" s="1384"/>
    </row>
    <row r="1673" spans="1:6" ht="15" customHeight="1" thickBot="1">
      <c r="A1673" s="1381"/>
      <c r="B1673" s="389"/>
      <c r="C1673" s="1385"/>
      <c r="D1673" s="1373"/>
      <c r="E1673" s="1373"/>
      <c r="F1673" s="1374"/>
    </row>
    <row r="1674" spans="1:6" ht="15" customHeight="1" thickTop="1"/>
    <row r="1675" spans="1:6" ht="15" customHeight="1" thickBot="1">
      <c r="A1675" s="1388" t="str">
        <f>+A1656</f>
        <v>6. SISTEMA DE ALMACENAMIENTO DE 12,5 m3 agua cruda 25 M3 agua potable y 12,5 M3 elevado agua potable</v>
      </c>
      <c r="B1675" s="1363"/>
      <c r="C1675" s="1363"/>
      <c r="D1675" s="1363"/>
      <c r="E1675" s="1363"/>
      <c r="F1675" s="1387"/>
    </row>
    <row r="1676" spans="1:6" ht="15" customHeight="1" thickTop="1">
      <c r="A1676" s="731" t="s">
        <v>473</v>
      </c>
      <c r="B1676" s="732"/>
      <c r="C1676" s="733">
        <v>6.12</v>
      </c>
      <c r="D1676" s="734" t="s">
        <v>474</v>
      </c>
      <c r="E1676" s="1364" t="s">
        <v>17</v>
      </c>
      <c r="F1676" s="1365"/>
    </row>
    <row r="1677" spans="1:6" ht="15" customHeight="1">
      <c r="A1677" s="735" t="s">
        <v>475</v>
      </c>
      <c r="B1677" s="736"/>
      <c r="C1677" s="737">
        <v>6</v>
      </c>
      <c r="D1677" s="738" t="s">
        <v>476</v>
      </c>
      <c r="E1677" s="1366" t="s">
        <v>621</v>
      </c>
      <c r="F1677" s="1367"/>
    </row>
    <row r="1678" spans="1:6" ht="15" customHeight="1">
      <c r="A1678" s="1368" t="s">
        <v>477</v>
      </c>
      <c r="B1678" s="1369"/>
      <c r="C1678" s="773"/>
      <c r="D1678" s="773"/>
      <c r="E1678" s="773"/>
      <c r="F1678" s="1370"/>
    </row>
    <row r="1679" spans="1:6" ht="15" customHeight="1" thickBot="1">
      <c r="A1679" s="1371" t="s">
        <v>127</v>
      </c>
      <c r="B1679" s="1372"/>
      <c r="C1679" s="1373"/>
      <c r="D1679" s="1373"/>
      <c r="E1679" s="1373"/>
      <c r="F1679" s="1374"/>
    </row>
    <row r="1680" spans="1:6" ht="15" customHeight="1" thickTop="1" thickBot="1">
      <c r="A1680" s="739" t="s">
        <v>478</v>
      </c>
      <c r="B1680" s="740"/>
      <c r="C1680" s="741" t="s">
        <v>479</v>
      </c>
      <c r="D1680" s="741" t="s">
        <v>480</v>
      </c>
      <c r="E1680" s="741" t="s">
        <v>481</v>
      </c>
      <c r="F1680" s="742" t="s">
        <v>6</v>
      </c>
    </row>
    <row r="1681" spans="1:6" ht="15" customHeight="1">
      <c r="A1681" s="1375"/>
      <c r="B1681" s="743"/>
      <c r="C1681" s="744">
        <v>36</v>
      </c>
      <c r="D1681" s="744"/>
      <c r="E1681" s="744"/>
      <c r="F1681" s="729">
        <f>+C1681</f>
        <v>36</v>
      </c>
    </row>
    <row r="1682" spans="1:6" ht="15" customHeight="1">
      <c r="A1682" s="1376"/>
      <c r="B1682" s="388"/>
      <c r="C1682" s="744"/>
      <c r="D1682" s="744"/>
      <c r="E1682" s="744"/>
      <c r="F1682" s="729"/>
    </row>
    <row r="1683" spans="1:6" ht="15" customHeight="1">
      <c r="A1683" s="1376"/>
      <c r="B1683" s="388"/>
      <c r="C1683" s="744"/>
      <c r="D1683" s="744"/>
      <c r="E1683" s="744"/>
      <c r="F1683" s="729"/>
    </row>
    <row r="1684" spans="1:6" ht="15" customHeight="1">
      <c r="A1684" s="1376"/>
      <c r="B1684" s="388"/>
      <c r="C1684" s="744"/>
      <c r="D1684" s="744"/>
      <c r="E1684" s="744"/>
      <c r="F1684" s="729"/>
    </row>
    <row r="1685" spans="1:6" ht="15" customHeight="1">
      <c r="A1685" s="1376"/>
      <c r="B1685" s="388"/>
      <c r="C1685" s="744"/>
      <c r="D1685" s="744"/>
      <c r="E1685" s="744"/>
      <c r="F1685" s="729"/>
    </row>
    <row r="1686" spans="1:6" ht="15" customHeight="1">
      <c r="A1686" s="1376"/>
      <c r="B1686" s="388"/>
      <c r="C1686" s="744"/>
      <c r="D1686" s="744"/>
      <c r="E1686" s="744"/>
      <c r="F1686" s="729"/>
    </row>
    <row r="1687" spans="1:6" ht="15" customHeight="1">
      <c r="A1687" s="1376"/>
      <c r="B1687" s="388"/>
      <c r="C1687" s="744"/>
      <c r="D1687" s="744"/>
      <c r="E1687" s="744"/>
      <c r="F1687" s="729"/>
    </row>
    <row r="1688" spans="1:6" ht="15" customHeight="1">
      <c r="A1688" s="1376"/>
      <c r="B1688" s="388"/>
      <c r="C1688" s="744"/>
      <c r="D1688" s="744"/>
      <c r="E1688" s="744"/>
      <c r="F1688" s="729"/>
    </row>
    <row r="1689" spans="1:6" ht="15" customHeight="1">
      <c r="A1689" s="1376"/>
      <c r="B1689" s="388"/>
      <c r="C1689" s="744"/>
      <c r="D1689" s="744"/>
      <c r="E1689" s="744"/>
      <c r="F1689" s="729"/>
    </row>
    <row r="1690" spans="1:6" ht="15" customHeight="1" thickBot="1">
      <c r="A1690" s="1376"/>
      <c r="B1690" s="388"/>
      <c r="C1690" s="744"/>
      <c r="D1690" s="744"/>
      <c r="E1690" s="744"/>
      <c r="F1690" s="729"/>
    </row>
    <row r="1691" spans="1:6" ht="15" customHeight="1" thickTop="1" thickBot="1">
      <c r="A1691" s="1377"/>
      <c r="B1691" s="720"/>
      <c r="C1691" s="749"/>
      <c r="D1691" s="750"/>
      <c r="E1691" s="751" t="s">
        <v>153</v>
      </c>
      <c r="F1691" s="752">
        <f>SUM(F1681:F1690)</f>
        <v>36</v>
      </c>
    </row>
    <row r="1692" spans="1:6" ht="15" customHeight="1" thickTop="1">
      <c r="A1692" s="1380" t="s">
        <v>482</v>
      </c>
      <c r="B1692" s="753"/>
      <c r="C1692" s="1382"/>
      <c r="D1692" s="1383"/>
      <c r="E1692" s="1383"/>
      <c r="F1692" s="1384"/>
    </row>
    <row r="1693" spans="1:6" ht="15" customHeight="1" thickBot="1">
      <c r="A1693" s="1381"/>
      <c r="B1693" s="389"/>
      <c r="C1693" s="1385"/>
      <c r="D1693" s="1373"/>
      <c r="E1693" s="1373"/>
      <c r="F1693" s="1374"/>
    </row>
    <row r="1694" spans="1:6" ht="15" customHeight="1" thickTop="1"/>
    <row r="1695" spans="1:6" ht="15" customHeight="1" thickBot="1">
      <c r="A1695" s="1388" t="str">
        <f>+A1675</f>
        <v>6. SISTEMA DE ALMACENAMIENTO DE 12,5 m3 agua cruda 25 M3 agua potable y 12,5 M3 elevado agua potable</v>
      </c>
      <c r="B1695" s="1363"/>
      <c r="C1695" s="1363"/>
      <c r="D1695" s="1363"/>
      <c r="E1695" s="1363"/>
      <c r="F1695" s="1387"/>
    </row>
    <row r="1696" spans="1:6" ht="15" customHeight="1" thickTop="1">
      <c r="A1696" s="731" t="s">
        <v>473</v>
      </c>
      <c r="B1696" s="732"/>
      <c r="C1696" s="733">
        <v>6.13</v>
      </c>
      <c r="D1696" s="734" t="s">
        <v>474</v>
      </c>
      <c r="E1696" s="1364" t="s">
        <v>17</v>
      </c>
      <c r="F1696" s="1365"/>
    </row>
    <row r="1697" spans="1:6" ht="15" customHeight="1">
      <c r="A1697" s="735" t="s">
        <v>475</v>
      </c>
      <c r="B1697" s="736"/>
      <c r="C1697" s="737">
        <v>6</v>
      </c>
      <c r="D1697" s="738" t="s">
        <v>476</v>
      </c>
      <c r="E1697" s="1366" t="s">
        <v>621</v>
      </c>
      <c r="F1697" s="1367"/>
    </row>
    <row r="1698" spans="1:6" ht="15" customHeight="1">
      <c r="A1698" s="1368" t="s">
        <v>477</v>
      </c>
      <c r="B1698" s="1369"/>
      <c r="C1698" s="773"/>
      <c r="D1698" s="773"/>
      <c r="E1698" s="773"/>
      <c r="F1698" s="1370"/>
    </row>
    <row r="1699" spans="1:6" ht="15" customHeight="1" thickBot="1">
      <c r="A1699" s="1371" t="s">
        <v>128</v>
      </c>
      <c r="B1699" s="1372"/>
      <c r="C1699" s="1373"/>
      <c r="D1699" s="1373"/>
      <c r="E1699" s="1373"/>
      <c r="F1699" s="1374"/>
    </row>
    <row r="1700" spans="1:6" ht="15" customHeight="1" thickTop="1" thickBot="1">
      <c r="A1700" s="739" t="s">
        <v>478</v>
      </c>
      <c r="B1700" s="740"/>
      <c r="C1700" s="741" t="s">
        <v>479</v>
      </c>
      <c r="D1700" s="741" t="s">
        <v>480</v>
      </c>
      <c r="E1700" s="741" t="s">
        <v>481</v>
      </c>
      <c r="F1700" s="742" t="s">
        <v>6</v>
      </c>
    </row>
    <row r="1701" spans="1:6" ht="15" customHeight="1">
      <c r="A1701" s="1375"/>
      <c r="B1701" s="743"/>
      <c r="C1701" s="744"/>
      <c r="D1701" s="744"/>
      <c r="E1701" s="744"/>
      <c r="F1701" s="729">
        <v>2</v>
      </c>
    </row>
    <row r="1702" spans="1:6" ht="15" customHeight="1">
      <c r="A1702" s="1376"/>
      <c r="B1702" s="388"/>
      <c r="C1702" s="744"/>
      <c r="D1702" s="744"/>
      <c r="E1702" s="744"/>
      <c r="F1702" s="729"/>
    </row>
    <row r="1703" spans="1:6" ht="15" customHeight="1">
      <c r="A1703" s="1376"/>
      <c r="B1703" s="388"/>
      <c r="C1703" s="744"/>
      <c r="D1703" s="744"/>
      <c r="E1703" s="744"/>
      <c r="F1703" s="729"/>
    </row>
    <row r="1704" spans="1:6" ht="15" customHeight="1">
      <c r="A1704" s="1376"/>
      <c r="B1704" s="388"/>
      <c r="C1704" s="745"/>
      <c r="D1704" s="744"/>
      <c r="E1704" s="744"/>
      <c r="F1704" s="729"/>
    </row>
    <row r="1705" spans="1:6" ht="15" customHeight="1">
      <c r="A1705" s="1376"/>
      <c r="B1705" s="388"/>
      <c r="C1705" s="744"/>
      <c r="D1705" s="744"/>
      <c r="E1705" s="744"/>
      <c r="F1705" s="729"/>
    </row>
    <row r="1706" spans="1:6" ht="15" customHeight="1">
      <c r="A1706" s="1376"/>
      <c r="B1706" s="388"/>
      <c r="C1706" s="744"/>
      <c r="D1706" s="744"/>
      <c r="E1706" s="744"/>
      <c r="F1706" s="729"/>
    </row>
    <row r="1707" spans="1:6" ht="15" customHeight="1">
      <c r="A1707" s="1376"/>
      <c r="B1707" s="388"/>
      <c r="C1707" s="744"/>
      <c r="D1707" s="744"/>
      <c r="E1707" s="744"/>
      <c r="F1707" s="729"/>
    </row>
    <row r="1708" spans="1:6" ht="15" customHeight="1">
      <c r="A1708" s="1376"/>
      <c r="B1708" s="388"/>
      <c r="C1708" s="744"/>
      <c r="D1708" s="744"/>
      <c r="E1708" s="744"/>
      <c r="F1708" s="729"/>
    </row>
    <row r="1709" spans="1:6" ht="15" customHeight="1" thickBot="1">
      <c r="A1709" s="1376"/>
      <c r="B1709" s="388"/>
      <c r="C1709" s="744"/>
      <c r="D1709" s="744"/>
      <c r="E1709" s="744"/>
      <c r="F1709" s="729"/>
    </row>
    <row r="1710" spans="1:6" ht="15" customHeight="1" thickTop="1" thickBot="1">
      <c r="A1710" s="1377"/>
      <c r="B1710" s="720"/>
      <c r="C1710" s="749"/>
      <c r="D1710" s="750"/>
      <c r="E1710" s="751" t="s">
        <v>153</v>
      </c>
      <c r="F1710" s="752">
        <f>SUM(F1701:F1709)</f>
        <v>2</v>
      </c>
    </row>
    <row r="1711" spans="1:6" ht="15" customHeight="1" thickTop="1">
      <c r="A1711" s="1380" t="s">
        <v>482</v>
      </c>
      <c r="B1711" s="753"/>
      <c r="C1711" s="1382"/>
      <c r="D1711" s="1383"/>
      <c r="E1711" s="1383"/>
      <c r="F1711" s="1384"/>
    </row>
    <row r="1712" spans="1:6" ht="15" customHeight="1" thickBot="1">
      <c r="A1712" s="1381"/>
      <c r="B1712" s="389"/>
      <c r="C1712" s="1385"/>
      <c r="D1712" s="1373"/>
      <c r="E1712" s="1373"/>
      <c r="F1712" s="1374"/>
    </row>
    <row r="1713" spans="1:6" ht="15" customHeight="1" thickTop="1"/>
    <row r="1714" spans="1:6" ht="15" customHeight="1" thickBot="1">
      <c r="A1714" s="1388" t="str">
        <f>+A1695</f>
        <v>6. SISTEMA DE ALMACENAMIENTO DE 12,5 m3 agua cruda 25 M3 agua potable y 12,5 M3 elevado agua potable</v>
      </c>
      <c r="B1714" s="1363"/>
      <c r="C1714" s="1363"/>
      <c r="D1714" s="1363"/>
      <c r="E1714" s="1363"/>
      <c r="F1714" s="1387"/>
    </row>
    <row r="1715" spans="1:6" ht="15" customHeight="1" thickTop="1">
      <c r="A1715" s="731" t="s">
        <v>473</v>
      </c>
      <c r="B1715" s="732"/>
      <c r="C1715" s="733">
        <v>6.14</v>
      </c>
      <c r="D1715" s="734" t="s">
        <v>474</v>
      </c>
      <c r="E1715" s="1364" t="s">
        <v>19</v>
      </c>
      <c r="F1715" s="1365"/>
    </row>
    <row r="1716" spans="1:6" ht="15" customHeight="1">
      <c r="A1716" s="735" t="s">
        <v>475</v>
      </c>
      <c r="B1716" s="736"/>
      <c r="C1716" s="737">
        <v>6</v>
      </c>
      <c r="D1716" s="738" t="s">
        <v>476</v>
      </c>
      <c r="E1716" s="1366" t="s">
        <v>621</v>
      </c>
      <c r="F1716" s="1367"/>
    </row>
    <row r="1717" spans="1:6" ht="15" customHeight="1">
      <c r="A1717" s="1368" t="s">
        <v>477</v>
      </c>
      <c r="B1717" s="1369"/>
      <c r="C1717" s="773"/>
      <c r="D1717" s="773"/>
      <c r="E1717" s="773"/>
      <c r="F1717" s="1370"/>
    </row>
    <row r="1718" spans="1:6" ht="15" customHeight="1" thickBot="1">
      <c r="A1718" s="1371" t="s">
        <v>129</v>
      </c>
      <c r="B1718" s="1372"/>
      <c r="C1718" s="1373"/>
      <c r="D1718" s="1373"/>
      <c r="E1718" s="1373"/>
      <c r="F1718" s="1374"/>
    </row>
    <row r="1719" spans="1:6" ht="15" customHeight="1" thickTop="1" thickBot="1">
      <c r="A1719" s="739" t="s">
        <v>478</v>
      </c>
      <c r="B1719" s="740"/>
      <c r="C1719" s="741" t="s">
        <v>479</v>
      </c>
      <c r="D1719" s="741" t="s">
        <v>480</v>
      </c>
      <c r="E1719" s="741" t="s">
        <v>481</v>
      </c>
      <c r="F1719" s="742" t="s">
        <v>6</v>
      </c>
    </row>
    <row r="1720" spans="1:6" ht="15" customHeight="1">
      <c r="A1720" s="1375"/>
      <c r="B1720" s="743"/>
      <c r="C1720" s="744"/>
      <c r="D1720" s="744"/>
      <c r="E1720" s="744"/>
      <c r="F1720" s="729">
        <v>1</v>
      </c>
    </row>
    <row r="1721" spans="1:6" ht="15" customHeight="1">
      <c r="A1721" s="1376"/>
      <c r="B1721" s="388"/>
      <c r="C1721" s="744"/>
      <c r="D1721" s="744"/>
      <c r="E1721" s="744"/>
      <c r="F1721" s="729"/>
    </row>
    <row r="1722" spans="1:6" ht="15" customHeight="1">
      <c r="A1722" s="1376"/>
      <c r="B1722" s="388"/>
      <c r="C1722" s="744"/>
      <c r="D1722" s="744"/>
      <c r="E1722" s="744"/>
      <c r="F1722" s="729"/>
    </row>
    <row r="1723" spans="1:6" ht="15" customHeight="1">
      <c r="A1723" s="1376"/>
      <c r="B1723" s="388"/>
      <c r="C1723" s="744"/>
      <c r="D1723" s="744"/>
      <c r="E1723" s="744"/>
      <c r="F1723" s="729"/>
    </row>
    <row r="1724" spans="1:6" ht="15" customHeight="1">
      <c r="A1724" s="1376"/>
      <c r="B1724" s="388"/>
      <c r="C1724" s="744"/>
      <c r="D1724" s="744"/>
      <c r="E1724" s="744"/>
      <c r="F1724" s="729"/>
    </row>
    <row r="1725" spans="1:6" ht="15" customHeight="1">
      <c r="A1725" s="1376"/>
      <c r="B1725" s="388"/>
      <c r="C1725" s="744"/>
      <c r="D1725" s="744"/>
      <c r="E1725" s="744"/>
      <c r="F1725" s="729"/>
    </row>
    <row r="1726" spans="1:6" ht="15" customHeight="1">
      <c r="A1726" s="1376"/>
      <c r="B1726" s="388"/>
      <c r="C1726" s="745"/>
      <c r="D1726" s="745"/>
      <c r="E1726" s="745"/>
      <c r="F1726" s="746"/>
    </row>
    <row r="1727" spans="1:6" ht="15" customHeight="1" thickBot="1">
      <c r="A1727" s="1376"/>
      <c r="B1727" s="388"/>
      <c r="C1727" s="745"/>
      <c r="D1727" s="745"/>
      <c r="E1727" s="747"/>
      <c r="F1727" s="748"/>
    </row>
    <row r="1728" spans="1:6" ht="15" customHeight="1" thickTop="1" thickBot="1">
      <c r="A1728" s="1377"/>
      <c r="B1728" s="720"/>
      <c r="C1728" s="749"/>
      <c r="D1728" s="750"/>
      <c r="E1728" s="751" t="s">
        <v>153</v>
      </c>
      <c r="F1728" s="752">
        <f>SUM(F1720:F1727)</f>
        <v>1</v>
      </c>
    </row>
    <row r="1729" spans="1:6" ht="15" customHeight="1" thickTop="1">
      <c r="A1729" s="1380" t="s">
        <v>482</v>
      </c>
      <c r="B1729" s="753"/>
      <c r="C1729" s="1382"/>
      <c r="D1729" s="1383"/>
      <c r="E1729" s="1383"/>
      <c r="F1729" s="1384"/>
    </row>
    <row r="1730" spans="1:6" ht="15" customHeight="1" thickBot="1">
      <c r="A1730" s="1381"/>
      <c r="B1730" s="389"/>
      <c r="C1730" s="1385"/>
      <c r="D1730" s="1373"/>
      <c r="E1730" s="1373"/>
      <c r="F1730" s="1374"/>
    </row>
    <row r="1731" spans="1:6" ht="15" customHeight="1" thickTop="1"/>
    <row r="1732" spans="1:6" ht="15" customHeight="1" thickBot="1">
      <c r="A1732" s="1388" t="str">
        <f>+A1714</f>
        <v>6. SISTEMA DE ALMACENAMIENTO DE 12,5 m3 agua cruda 25 M3 agua potable y 12,5 M3 elevado agua potable</v>
      </c>
      <c r="B1732" s="1363"/>
      <c r="C1732" s="1363"/>
      <c r="D1732" s="1363"/>
      <c r="E1732" s="1363"/>
      <c r="F1732" s="1387"/>
    </row>
    <row r="1733" spans="1:6" ht="15" customHeight="1" thickTop="1">
      <c r="A1733" s="731" t="s">
        <v>473</v>
      </c>
      <c r="B1733" s="732"/>
      <c r="C1733" s="733">
        <v>6.15</v>
      </c>
      <c r="D1733" s="734" t="s">
        <v>474</v>
      </c>
      <c r="E1733" s="1364" t="s">
        <v>19</v>
      </c>
      <c r="F1733" s="1365"/>
    </row>
    <row r="1734" spans="1:6" ht="15" customHeight="1">
      <c r="A1734" s="735" t="s">
        <v>475</v>
      </c>
      <c r="B1734" s="736"/>
      <c r="C1734" s="737">
        <v>6</v>
      </c>
      <c r="D1734" s="738" t="s">
        <v>476</v>
      </c>
      <c r="E1734" s="1366" t="s">
        <v>621</v>
      </c>
      <c r="F1734" s="1367"/>
    </row>
    <row r="1735" spans="1:6" ht="15" customHeight="1">
      <c r="A1735" s="1368" t="s">
        <v>477</v>
      </c>
      <c r="B1735" s="1369"/>
      <c r="C1735" s="773"/>
      <c r="D1735" s="773"/>
      <c r="E1735" s="773"/>
      <c r="F1735" s="1370"/>
    </row>
    <row r="1736" spans="1:6" ht="15" customHeight="1" thickBot="1">
      <c r="A1736" s="1371" t="s">
        <v>130</v>
      </c>
      <c r="B1736" s="1372"/>
      <c r="C1736" s="1373"/>
      <c r="D1736" s="1373"/>
      <c r="E1736" s="1373"/>
      <c r="F1736" s="1374"/>
    </row>
    <row r="1737" spans="1:6" ht="15" customHeight="1" thickTop="1" thickBot="1">
      <c r="A1737" s="739" t="s">
        <v>478</v>
      </c>
      <c r="B1737" s="740"/>
      <c r="C1737" s="741" t="s">
        <v>479</v>
      </c>
      <c r="D1737" s="741" t="s">
        <v>480</v>
      </c>
      <c r="E1737" s="741" t="s">
        <v>481</v>
      </c>
      <c r="F1737" s="742" t="s">
        <v>6</v>
      </c>
    </row>
    <row r="1738" spans="1:6" ht="15" customHeight="1">
      <c r="A1738" s="1375"/>
      <c r="B1738" s="743"/>
      <c r="C1738" s="744"/>
      <c r="D1738" s="744"/>
      <c r="E1738" s="744">
        <v>2</v>
      </c>
      <c r="F1738" s="729">
        <f>E1738</f>
        <v>2</v>
      </c>
    </row>
    <row r="1739" spans="1:6" ht="15" customHeight="1">
      <c r="A1739" s="1376"/>
      <c r="B1739" s="388"/>
      <c r="C1739" s="744"/>
      <c r="D1739" s="744"/>
      <c r="E1739" s="744"/>
      <c r="F1739" s="729"/>
    </row>
    <row r="1740" spans="1:6" ht="15" customHeight="1">
      <c r="A1740" s="1376"/>
      <c r="B1740" s="388"/>
      <c r="C1740" s="744"/>
      <c r="D1740" s="744"/>
      <c r="E1740" s="744"/>
      <c r="F1740" s="729"/>
    </row>
    <row r="1741" spans="1:6" ht="15" customHeight="1">
      <c r="A1741" s="1376"/>
      <c r="B1741" s="388"/>
      <c r="C1741" s="744"/>
      <c r="D1741" s="744"/>
      <c r="E1741" s="744"/>
      <c r="F1741" s="729"/>
    </row>
    <row r="1742" spans="1:6" ht="15" customHeight="1">
      <c r="A1742" s="1376"/>
      <c r="B1742" s="388"/>
      <c r="C1742" s="745"/>
      <c r="D1742" s="745"/>
      <c r="E1742" s="745"/>
      <c r="F1742" s="746"/>
    </row>
    <row r="1743" spans="1:6" ht="15" customHeight="1" thickBot="1">
      <c r="A1743" s="1376"/>
      <c r="B1743" s="388"/>
      <c r="C1743" s="745"/>
      <c r="D1743" s="745"/>
      <c r="E1743" s="747"/>
      <c r="F1743" s="748"/>
    </row>
    <row r="1744" spans="1:6" ht="15" customHeight="1" thickTop="1" thickBot="1">
      <c r="A1744" s="1377"/>
      <c r="B1744" s="720"/>
      <c r="C1744" s="749"/>
      <c r="D1744" s="750"/>
      <c r="E1744" s="751" t="s">
        <v>153</v>
      </c>
      <c r="F1744" s="752">
        <f>SUM(F1738:F1743)</f>
        <v>2</v>
      </c>
    </row>
    <row r="1745" spans="1:6" ht="15" customHeight="1" thickTop="1">
      <c r="A1745" s="1380" t="s">
        <v>482</v>
      </c>
      <c r="B1745" s="753"/>
      <c r="C1745" s="1382"/>
      <c r="D1745" s="1383"/>
      <c r="E1745" s="1383"/>
      <c r="F1745" s="1384"/>
    </row>
    <row r="1746" spans="1:6" ht="15" customHeight="1" thickBot="1">
      <c r="A1746" s="1381"/>
      <c r="B1746" s="389"/>
      <c r="C1746" s="1385"/>
      <c r="D1746" s="1373"/>
      <c r="E1746" s="1373"/>
      <c r="F1746" s="1374"/>
    </row>
    <row r="1747" spans="1:6" ht="15" customHeight="1" thickTop="1"/>
    <row r="1748" spans="1:6" ht="15" customHeight="1" thickBot="1">
      <c r="A1748" s="1388" t="str">
        <f>+A1732</f>
        <v>6. SISTEMA DE ALMACENAMIENTO DE 12,5 m3 agua cruda 25 M3 agua potable y 12,5 M3 elevado agua potable</v>
      </c>
      <c r="B1748" s="1363"/>
      <c r="C1748" s="1363"/>
      <c r="D1748" s="1363"/>
      <c r="E1748" s="1363"/>
      <c r="F1748" s="1387"/>
    </row>
    <row r="1749" spans="1:6" ht="15" customHeight="1" thickTop="1">
      <c r="A1749" s="731" t="s">
        <v>473</v>
      </c>
      <c r="B1749" s="732"/>
      <c r="C1749" s="733">
        <v>6.16</v>
      </c>
      <c r="D1749" s="734" t="s">
        <v>474</v>
      </c>
      <c r="E1749" s="1364" t="s">
        <v>19</v>
      </c>
      <c r="F1749" s="1365"/>
    </row>
    <row r="1750" spans="1:6" ht="15" customHeight="1">
      <c r="A1750" s="735" t="s">
        <v>475</v>
      </c>
      <c r="B1750" s="736"/>
      <c r="C1750" s="737">
        <v>6</v>
      </c>
      <c r="D1750" s="738" t="s">
        <v>476</v>
      </c>
      <c r="E1750" s="1366" t="s">
        <v>621</v>
      </c>
      <c r="F1750" s="1367"/>
    </row>
    <row r="1751" spans="1:6" ht="15" customHeight="1">
      <c r="A1751" s="1368" t="s">
        <v>477</v>
      </c>
      <c r="B1751" s="1369"/>
      <c r="C1751" s="773"/>
      <c r="D1751" s="773"/>
      <c r="E1751" s="773"/>
      <c r="F1751" s="1370"/>
    </row>
    <row r="1752" spans="1:6" ht="15" customHeight="1" thickBot="1">
      <c r="A1752" s="1371" t="s">
        <v>18</v>
      </c>
      <c r="B1752" s="1372"/>
      <c r="C1752" s="1373"/>
      <c r="D1752" s="1373"/>
      <c r="E1752" s="1373"/>
      <c r="F1752" s="1374"/>
    </row>
    <row r="1753" spans="1:6" ht="15" customHeight="1" thickTop="1" thickBot="1">
      <c r="A1753" s="739" t="s">
        <v>478</v>
      </c>
      <c r="B1753" s="740"/>
      <c r="C1753" s="741" t="s">
        <v>479</v>
      </c>
      <c r="D1753" s="741" t="s">
        <v>480</v>
      </c>
      <c r="E1753" s="741" t="s">
        <v>481</v>
      </c>
      <c r="F1753" s="742" t="s">
        <v>6</v>
      </c>
    </row>
    <row r="1754" spans="1:6" ht="15" customHeight="1">
      <c r="A1754" s="1375"/>
      <c r="B1754" s="743"/>
      <c r="C1754" s="744"/>
      <c r="D1754" s="744"/>
      <c r="E1754" s="744"/>
      <c r="F1754" s="729">
        <v>3</v>
      </c>
    </row>
    <row r="1755" spans="1:6" ht="15" customHeight="1">
      <c r="A1755" s="1376"/>
      <c r="B1755" s="388"/>
      <c r="C1755" s="744"/>
      <c r="D1755" s="744"/>
      <c r="E1755" s="744"/>
      <c r="F1755" s="729"/>
    </row>
    <row r="1756" spans="1:6" ht="15" customHeight="1">
      <c r="A1756" s="1376"/>
      <c r="B1756" s="388"/>
      <c r="C1756" s="744"/>
      <c r="D1756" s="744"/>
      <c r="E1756" s="744"/>
      <c r="F1756" s="729"/>
    </row>
    <row r="1757" spans="1:6" ht="15" customHeight="1">
      <c r="A1757" s="1376"/>
      <c r="B1757" s="388"/>
      <c r="C1757" s="744"/>
      <c r="D1757" s="744"/>
      <c r="E1757" s="744"/>
      <c r="F1757" s="729"/>
    </row>
    <row r="1758" spans="1:6" ht="15" customHeight="1">
      <c r="A1758" s="1376"/>
      <c r="B1758" s="388"/>
      <c r="C1758" s="745"/>
      <c r="D1758" s="745"/>
      <c r="E1758" s="745"/>
      <c r="F1758" s="746"/>
    </row>
    <row r="1759" spans="1:6" ht="15" customHeight="1" thickBot="1">
      <c r="A1759" s="1376"/>
      <c r="B1759" s="388"/>
      <c r="C1759" s="745"/>
      <c r="D1759" s="745"/>
      <c r="E1759" s="747"/>
      <c r="F1759" s="748"/>
    </row>
    <row r="1760" spans="1:6" ht="15" customHeight="1" thickTop="1" thickBot="1">
      <c r="A1760" s="1377"/>
      <c r="B1760" s="720"/>
      <c r="C1760" s="749"/>
      <c r="D1760" s="750"/>
      <c r="E1760" s="751" t="s">
        <v>153</v>
      </c>
      <c r="F1760" s="752">
        <f>SUM(F1754:F1759)</f>
        <v>3</v>
      </c>
    </row>
    <row r="1761" spans="1:6" ht="15" customHeight="1" thickTop="1">
      <c r="A1761" s="1380" t="s">
        <v>482</v>
      </c>
      <c r="B1761" s="753"/>
      <c r="C1761" s="1382"/>
      <c r="D1761" s="1383"/>
      <c r="E1761" s="1383"/>
      <c r="F1761" s="1384"/>
    </row>
    <row r="1762" spans="1:6" ht="15" customHeight="1" thickBot="1">
      <c r="A1762" s="1381"/>
      <c r="B1762" s="389"/>
      <c r="C1762" s="1385"/>
      <c r="D1762" s="1373"/>
      <c r="E1762" s="1373"/>
      <c r="F1762" s="1374"/>
    </row>
    <row r="1763" spans="1:6" ht="15" customHeight="1" thickTop="1"/>
    <row r="1764" spans="1:6" ht="15" customHeight="1" thickBot="1">
      <c r="A1764" s="1388" t="str">
        <f>+A1748</f>
        <v>6. SISTEMA DE ALMACENAMIENTO DE 12,5 m3 agua cruda 25 M3 agua potable y 12,5 M3 elevado agua potable</v>
      </c>
      <c r="B1764" s="1363"/>
      <c r="C1764" s="1363"/>
      <c r="D1764" s="1363"/>
      <c r="E1764" s="1363"/>
      <c r="F1764" s="1387"/>
    </row>
    <row r="1765" spans="1:6" ht="15" customHeight="1" thickTop="1">
      <c r="A1765" s="731" t="s">
        <v>473</v>
      </c>
      <c r="B1765" s="732"/>
      <c r="C1765" s="733">
        <v>6.17</v>
      </c>
      <c r="D1765" s="734" t="s">
        <v>474</v>
      </c>
      <c r="E1765" s="1364" t="s">
        <v>19</v>
      </c>
      <c r="F1765" s="1365"/>
    </row>
    <row r="1766" spans="1:6" ht="15" customHeight="1">
      <c r="A1766" s="735" t="s">
        <v>475</v>
      </c>
      <c r="B1766" s="736"/>
      <c r="C1766" s="737">
        <v>6</v>
      </c>
      <c r="D1766" s="738" t="s">
        <v>476</v>
      </c>
      <c r="E1766" s="1366" t="s">
        <v>621</v>
      </c>
      <c r="F1766" s="1367"/>
    </row>
    <row r="1767" spans="1:6" ht="15" customHeight="1">
      <c r="A1767" s="1368" t="s">
        <v>477</v>
      </c>
      <c r="B1767" s="1369"/>
      <c r="C1767" s="773"/>
      <c r="D1767" s="773"/>
      <c r="E1767" s="773"/>
      <c r="F1767" s="1370"/>
    </row>
    <row r="1768" spans="1:6" ht="15" customHeight="1" thickBot="1">
      <c r="A1768" s="1371" t="s">
        <v>131</v>
      </c>
      <c r="B1768" s="1372"/>
      <c r="C1768" s="1373"/>
      <c r="D1768" s="1373"/>
      <c r="E1768" s="1373"/>
      <c r="F1768" s="1374"/>
    </row>
    <row r="1769" spans="1:6" ht="15" customHeight="1" thickTop="1" thickBot="1">
      <c r="A1769" s="739" t="s">
        <v>478</v>
      </c>
      <c r="B1769" s="740"/>
      <c r="C1769" s="741" t="s">
        <v>479</v>
      </c>
      <c r="D1769" s="741" t="s">
        <v>480</v>
      </c>
      <c r="E1769" s="741" t="s">
        <v>481</v>
      </c>
      <c r="F1769" s="742" t="s">
        <v>6</v>
      </c>
    </row>
    <row r="1770" spans="1:6" ht="15" customHeight="1">
      <c r="A1770" s="1375"/>
      <c r="B1770" s="743"/>
      <c r="C1770" s="744"/>
      <c r="D1770" s="744"/>
      <c r="E1770" s="744">
        <v>4</v>
      </c>
      <c r="F1770" s="729">
        <f>E1770</f>
        <v>4</v>
      </c>
    </row>
    <row r="1771" spans="1:6" ht="15" customHeight="1">
      <c r="A1771" s="1376"/>
      <c r="B1771" s="388"/>
      <c r="C1771" s="744"/>
      <c r="D1771" s="744"/>
      <c r="E1771" s="744"/>
      <c r="F1771" s="729"/>
    </row>
    <row r="1772" spans="1:6" ht="15" customHeight="1">
      <c r="A1772" s="1376"/>
      <c r="B1772" s="388"/>
      <c r="C1772" s="744"/>
      <c r="D1772" s="744"/>
      <c r="E1772" s="744"/>
      <c r="F1772" s="729"/>
    </row>
    <row r="1773" spans="1:6" ht="15" customHeight="1">
      <c r="A1773" s="1376"/>
      <c r="B1773" s="388"/>
      <c r="C1773" s="744"/>
      <c r="D1773" s="744"/>
      <c r="E1773" s="744"/>
      <c r="F1773" s="729"/>
    </row>
    <row r="1774" spans="1:6" ht="15" customHeight="1">
      <c r="A1774" s="1376"/>
      <c r="B1774" s="388"/>
      <c r="C1774" s="745"/>
      <c r="D1774" s="745"/>
      <c r="E1774" s="745"/>
      <c r="F1774" s="746"/>
    </row>
    <row r="1775" spans="1:6" ht="15" customHeight="1" thickBot="1">
      <c r="A1775" s="1376"/>
      <c r="B1775" s="388"/>
      <c r="C1775" s="745"/>
      <c r="D1775" s="745"/>
      <c r="E1775" s="747"/>
      <c r="F1775" s="748"/>
    </row>
    <row r="1776" spans="1:6" ht="15" customHeight="1" thickTop="1" thickBot="1">
      <c r="A1776" s="1377"/>
      <c r="B1776" s="720"/>
      <c r="C1776" s="749"/>
      <c r="D1776" s="750"/>
      <c r="E1776" s="751" t="s">
        <v>153</v>
      </c>
      <c r="F1776" s="752">
        <f>SUM(F1770:F1775)</f>
        <v>4</v>
      </c>
    </row>
    <row r="1777" spans="1:6" ht="15" customHeight="1" thickTop="1">
      <c r="A1777" s="1380" t="s">
        <v>482</v>
      </c>
      <c r="B1777" s="753"/>
      <c r="C1777" s="1382"/>
      <c r="D1777" s="1383"/>
      <c r="E1777" s="1383"/>
      <c r="F1777" s="1384"/>
    </row>
    <row r="1778" spans="1:6" ht="15" customHeight="1" thickBot="1">
      <c r="A1778" s="1381"/>
      <c r="B1778" s="389"/>
      <c r="C1778" s="1385"/>
      <c r="D1778" s="1373"/>
      <c r="E1778" s="1373"/>
      <c r="F1778" s="1374"/>
    </row>
    <row r="1779" spans="1:6" ht="15" customHeight="1" thickTop="1"/>
    <row r="1780" spans="1:6" ht="15" customHeight="1" thickBot="1">
      <c r="A1780" s="1388" t="str">
        <f>+A1764</f>
        <v>6. SISTEMA DE ALMACENAMIENTO DE 12,5 m3 agua cruda 25 M3 agua potable y 12,5 M3 elevado agua potable</v>
      </c>
      <c r="B1780" s="1363"/>
      <c r="C1780" s="1363"/>
      <c r="D1780" s="1363"/>
      <c r="E1780" s="1363"/>
      <c r="F1780" s="1387"/>
    </row>
    <row r="1781" spans="1:6" ht="15" customHeight="1" thickTop="1">
      <c r="A1781" s="731" t="s">
        <v>473</v>
      </c>
      <c r="B1781" s="732"/>
      <c r="C1781" s="733">
        <v>6.18</v>
      </c>
      <c r="D1781" s="734" t="s">
        <v>474</v>
      </c>
      <c r="E1781" s="1364" t="s">
        <v>19</v>
      </c>
      <c r="F1781" s="1365"/>
    </row>
    <row r="1782" spans="1:6" ht="15" customHeight="1">
      <c r="A1782" s="735" t="s">
        <v>475</v>
      </c>
      <c r="B1782" s="736"/>
      <c r="C1782" s="737">
        <v>6</v>
      </c>
      <c r="D1782" s="738" t="s">
        <v>476</v>
      </c>
      <c r="E1782" s="1366" t="s">
        <v>621</v>
      </c>
      <c r="F1782" s="1367"/>
    </row>
    <row r="1783" spans="1:6" ht="15" customHeight="1">
      <c r="A1783" s="1368" t="s">
        <v>477</v>
      </c>
      <c r="B1783" s="1369"/>
      <c r="C1783" s="773"/>
      <c r="D1783" s="773"/>
      <c r="E1783" s="773"/>
      <c r="F1783" s="1370"/>
    </row>
    <row r="1784" spans="1:6" ht="15" customHeight="1" thickBot="1">
      <c r="A1784" s="1371" t="s">
        <v>132</v>
      </c>
      <c r="B1784" s="1372"/>
      <c r="C1784" s="1373"/>
      <c r="D1784" s="1373"/>
      <c r="E1784" s="1373"/>
      <c r="F1784" s="1374"/>
    </row>
    <row r="1785" spans="1:6" ht="15" customHeight="1" thickTop="1" thickBot="1">
      <c r="A1785" s="739" t="s">
        <v>478</v>
      </c>
      <c r="B1785" s="740"/>
      <c r="C1785" s="741" t="s">
        <v>479</v>
      </c>
      <c r="D1785" s="741" t="s">
        <v>480</v>
      </c>
      <c r="E1785" s="741" t="s">
        <v>481</v>
      </c>
      <c r="F1785" s="742" t="s">
        <v>6</v>
      </c>
    </row>
    <row r="1786" spans="1:6" ht="15" customHeight="1">
      <c r="A1786" s="1375"/>
      <c r="B1786" s="743"/>
      <c r="C1786" s="744"/>
      <c r="D1786" s="744"/>
      <c r="E1786" s="744"/>
      <c r="F1786" s="729">
        <v>1</v>
      </c>
    </row>
    <row r="1787" spans="1:6" ht="15" customHeight="1">
      <c r="A1787" s="1376"/>
      <c r="B1787" s="388"/>
      <c r="C1787" s="744"/>
      <c r="D1787" s="744"/>
      <c r="E1787" s="744"/>
      <c r="F1787" s="729"/>
    </row>
    <row r="1788" spans="1:6" ht="15" customHeight="1">
      <c r="A1788" s="1376"/>
      <c r="B1788" s="388"/>
      <c r="C1788" s="744"/>
      <c r="D1788" s="744"/>
      <c r="E1788" s="744"/>
      <c r="F1788" s="729"/>
    </row>
    <row r="1789" spans="1:6" ht="15" customHeight="1">
      <c r="A1789" s="1376"/>
      <c r="B1789" s="388"/>
      <c r="C1789" s="744"/>
      <c r="D1789" s="744"/>
      <c r="E1789" s="744"/>
      <c r="F1789" s="729"/>
    </row>
    <row r="1790" spans="1:6" ht="15" customHeight="1">
      <c r="A1790" s="1376"/>
      <c r="B1790" s="388"/>
      <c r="C1790" s="745"/>
      <c r="D1790" s="745"/>
      <c r="E1790" s="745"/>
      <c r="F1790" s="746"/>
    </row>
    <row r="1791" spans="1:6" ht="15" customHeight="1" thickBot="1">
      <c r="A1791" s="1376"/>
      <c r="B1791" s="388"/>
      <c r="C1791" s="745"/>
      <c r="D1791" s="745"/>
      <c r="E1791" s="747"/>
      <c r="F1791" s="748"/>
    </row>
    <row r="1792" spans="1:6" ht="15" customHeight="1" thickTop="1" thickBot="1">
      <c r="A1792" s="1377"/>
      <c r="B1792" s="720"/>
      <c r="C1792" s="749"/>
      <c r="D1792" s="750"/>
      <c r="E1792" s="751" t="s">
        <v>153</v>
      </c>
      <c r="F1792" s="752">
        <f>SUM(F1786:F1791)</f>
        <v>1</v>
      </c>
    </row>
    <row r="1793" spans="1:6" ht="15" customHeight="1" thickTop="1">
      <c r="A1793" s="1380" t="s">
        <v>482</v>
      </c>
      <c r="B1793" s="753"/>
      <c r="C1793" s="1382"/>
      <c r="D1793" s="1383"/>
      <c r="E1793" s="1383"/>
      <c r="F1793" s="1384"/>
    </row>
    <row r="1794" spans="1:6" ht="15" customHeight="1" thickBot="1">
      <c r="A1794" s="1381"/>
      <c r="B1794" s="389"/>
      <c r="C1794" s="1385"/>
      <c r="D1794" s="1373"/>
      <c r="E1794" s="1373"/>
      <c r="F1794" s="1374"/>
    </row>
    <row r="1795" spans="1:6" ht="15" customHeight="1" thickTop="1"/>
    <row r="1796" spans="1:6" ht="15" customHeight="1" thickBot="1">
      <c r="A1796" s="1388" t="str">
        <f>+A1780</f>
        <v>6. SISTEMA DE ALMACENAMIENTO DE 12,5 m3 agua cruda 25 M3 agua potable y 12,5 M3 elevado agua potable</v>
      </c>
      <c r="B1796" s="1363"/>
      <c r="C1796" s="1363"/>
      <c r="D1796" s="1363"/>
      <c r="E1796" s="1363"/>
      <c r="F1796" s="1387"/>
    </row>
    <row r="1797" spans="1:6" ht="15" customHeight="1" thickTop="1">
      <c r="A1797" s="731" t="s">
        <v>473</v>
      </c>
      <c r="B1797" s="732"/>
      <c r="C1797" s="733">
        <v>6.19</v>
      </c>
      <c r="D1797" s="734" t="s">
        <v>474</v>
      </c>
      <c r="E1797" s="1364" t="s">
        <v>19</v>
      </c>
      <c r="F1797" s="1365"/>
    </row>
    <row r="1798" spans="1:6" ht="15" customHeight="1">
      <c r="A1798" s="735" t="s">
        <v>475</v>
      </c>
      <c r="B1798" s="736"/>
      <c r="C1798" s="737">
        <v>6</v>
      </c>
      <c r="D1798" s="738" t="s">
        <v>476</v>
      </c>
      <c r="E1798" s="1366" t="s">
        <v>621</v>
      </c>
      <c r="F1798" s="1367"/>
    </row>
    <row r="1799" spans="1:6" ht="15" customHeight="1">
      <c r="A1799" s="1368" t="s">
        <v>477</v>
      </c>
      <c r="B1799" s="1369"/>
      <c r="C1799" s="773"/>
      <c r="D1799" s="773"/>
      <c r="E1799" s="773"/>
      <c r="F1799" s="1370"/>
    </row>
    <row r="1800" spans="1:6" ht="15" customHeight="1" thickBot="1">
      <c r="A1800" s="1371" t="s">
        <v>134</v>
      </c>
      <c r="B1800" s="1372"/>
      <c r="C1800" s="1373"/>
      <c r="D1800" s="1373"/>
      <c r="E1800" s="1373"/>
      <c r="F1800" s="1374"/>
    </row>
    <row r="1801" spans="1:6" ht="15" customHeight="1" thickTop="1" thickBot="1">
      <c r="A1801" s="739" t="s">
        <v>478</v>
      </c>
      <c r="B1801" s="740"/>
      <c r="C1801" s="741" t="s">
        <v>479</v>
      </c>
      <c r="D1801" s="741" t="s">
        <v>480</v>
      </c>
      <c r="E1801" s="741" t="s">
        <v>481</v>
      </c>
      <c r="F1801" s="742" t="s">
        <v>6</v>
      </c>
    </row>
    <row r="1802" spans="1:6" ht="15" customHeight="1">
      <c r="A1802" s="1375"/>
      <c r="B1802" s="743"/>
      <c r="C1802" s="744"/>
      <c r="D1802" s="744"/>
      <c r="E1802" s="744"/>
      <c r="F1802" s="729">
        <v>2</v>
      </c>
    </row>
    <row r="1803" spans="1:6" ht="15" customHeight="1">
      <c r="A1803" s="1376"/>
      <c r="B1803" s="388"/>
      <c r="C1803" s="744"/>
      <c r="D1803" s="744"/>
      <c r="E1803" s="744"/>
      <c r="F1803" s="729"/>
    </row>
    <row r="1804" spans="1:6" ht="15" customHeight="1">
      <c r="A1804" s="1376"/>
      <c r="B1804" s="388"/>
      <c r="C1804" s="744"/>
      <c r="D1804" s="744"/>
      <c r="E1804" s="744"/>
      <c r="F1804" s="729"/>
    </row>
    <row r="1805" spans="1:6" ht="15" customHeight="1">
      <c r="A1805" s="1376"/>
      <c r="B1805" s="388"/>
      <c r="C1805" s="744"/>
      <c r="D1805" s="744"/>
      <c r="E1805" s="744"/>
      <c r="F1805" s="729"/>
    </row>
    <row r="1806" spans="1:6" ht="15" customHeight="1">
      <c r="A1806" s="1376"/>
      <c r="B1806" s="388"/>
      <c r="C1806" s="745"/>
      <c r="D1806" s="745"/>
      <c r="E1806" s="745"/>
      <c r="F1806" s="746"/>
    </row>
    <row r="1807" spans="1:6" ht="15" customHeight="1" thickBot="1">
      <c r="A1807" s="1376"/>
      <c r="B1807" s="388"/>
      <c r="C1807" s="745"/>
      <c r="D1807" s="745"/>
      <c r="E1807" s="747"/>
      <c r="F1807" s="748"/>
    </row>
    <row r="1808" spans="1:6" ht="15" customHeight="1" thickTop="1" thickBot="1">
      <c r="A1808" s="1377"/>
      <c r="B1808" s="720"/>
      <c r="C1808" s="749"/>
      <c r="D1808" s="750"/>
      <c r="E1808" s="751" t="s">
        <v>153</v>
      </c>
      <c r="F1808" s="752">
        <f>SUM(F1802:F1807)</f>
        <v>2</v>
      </c>
    </row>
    <row r="1809" spans="1:6" ht="15" customHeight="1" thickTop="1">
      <c r="A1809" s="1380" t="s">
        <v>482</v>
      </c>
      <c r="B1809" s="753"/>
      <c r="C1809" s="1382"/>
      <c r="D1809" s="1383"/>
      <c r="E1809" s="1383"/>
      <c r="F1809" s="1384"/>
    </row>
    <row r="1810" spans="1:6" ht="15" customHeight="1" thickBot="1">
      <c r="A1810" s="1381"/>
      <c r="B1810" s="389"/>
      <c r="C1810" s="1385"/>
      <c r="D1810" s="1373"/>
      <c r="E1810" s="1373"/>
      <c r="F1810" s="1374"/>
    </row>
    <row r="1811" spans="1:6" ht="15" customHeight="1" thickTop="1"/>
    <row r="1812" spans="1:6" ht="15" customHeight="1" thickBot="1">
      <c r="A1812" s="1388" t="str">
        <f>+A1796</f>
        <v>6. SISTEMA DE ALMACENAMIENTO DE 12,5 m3 agua cruda 25 M3 agua potable y 12,5 M3 elevado agua potable</v>
      </c>
      <c r="B1812" s="1363"/>
      <c r="C1812" s="1363"/>
      <c r="D1812" s="1363"/>
      <c r="E1812" s="1363"/>
      <c r="F1812" s="1387"/>
    </row>
    <row r="1813" spans="1:6" ht="15" customHeight="1" thickTop="1">
      <c r="A1813" s="731" t="s">
        <v>473</v>
      </c>
      <c r="B1813" s="732"/>
      <c r="C1813" s="733">
        <v>6.2</v>
      </c>
      <c r="D1813" s="734" t="s">
        <v>474</v>
      </c>
      <c r="E1813" s="1364" t="s">
        <v>19</v>
      </c>
      <c r="F1813" s="1365"/>
    </row>
    <row r="1814" spans="1:6" ht="15" customHeight="1">
      <c r="A1814" s="735" t="s">
        <v>475</v>
      </c>
      <c r="B1814" s="736"/>
      <c r="C1814" s="737">
        <v>6</v>
      </c>
      <c r="D1814" s="738" t="s">
        <v>476</v>
      </c>
      <c r="E1814" s="1366" t="s">
        <v>621</v>
      </c>
      <c r="F1814" s="1367"/>
    </row>
    <row r="1815" spans="1:6" ht="15" customHeight="1">
      <c r="A1815" s="1368" t="s">
        <v>477</v>
      </c>
      <c r="B1815" s="1369"/>
      <c r="C1815" s="773"/>
      <c r="D1815" s="773"/>
      <c r="E1815" s="773"/>
      <c r="F1815" s="1370"/>
    </row>
    <row r="1816" spans="1:6" ht="15" customHeight="1" thickBot="1">
      <c r="A1816" s="1371" t="str">
        <f>+Presupuesto!D121</f>
        <v>Unión de desmontaje autoportante en HD de 2"</v>
      </c>
      <c r="B1816" s="1372"/>
      <c r="C1816" s="1373"/>
      <c r="D1816" s="1373"/>
      <c r="E1816" s="1373"/>
      <c r="F1816" s="1374"/>
    </row>
    <row r="1817" spans="1:6" ht="15" customHeight="1" thickTop="1" thickBot="1">
      <c r="A1817" s="739" t="s">
        <v>478</v>
      </c>
      <c r="B1817" s="740"/>
      <c r="C1817" s="741" t="s">
        <v>479</v>
      </c>
      <c r="D1817" s="741" t="s">
        <v>480</v>
      </c>
      <c r="E1817" s="741" t="s">
        <v>481</v>
      </c>
      <c r="F1817" s="742" t="s">
        <v>6</v>
      </c>
    </row>
    <row r="1818" spans="1:6" ht="15" customHeight="1">
      <c r="A1818" s="1375"/>
      <c r="B1818" s="743"/>
      <c r="C1818" s="744"/>
      <c r="D1818" s="744"/>
      <c r="E1818" s="744"/>
      <c r="F1818" s="729">
        <v>4</v>
      </c>
    </row>
    <row r="1819" spans="1:6" ht="15" customHeight="1">
      <c r="A1819" s="1376"/>
      <c r="B1819" s="388"/>
      <c r="C1819" s="744"/>
      <c r="D1819" s="744"/>
      <c r="E1819" s="744"/>
      <c r="F1819" s="729"/>
    </row>
    <row r="1820" spans="1:6" ht="15" customHeight="1">
      <c r="A1820" s="1376"/>
      <c r="B1820" s="388"/>
      <c r="C1820" s="744"/>
      <c r="D1820" s="744"/>
      <c r="E1820" s="744"/>
      <c r="F1820" s="729"/>
    </row>
    <row r="1821" spans="1:6" ht="15" customHeight="1">
      <c r="A1821" s="1376"/>
      <c r="B1821" s="388"/>
      <c r="C1821" s="744"/>
      <c r="D1821" s="744"/>
      <c r="E1821" s="744"/>
      <c r="F1821" s="729"/>
    </row>
    <row r="1822" spans="1:6" ht="15" customHeight="1">
      <c r="A1822" s="1376"/>
      <c r="B1822" s="388"/>
      <c r="C1822" s="745"/>
      <c r="D1822" s="745"/>
      <c r="E1822" s="745"/>
      <c r="F1822" s="746"/>
    </row>
    <row r="1823" spans="1:6" ht="15" customHeight="1" thickBot="1">
      <c r="A1823" s="1376"/>
      <c r="B1823" s="388"/>
      <c r="C1823" s="745"/>
      <c r="D1823" s="745"/>
      <c r="E1823" s="747"/>
      <c r="F1823" s="748"/>
    </row>
    <row r="1824" spans="1:6" ht="15" customHeight="1" thickTop="1" thickBot="1">
      <c r="A1824" s="1377"/>
      <c r="B1824" s="720"/>
      <c r="C1824" s="749"/>
      <c r="D1824" s="750"/>
      <c r="E1824" s="751" t="s">
        <v>153</v>
      </c>
      <c r="F1824" s="752">
        <f>SUM(F1818:F1823)</f>
        <v>4</v>
      </c>
    </row>
    <row r="1825" spans="1:6" ht="15" customHeight="1" thickTop="1">
      <c r="A1825" s="1380" t="s">
        <v>482</v>
      </c>
      <c r="B1825" s="753"/>
      <c r="C1825" s="1382"/>
      <c r="D1825" s="1383"/>
      <c r="E1825" s="1383"/>
      <c r="F1825" s="1384"/>
    </row>
    <row r="1826" spans="1:6" ht="15" customHeight="1" thickBot="1">
      <c r="A1826" s="1381"/>
      <c r="B1826" s="389"/>
      <c r="C1826" s="1385"/>
      <c r="D1826" s="1373"/>
      <c r="E1826" s="1373"/>
      <c r="F1826" s="1374"/>
    </row>
    <row r="1827" spans="1:6" ht="15" customHeight="1" thickTop="1"/>
    <row r="1828" spans="1:6" ht="15" customHeight="1" thickBot="1">
      <c r="A1828" s="1388" t="str">
        <f>+A1812</f>
        <v>6. SISTEMA DE ALMACENAMIENTO DE 12,5 m3 agua cruda 25 M3 agua potable y 12,5 M3 elevado agua potable</v>
      </c>
      <c r="B1828" s="1363"/>
      <c r="C1828" s="1363"/>
      <c r="D1828" s="1363"/>
      <c r="E1828" s="1363"/>
      <c r="F1828" s="1387"/>
    </row>
    <row r="1829" spans="1:6" ht="15" customHeight="1" thickTop="1">
      <c r="A1829" s="731" t="s">
        <v>473</v>
      </c>
      <c r="B1829" s="732"/>
      <c r="C1829" s="733">
        <v>6.21</v>
      </c>
      <c r="D1829" s="734" t="s">
        <v>474</v>
      </c>
      <c r="E1829" s="1364" t="s">
        <v>19</v>
      </c>
      <c r="F1829" s="1365"/>
    </row>
    <row r="1830" spans="1:6" ht="15" customHeight="1">
      <c r="A1830" s="735" t="s">
        <v>475</v>
      </c>
      <c r="B1830" s="736"/>
      <c r="C1830" s="737">
        <v>6</v>
      </c>
      <c r="D1830" s="738" t="s">
        <v>476</v>
      </c>
      <c r="E1830" s="1366" t="s">
        <v>621</v>
      </c>
      <c r="F1830" s="1367"/>
    </row>
    <row r="1831" spans="1:6" ht="15" customHeight="1">
      <c r="A1831" s="1368" t="s">
        <v>477</v>
      </c>
      <c r="B1831" s="1369"/>
      <c r="C1831" s="773"/>
      <c r="D1831" s="773"/>
      <c r="E1831" s="773"/>
      <c r="F1831" s="1370"/>
    </row>
    <row r="1832" spans="1:6" ht="15" customHeight="1" thickBot="1">
      <c r="A1832" s="1371" t="str">
        <f>+Presupuesto!D122</f>
        <v>Cable para control de nivel 3x12</v>
      </c>
      <c r="B1832" s="1372"/>
      <c r="C1832" s="1373"/>
      <c r="D1832" s="1373"/>
      <c r="E1832" s="1373"/>
      <c r="F1832" s="1374"/>
    </row>
    <row r="1833" spans="1:6" ht="15" customHeight="1" thickTop="1" thickBot="1">
      <c r="A1833" s="739" t="s">
        <v>478</v>
      </c>
      <c r="B1833" s="740"/>
      <c r="C1833" s="741" t="s">
        <v>479</v>
      </c>
      <c r="D1833" s="741" t="s">
        <v>480</v>
      </c>
      <c r="E1833" s="741" t="s">
        <v>481</v>
      </c>
      <c r="F1833" s="742" t="s">
        <v>6</v>
      </c>
    </row>
    <row r="1834" spans="1:6" ht="15" customHeight="1">
      <c r="A1834" s="1375"/>
      <c r="B1834" s="743"/>
      <c r="C1834" s="744">
        <v>1500</v>
      </c>
      <c r="D1834" s="744"/>
      <c r="E1834" s="744"/>
      <c r="F1834" s="729">
        <f>+C1834</f>
        <v>1500</v>
      </c>
    </row>
    <row r="1835" spans="1:6" ht="15" customHeight="1">
      <c r="A1835" s="1376"/>
      <c r="B1835" s="388"/>
      <c r="C1835" s="744"/>
      <c r="D1835" s="744"/>
      <c r="E1835" s="744"/>
      <c r="F1835" s="729"/>
    </row>
    <row r="1836" spans="1:6" ht="15" customHeight="1">
      <c r="A1836" s="1376"/>
      <c r="B1836" s="388"/>
      <c r="C1836" s="744"/>
      <c r="D1836" s="744"/>
      <c r="E1836" s="744"/>
      <c r="F1836" s="729"/>
    </row>
    <row r="1837" spans="1:6" ht="15" customHeight="1">
      <c r="A1837" s="1376"/>
      <c r="B1837" s="388"/>
      <c r="C1837" s="744"/>
      <c r="D1837" s="744"/>
      <c r="E1837" s="744"/>
      <c r="F1837" s="729"/>
    </row>
    <row r="1838" spans="1:6" ht="15" customHeight="1">
      <c r="A1838" s="1376"/>
      <c r="B1838" s="388"/>
      <c r="C1838" s="745"/>
      <c r="D1838" s="745"/>
      <c r="E1838" s="745"/>
      <c r="F1838" s="746"/>
    </row>
    <row r="1839" spans="1:6" ht="15" customHeight="1" thickBot="1">
      <c r="A1839" s="1376"/>
      <c r="B1839" s="388"/>
      <c r="C1839" s="745"/>
      <c r="D1839" s="745"/>
      <c r="E1839" s="747"/>
      <c r="F1839" s="748"/>
    </row>
    <row r="1840" spans="1:6" ht="15" customHeight="1" thickTop="1" thickBot="1">
      <c r="A1840" s="1377"/>
      <c r="B1840" s="720"/>
      <c r="C1840" s="749"/>
      <c r="D1840" s="750"/>
      <c r="E1840" s="751" t="s">
        <v>153</v>
      </c>
      <c r="F1840" s="752">
        <f>SUM(F1834:F1839)</f>
        <v>1500</v>
      </c>
    </row>
    <row r="1841" spans="1:6" ht="15" customHeight="1" thickTop="1">
      <c r="A1841" s="1380" t="s">
        <v>482</v>
      </c>
      <c r="B1841" s="753"/>
      <c r="C1841" s="1382"/>
      <c r="D1841" s="1383"/>
      <c r="E1841" s="1383"/>
      <c r="F1841" s="1384"/>
    </row>
    <row r="1842" spans="1:6" ht="15" customHeight="1" thickBot="1">
      <c r="A1842" s="1381"/>
      <c r="B1842" s="389"/>
      <c r="C1842" s="1385"/>
      <c r="D1842" s="1373"/>
      <c r="E1842" s="1373"/>
      <c r="F1842" s="1374"/>
    </row>
    <row r="1843" spans="1:6" ht="15" customHeight="1" thickTop="1"/>
    <row r="1844" spans="1:6" ht="15" customHeight="1" thickBot="1">
      <c r="A1844" s="1362" t="s">
        <v>532</v>
      </c>
      <c r="B1844" s="1363"/>
      <c r="C1844" s="1363"/>
      <c r="D1844" s="1363"/>
      <c r="E1844" s="1363"/>
      <c r="F1844" s="1387"/>
    </row>
    <row r="1845" spans="1:6" ht="15" customHeight="1" thickTop="1">
      <c r="A1845" s="731" t="s">
        <v>473</v>
      </c>
      <c r="B1845" s="732"/>
      <c r="C1845" s="733">
        <v>7.01</v>
      </c>
      <c r="D1845" s="734" t="s">
        <v>474</v>
      </c>
      <c r="E1845" s="1364" t="s">
        <v>13</v>
      </c>
      <c r="F1845" s="1365"/>
    </row>
    <row r="1846" spans="1:6" ht="15" customHeight="1">
      <c r="A1846" s="735" t="s">
        <v>475</v>
      </c>
      <c r="B1846" s="736"/>
      <c r="C1846" s="737">
        <v>7</v>
      </c>
      <c r="D1846" s="738" t="s">
        <v>476</v>
      </c>
      <c r="E1846" s="1366" t="s">
        <v>621</v>
      </c>
      <c r="F1846" s="1367"/>
    </row>
    <row r="1847" spans="1:6" ht="15" customHeight="1">
      <c r="A1847" s="1368" t="s">
        <v>477</v>
      </c>
      <c r="B1847" s="1369"/>
      <c r="C1847" s="773"/>
      <c r="D1847" s="773"/>
      <c r="E1847" s="773"/>
      <c r="F1847" s="1370"/>
    </row>
    <row r="1848" spans="1:6" ht="15" customHeight="1" thickBot="1">
      <c r="A1848" s="1371" t="s">
        <v>12</v>
      </c>
      <c r="B1848" s="1372"/>
      <c r="C1848" s="1373"/>
      <c r="D1848" s="1373"/>
      <c r="E1848" s="1373"/>
      <c r="F1848" s="1374"/>
    </row>
    <row r="1849" spans="1:6" ht="15" customHeight="1" thickTop="1" thickBot="1">
      <c r="A1849" s="739" t="s">
        <v>478</v>
      </c>
      <c r="B1849" s="740"/>
      <c r="C1849" s="741" t="s">
        <v>479</v>
      </c>
      <c r="D1849" s="741" t="s">
        <v>480</v>
      </c>
      <c r="E1849" s="741" t="s">
        <v>481</v>
      </c>
      <c r="F1849" s="742" t="s">
        <v>6</v>
      </c>
    </row>
    <row r="1850" spans="1:6" ht="15" customHeight="1">
      <c r="A1850" s="1375"/>
      <c r="B1850" s="743" t="s">
        <v>652</v>
      </c>
      <c r="C1850" s="744">
        <v>6350</v>
      </c>
      <c r="D1850" s="744">
        <v>0.25</v>
      </c>
      <c r="E1850" s="744">
        <v>0.6</v>
      </c>
      <c r="F1850" s="729">
        <f>+C1850*D1850*E1850</f>
        <v>952.5</v>
      </c>
    </row>
    <row r="1851" spans="1:6" ht="15" customHeight="1">
      <c r="A1851" s="1376"/>
      <c r="B1851" s="743" t="s">
        <v>653</v>
      </c>
      <c r="C1851" s="744">
        <v>300</v>
      </c>
      <c r="D1851" s="744">
        <v>0.2</v>
      </c>
      <c r="E1851" s="744">
        <v>0.6</v>
      </c>
      <c r="F1851" s="729">
        <f t="shared" ref="F1851:F1852" si="21">+C1851*D1851*E1851</f>
        <v>36</v>
      </c>
    </row>
    <row r="1852" spans="1:6" ht="15" customHeight="1">
      <c r="A1852" s="1376"/>
      <c r="B1852" s="743" t="s">
        <v>654</v>
      </c>
      <c r="C1852" s="744">
        <v>4850</v>
      </c>
      <c r="D1852" s="744">
        <v>0.2</v>
      </c>
      <c r="E1852" s="744">
        <v>0.6</v>
      </c>
      <c r="F1852" s="729">
        <f t="shared" si="21"/>
        <v>582</v>
      </c>
    </row>
    <row r="1853" spans="1:6" ht="15" customHeight="1">
      <c r="A1853" s="1376"/>
      <c r="B1853" s="743"/>
      <c r="C1853" s="744"/>
      <c r="D1853" s="744"/>
      <c r="E1853" s="744"/>
      <c r="F1853" s="729"/>
    </row>
    <row r="1854" spans="1:6" ht="15" customHeight="1">
      <c r="A1854" s="1376"/>
      <c r="B1854" s="743"/>
      <c r="C1854" s="744"/>
      <c r="D1854" s="744"/>
      <c r="E1854" s="744"/>
      <c r="F1854" s="729"/>
    </row>
    <row r="1855" spans="1:6" ht="15" customHeight="1">
      <c r="A1855" s="1376"/>
      <c r="B1855" s="743"/>
      <c r="C1855" s="744"/>
      <c r="D1855" s="744"/>
      <c r="E1855" s="744"/>
      <c r="F1855" s="729"/>
    </row>
    <row r="1856" spans="1:6" ht="15" customHeight="1">
      <c r="A1856" s="1376"/>
      <c r="B1856" s="743"/>
      <c r="C1856" s="745"/>
      <c r="D1856" s="744"/>
      <c r="E1856" s="744"/>
      <c r="F1856" s="729"/>
    </row>
    <row r="1857" spans="1:6" ht="15" customHeight="1" thickBot="1">
      <c r="A1857" s="1376"/>
      <c r="B1857" s="388"/>
      <c r="C1857" s="745"/>
      <c r="D1857" s="745"/>
      <c r="E1857" s="745"/>
      <c r="F1857" s="746"/>
    </row>
    <row r="1858" spans="1:6" ht="15" customHeight="1" thickTop="1" thickBot="1">
      <c r="A1858" s="1377"/>
      <c r="B1858" s="720"/>
      <c r="C1858" s="749"/>
      <c r="D1858" s="750"/>
      <c r="E1858" s="751" t="s">
        <v>153</v>
      </c>
      <c r="F1858" s="752">
        <f>SUM(F1850:F1857)</f>
        <v>1570.5</v>
      </c>
    </row>
    <row r="1859" spans="1:6" ht="15" customHeight="1" thickTop="1">
      <c r="A1859" s="1380" t="s">
        <v>482</v>
      </c>
      <c r="B1859" s="753"/>
      <c r="C1859" s="1382"/>
      <c r="D1859" s="1383"/>
      <c r="E1859" s="1383"/>
      <c r="F1859" s="1384"/>
    </row>
    <row r="1860" spans="1:6" ht="15" customHeight="1" thickBot="1">
      <c r="A1860" s="1381"/>
      <c r="B1860" s="389"/>
      <c r="C1860" s="1385"/>
      <c r="D1860" s="1373"/>
      <c r="E1860" s="1373"/>
      <c r="F1860" s="1374"/>
    </row>
    <row r="1861" spans="1:6" ht="15" customHeight="1" thickTop="1"/>
    <row r="1862" spans="1:6" ht="15" customHeight="1" thickBot="1">
      <c r="A1862" s="1362" t="s">
        <v>532</v>
      </c>
      <c r="B1862" s="1363"/>
      <c r="C1862" s="1363"/>
      <c r="D1862" s="1363"/>
      <c r="E1862" s="1363"/>
      <c r="F1862" s="1387"/>
    </row>
    <row r="1863" spans="1:6" ht="15" customHeight="1" thickTop="1">
      <c r="A1863" s="731" t="s">
        <v>473</v>
      </c>
      <c r="B1863" s="732"/>
      <c r="C1863" s="733">
        <v>7.02</v>
      </c>
      <c r="D1863" s="734" t="s">
        <v>474</v>
      </c>
      <c r="E1863" s="1364" t="s">
        <v>13</v>
      </c>
      <c r="F1863" s="1365"/>
    </row>
    <row r="1864" spans="1:6" ht="15" customHeight="1">
      <c r="A1864" s="735" t="s">
        <v>475</v>
      </c>
      <c r="B1864" s="736"/>
      <c r="C1864" s="737">
        <v>7</v>
      </c>
      <c r="D1864" s="738" t="s">
        <v>476</v>
      </c>
      <c r="E1864" s="1366" t="s">
        <v>621</v>
      </c>
      <c r="F1864" s="1367"/>
    </row>
    <row r="1865" spans="1:6" ht="15" customHeight="1">
      <c r="A1865" s="1368" t="s">
        <v>477</v>
      </c>
      <c r="B1865" s="1369"/>
      <c r="C1865" s="773"/>
      <c r="D1865" s="773"/>
      <c r="E1865" s="773"/>
      <c r="F1865" s="1370"/>
    </row>
    <row r="1866" spans="1:6" ht="15" customHeight="1" thickBot="1">
      <c r="A1866" s="1371" t="s">
        <v>14</v>
      </c>
      <c r="B1866" s="1372"/>
      <c r="C1866" s="1373"/>
      <c r="D1866" s="1373"/>
      <c r="E1866" s="1373"/>
      <c r="F1866" s="1374"/>
    </row>
    <row r="1867" spans="1:6" ht="15" customHeight="1" thickTop="1" thickBot="1">
      <c r="A1867" s="739" t="s">
        <v>478</v>
      </c>
      <c r="B1867" s="740"/>
      <c r="C1867" s="741" t="s">
        <v>479</v>
      </c>
      <c r="D1867" s="741" t="s">
        <v>480</v>
      </c>
      <c r="E1867" s="741" t="s">
        <v>481</v>
      </c>
      <c r="F1867" s="742" t="s">
        <v>6</v>
      </c>
    </row>
    <row r="1868" spans="1:6" ht="15" customHeight="1">
      <c r="A1868" s="1375"/>
      <c r="B1868" s="743" t="s">
        <v>652</v>
      </c>
      <c r="C1868" s="744">
        <v>6350</v>
      </c>
      <c r="D1868" s="744">
        <v>0.25</v>
      </c>
      <c r="E1868" s="744">
        <v>0.2</v>
      </c>
      <c r="F1868" s="729">
        <f>+C1868*D1868*E1868</f>
        <v>317.5</v>
      </c>
    </row>
    <row r="1869" spans="1:6" ht="15" customHeight="1">
      <c r="A1869" s="1376"/>
      <c r="B1869" s="743" t="s">
        <v>653</v>
      </c>
      <c r="C1869" s="744">
        <v>300</v>
      </c>
      <c r="D1869" s="744">
        <v>0.2</v>
      </c>
      <c r="E1869" s="744">
        <v>0.2</v>
      </c>
      <c r="F1869" s="729">
        <f t="shared" ref="F1869:F1870" si="22">+C1869*D1869*E1869</f>
        <v>12</v>
      </c>
    </row>
    <row r="1870" spans="1:6" ht="15" customHeight="1">
      <c r="A1870" s="1376"/>
      <c r="B1870" s="743" t="s">
        <v>654</v>
      </c>
      <c r="C1870" s="744">
        <v>4850</v>
      </c>
      <c r="D1870" s="744">
        <v>0.2</v>
      </c>
      <c r="E1870" s="744">
        <v>0.2</v>
      </c>
      <c r="F1870" s="729">
        <f t="shared" si="22"/>
        <v>194</v>
      </c>
    </row>
    <row r="1871" spans="1:6" ht="15" customHeight="1">
      <c r="A1871" s="1376"/>
      <c r="B1871" s="743"/>
      <c r="C1871" s="744"/>
      <c r="D1871" s="744"/>
      <c r="E1871" s="744"/>
      <c r="F1871" s="729"/>
    </row>
    <row r="1872" spans="1:6" ht="15" customHeight="1">
      <c r="A1872" s="1376"/>
      <c r="B1872" s="388"/>
      <c r="C1872" s="744"/>
      <c r="D1872" s="744"/>
      <c r="E1872" s="744"/>
      <c r="F1872" s="729"/>
    </row>
    <row r="1873" spans="1:6" ht="15" customHeight="1">
      <c r="A1873" s="1376"/>
      <c r="B1873" s="388"/>
      <c r="C1873" s="744"/>
      <c r="D1873" s="744"/>
      <c r="E1873" s="744"/>
      <c r="F1873" s="729"/>
    </row>
    <row r="1874" spans="1:6" ht="15" customHeight="1">
      <c r="A1874" s="1376"/>
      <c r="B1874" s="388"/>
      <c r="C1874" s="744"/>
      <c r="D1874" s="744"/>
      <c r="E1874" s="744"/>
      <c r="F1874" s="729"/>
    </row>
    <row r="1875" spans="1:6" ht="33.75" customHeight="1">
      <c r="A1875" s="1376"/>
      <c r="B1875" s="388"/>
      <c r="C1875" s="744"/>
      <c r="D1875" s="744"/>
      <c r="E1875" s="744"/>
      <c r="F1875" s="729"/>
    </row>
    <row r="1876" spans="1:6" ht="15" customHeight="1">
      <c r="A1876" s="1376"/>
      <c r="B1876" s="388"/>
      <c r="C1876" s="744"/>
      <c r="D1876" s="744"/>
      <c r="E1876" s="744"/>
      <c r="F1876" s="729"/>
    </row>
    <row r="1877" spans="1:6" ht="15" customHeight="1">
      <c r="A1877" s="1376"/>
      <c r="B1877" s="388"/>
      <c r="C1877" s="744"/>
      <c r="D1877" s="744"/>
      <c r="E1877" s="744"/>
      <c r="F1877" s="729"/>
    </row>
    <row r="1878" spans="1:6" ht="15" customHeight="1">
      <c r="A1878" s="1376"/>
      <c r="B1878" s="388"/>
      <c r="C1878" s="744"/>
      <c r="D1878" s="744"/>
      <c r="E1878" s="744"/>
      <c r="F1878" s="729"/>
    </row>
    <row r="1879" spans="1:6" ht="15" customHeight="1">
      <c r="A1879" s="1376"/>
      <c r="B1879" s="388"/>
      <c r="C1879" s="744"/>
      <c r="D1879" s="744"/>
      <c r="E1879" s="744"/>
      <c r="F1879" s="729"/>
    </row>
    <row r="1880" spans="1:6" ht="15" customHeight="1">
      <c r="A1880" s="1376"/>
      <c r="B1880" s="388"/>
      <c r="C1880" s="745"/>
      <c r="D1880" s="744"/>
      <c r="E1880" s="744"/>
      <c r="F1880" s="729"/>
    </row>
    <row r="1881" spans="1:6" ht="15" customHeight="1" thickBot="1">
      <c r="A1881" s="1376"/>
      <c r="B1881" s="388"/>
      <c r="C1881" s="745"/>
      <c r="D1881" s="745"/>
      <c r="E1881" s="745"/>
      <c r="F1881" s="746"/>
    </row>
    <row r="1882" spans="1:6" ht="15" customHeight="1" thickTop="1" thickBot="1">
      <c r="A1882" s="1377"/>
      <c r="B1882" s="720"/>
      <c r="C1882" s="749"/>
      <c r="D1882" s="750"/>
      <c r="E1882" s="751" t="s">
        <v>153</v>
      </c>
      <c r="F1882" s="752">
        <f>SUM(F1868:F1881)</f>
        <v>523.5</v>
      </c>
    </row>
    <row r="1883" spans="1:6" ht="15" customHeight="1" thickTop="1">
      <c r="A1883" s="1380" t="s">
        <v>482</v>
      </c>
      <c r="B1883" s="753"/>
      <c r="C1883" s="1382"/>
      <c r="D1883" s="1383"/>
      <c r="E1883" s="1383"/>
      <c r="F1883" s="1384"/>
    </row>
    <row r="1884" spans="1:6" ht="15" customHeight="1" thickBot="1">
      <c r="A1884" s="1381"/>
      <c r="B1884" s="389"/>
      <c r="C1884" s="1385"/>
      <c r="D1884" s="1373"/>
      <c r="E1884" s="1373"/>
      <c r="F1884" s="1374"/>
    </row>
    <row r="1885" spans="1:6" ht="15" customHeight="1" thickTop="1"/>
    <row r="1886" spans="1:6" ht="15" customHeight="1" thickBot="1">
      <c r="A1886" s="1362" t="s">
        <v>532</v>
      </c>
      <c r="B1886" s="1363"/>
      <c r="C1886" s="1363"/>
      <c r="D1886" s="1363"/>
      <c r="E1886" s="1363"/>
      <c r="F1886" s="1387"/>
    </row>
    <row r="1887" spans="1:6" ht="15" customHeight="1" thickTop="1">
      <c r="A1887" s="731" t="s">
        <v>473</v>
      </c>
      <c r="B1887" s="732"/>
      <c r="C1887" s="733">
        <v>7.03</v>
      </c>
      <c r="D1887" s="734" t="s">
        <v>474</v>
      </c>
      <c r="E1887" s="1364" t="s">
        <v>17</v>
      </c>
      <c r="F1887" s="1365"/>
    </row>
    <row r="1888" spans="1:6" ht="15" customHeight="1">
      <c r="A1888" s="735" t="s">
        <v>475</v>
      </c>
      <c r="B1888" s="736"/>
      <c r="C1888" s="737">
        <v>7</v>
      </c>
      <c r="D1888" s="738" t="s">
        <v>476</v>
      </c>
      <c r="E1888" s="1366" t="s">
        <v>621</v>
      </c>
      <c r="F1888" s="1367"/>
    </row>
    <row r="1889" spans="1:6" ht="15" customHeight="1">
      <c r="A1889" s="1368" t="s">
        <v>477</v>
      </c>
      <c r="B1889" s="1369"/>
      <c r="C1889" s="773"/>
      <c r="D1889" s="773"/>
      <c r="E1889" s="773"/>
      <c r="F1889" s="1370"/>
    </row>
    <row r="1890" spans="1:6" ht="15" customHeight="1" thickBot="1">
      <c r="A1890" s="1371" t="s">
        <v>137</v>
      </c>
      <c r="B1890" s="1372"/>
      <c r="C1890" s="1373"/>
      <c r="D1890" s="1373"/>
      <c r="E1890" s="1373"/>
      <c r="F1890" s="1374"/>
    </row>
    <row r="1891" spans="1:6" ht="15" customHeight="1" thickTop="1" thickBot="1">
      <c r="A1891" s="739" t="s">
        <v>478</v>
      </c>
      <c r="B1891" s="740"/>
      <c r="C1891" s="741" t="s">
        <v>479</v>
      </c>
      <c r="D1891" s="741" t="s">
        <v>480</v>
      </c>
      <c r="E1891" s="741" t="s">
        <v>481</v>
      </c>
      <c r="F1891" s="742" t="s">
        <v>6</v>
      </c>
    </row>
    <row r="1892" spans="1:6" ht="15" customHeight="1">
      <c r="A1892" s="1375"/>
      <c r="B1892" s="743" t="s">
        <v>652</v>
      </c>
      <c r="C1892" s="744">
        <v>6350</v>
      </c>
      <c r="D1892" s="744">
        <v>0.25</v>
      </c>
      <c r="E1892" s="744">
        <v>0.2</v>
      </c>
      <c r="F1892" s="729">
        <f>+C1892*D1892*E1892</f>
        <v>317.5</v>
      </c>
    </row>
    <row r="1893" spans="1:6" ht="15" customHeight="1">
      <c r="A1893" s="1376"/>
      <c r="B1893" s="743" t="s">
        <v>653</v>
      </c>
      <c r="C1893" s="744">
        <v>300</v>
      </c>
      <c r="D1893" s="744">
        <v>0.2</v>
      </c>
      <c r="E1893" s="744">
        <v>0.2</v>
      </c>
      <c r="F1893" s="729">
        <f t="shared" ref="F1893:F1894" si="23">+C1893*D1893*E1893</f>
        <v>12</v>
      </c>
    </row>
    <row r="1894" spans="1:6" ht="15" customHeight="1">
      <c r="A1894" s="1376"/>
      <c r="B1894" s="743" t="s">
        <v>654</v>
      </c>
      <c r="C1894" s="744">
        <v>4850</v>
      </c>
      <c r="D1894" s="744">
        <v>0.2</v>
      </c>
      <c r="E1894" s="744">
        <v>0.2</v>
      </c>
      <c r="F1894" s="729">
        <f t="shared" si="23"/>
        <v>194</v>
      </c>
    </row>
    <row r="1895" spans="1:6" ht="15" customHeight="1">
      <c r="A1895" s="1376"/>
      <c r="B1895" s="388"/>
      <c r="C1895" s="744"/>
      <c r="D1895" s="744"/>
      <c r="E1895" s="744"/>
      <c r="F1895" s="729"/>
    </row>
    <row r="1896" spans="1:6" ht="15" customHeight="1">
      <c r="A1896" s="1376"/>
      <c r="B1896" s="388"/>
      <c r="C1896" s="744"/>
      <c r="D1896" s="744"/>
      <c r="E1896" s="744"/>
      <c r="F1896" s="729"/>
    </row>
    <row r="1897" spans="1:6" ht="15" customHeight="1">
      <c r="A1897" s="1376"/>
      <c r="B1897" s="388"/>
      <c r="C1897" s="744"/>
      <c r="D1897" s="744"/>
      <c r="E1897" s="744"/>
      <c r="F1897" s="729"/>
    </row>
    <row r="1898" spans="1:6" ht="15" customHeight="1">
      <c r="A1898" s="1376"/>
      <c r="B1898" s="388"/>
      <c r="C1898" s="744"/>
      <c r="D1898" s="744"/>
      <c r="E1898" s="744"/>
      <c r="F1898" s="729"/>
    </row>
    <row r="1899" spans="1:6" ht="15" customHeight="1">
      <c r="A1899" s="1376"/>
      <c r="B1899" s="388"/>
      <c r="C1899" s="744"/>
      <c r="D1899" s="744"/>
      <c r="E1899" s="744"/>
      <c r="F1899" s="729"/>
    </row>
    <row r="1900" spans="1:6" ht="15" customHeight="1">
      <c r="A1900" s="1376"/>
      <c r="B1900" s="388"/>
      <c r="C1900" s="744"/>
      <c r="D1900" s="744"/>
      <c r="E1900" s="744"/>
      <c r="F1900" s="729"/>
    </row>
    <row r="1901" spans="1:6" ht="15" customHeight="1">
      <c r="A1901" s="1376"/>
      <c r="B1901" s="388"/>
      <c r="C1901" s="744"/>
      <c r="D1901" s="744"/>
      <c r="E1901" s="744"/>
      <c r="F1901" s="729"/>
    </row>
    <row r="1902" spans="1:6" ht="15" customHeight="1">
      <c r="A1902" s="1376"/>
      <c r="B1902" s="388"/>
      <c r="C1902" s="744"/>
      <c r="D1902" s="744"/>
      <c r="E1902" s="744"/>
      <c r="F1902" s="729"/>
    </row>
    <row r="1903" spans="1:6" ht="15" customHeight="1">
      <c r="A1903" s="1376"/>
      <c r="B1903" s="388"/>
      <c r="C1903" s="744"/>
      <c r="D1903" s="744"/>
      <c r="E1903" s="744"/>
      <c r="F1903" s="729"/>
    </row>
    <row r="1904" spans="1:6" ht="15" customHeight="1">
      <c r="A1904" s="1376"/>
      <c r="B1904" s="388"/>
      <c r="C1904" s="745"/>
      <c r="D1904" s="744"/>
      <c r="E1904" s="744"/>
      <c r="F1904" s="729"/>
    </row>
    <row r="1905" spans="1:6" ht="15" customHeight="1" thickBot="1">
      <c r="A1905" s="1376"/>
      <c r="B1905" s="388"/>
      <c r="C1905" s="745"/>
      <c r="D1905" s="745"/>
      <c r="E1905" s="745"/>
      <c r="F1905" s="746"/>
    </row>
    <row r="1906" spans="1:6" ht="15" customHeight="1" thickTop="1" thickBot="1">
      <c r="A1906" s="1377"/>
      <c r="B1906" s="720"/>
      <c r="C1906" s="749"/>
      <c r="D1906" s="750"/>
      <c r="E1906" s="751" t="s">
        <v>153</v>
      </c>
      <c r="F1906" s="752">
        <f>SUM(F1892:F1905)</f>
        <v>523.5</v>
      </c>
    </row>
    <row r="1907" spans="1:6" ht="15" customHeight="1" thickTop="1">
      <c r="A1907" s="1380" t="s">
        <v>482</v>
      </c>
      <c r="B1907" s="753"/>
      <c r="C1907" s="1382"/>
      <c r="D1907" s="1383"/>
      <c r="E1907" s="1383"/>
      <c r="F1907" s="1384"/>
    </row>
    <row r="1908" spans="1:6" ht="15" customHeight="1" thickBot="1">
      <c r="A1908" s="1381"/>
      <c r="B1908" s="389"/>
      <c r="C1908" s="1385"/>
      <c r="D1908" s="1373"/>
      <c r="E1908" s="1373"/>
      <c r="F1908" s="1374"/>
    </row>
    <row r="1909" spans="1:6" ht="15" customHeight="1" thickTop="1"/>
    <row r="1910" spans="1:6" ht="15" customHeight="1" thickBot="1">
      <c r="A1910" s="1362" t="s">
        <v>532</v>
      </c>
      <c r="B1910" s="1363"/>
      <c r="C1910" s="1363"/>
      <c r="D1910" s="1363"/>
      <c r="E1910" s="1363"/>
      <c r="F1910" s="1387"/>
    </row>
    <row r="1911" spans="1:6" ht="15" customHeight="1" thickTop="1">
      <c r="A1911" s="731" t="s">
        <v>473</v>
      </c>
      <c r="B1911" s="732"/>
      <c r="C1911" s="733">
        <v>7.04</v>
      </c>
      <c r="D1911" s="734" t="s">
        <v>474</v>
      </c>
      <c r="E1911" s="1364" t="s">
        <v>17</v>
      </c>
      <c r="F1911" s="1365"/>
    </row>
    <row r="1912" spans="1:6" ht="15" customHeight="1">
      <c r="A1912" s="735" t="s">
        <v>475</v>
      </c>
      <c r="B1912" s="736"/>
      <c r="C1912" s="737">
        <v>7</v>
      </c>
      <c r="D1912" s="738" t="s">
        <v>476</v>
      </c>
      <c r="E1912" s="1366" t="s">
        <v>621</v>
      </c>
      <c r="F1912" s="1367"/>
    </row>
    <row r="1913" spans="1:6" ht="15" customHeight="1">
      <c r="A1913" s="1368" t="s">
        <v>477</v>
      </c>
      <c r="B1913" s="1369"/>
      <c r="C1913" s="773"/>
      <c r="D1913" s="773"/>
      <c r="E1913" s="773"/>
      <c r="F1913" s="1370"/>
    </row>
    <row r="1914" spans="1:6" ht="15" customHeight="1" thickBot="1">
      <c r="A1914" s="1371" t="s">
        <v>27</v>
      </c>
      <c r="B1914" s="1372"/>
      <c r="C1914" s="1373"/>
      <c r="D1914" s="1373"/>
      <c r="E1914" s="1373"/>
      <c r="F1914" s="1374"/>
    </row>
    <row r="1915" spans="1:6" ht="15" customHeight="1" thickTop="1" thickBot="1">
      <c r="A1915" s="739" t="s">
        <v>478</v>
      </c>
      <c r="B1915" s="740"/>
      <c r="C1915" s="741" t="s">
        <v>479</v>
      </c>
      <c r="D1915" s="741" t="s">
        <v>480</v>
      </c>
      <c r="E1915" s="741" t="s">
        <v>481</v>
      </c>
      <c r="F1915" s="742" t="s">
        <v>6</v>
      </c>
    </row>
    <row r="1916" spans="1:6" ht="15" customHeight="1">
      <c r="A1916" s="1375"/>
      <c r="B1916" s="743" t="s">
        <v>652</v>
      </c>
      <c r="C1916" s="744">
        <v>6350</v>
      </c>
      <c r="D1916" s="744">
        <v>0.25</v>
      </c>
      <c r="E1916" s="744">
        <v>0.6</v>
      </c>
      <c r="F1916" s="729">
        <f>+C1916*D1916*E1916</f>
        <v>952.5</v>
      </c>
    </row>
    <row r="1917" spans="1:6" ht="15" customHeight="1">
      <c r="A1917" s="1376"/>
      <c r="B1917" s="743" t="s">
        <v>653</v>
      </c>
      <c r="C1917" s="744">
        <v>300</v>
      </c>
      <c r="D1917" s="744">
        <v>0.2</v>
      </c>
      <c r="E1917" s="744">
        <v>0.6</v>
      </c>
      <c r="F1917" s="729">
        <f t="shared" ref="F1917:F1918" si="24">+C1917*D1917*E1917</f>
        <v>36</v>
      </c>
    </row>
    <row r="1918" spans="1:6" ht="15" customHeight="1">
      <c r="A1918" s="1376"/>
      <c r="B1918" s="743" t="s">
        <v>654</v>
      </c>
      <c r="C1918" s="744">
        <v>4850</v>
      </c>
      <c r="D1918" s="744">
        <v>0.2</v>
      </c>
      <c r="E1918" s="744">
        <v>0.6</v>
      </c>
      <c r="F1918" s="729">
        <f t="shared" si="24"/>
        <v>582</v>
      </c>
    </row>
    <row r="1919" spans="1:6" ht="15" customHeight="1">
      <c r="A1919" s="1376"/>
      <c r="B1919" s="388"/>
      <c r="C1919" s="744"/>
      <c r="D1919" s="744"/>
      <c r="E1919" s="744"/>
      <c r="F1919" s="729"/>
    </row>
    <row r="1920" spans="1:6" ht="15" customHeight="1">
      <c r="A1920" s="1376"/>
      <c r="B1920" s="388"/>
      <c r="C1920" s="744"/>
      <c r="D1920" s="744"/>
      <c r="E1920" s="744"/>
      <c r="F1920" s="729"/>
    </row>
    <row r="1921" spans="1:6" ht="15" customHeight="1">
      <c r="A1921" s="1376"/>
      <c r="B1921" s="388"/>
      <c r="C1921" s="744"/>
      <c r="D1921" s="744"/>
      <c r="E1921" s="744"/>
      <c r="F1921" s="729"/>
    </row>
    <row r="1922" spans="1:6" ht="15" customHeight="1">
      <c r="A1922" s="1376"/>
      <c r="B1922" s="388"/>
      <c r="C1922" s="744"/>
      <c r="D1922" s="744"/>
      <c r="E1922" s="744"/>
      <c r="F1922" s="729"/>
    </row>
    <row r="1923" spans="1:6" ht="15" customHeight="1">
      <c r="A1923" s="1376"/>
      <c r="B1923" s="388"/>
      <c r="C1923" s="744"/>
      <c r="D1923" s="744"/>
      <c r="E1923" s="744"/>
      <c r="F1923" s="729"/>
    </row>
    <row r="1924" spans="1:6" ht="15" customHeight="1">
      <c r="A1924" s="1376"/>
      <c r="B1924" s="388"/>
      <c r="C1924" s="744"/>
      <c r="D1924" s="744"/>
      <c r="E1924" s="744"/>
      <c r="F1924" s="729"/>
    </row>
    <row r="1925" spans="1:6" ht="15" customHeight="1" thickBot="1">
      <c r="A1925" s="1376"/>
      <c r="B1925" s="388"/>
      <c r="C1925" s="744"/>
      <c r="D1925" s="744"/>
      <c r="E1925" s="744"/>
      <c r="F1925" s="729"/>
    </row>
    <row r="1926" spans="1:6" ht="15" customHeight="1" thickTop="1" thickBot="1">
      <c r="A1926" s="1377"/>
      <c r="B1926" s="720"/>
      <c r="C1926" s="749"/>
      <c r="D1926" s="750"/>
      <c r="E1926" s="751" t="s">
        <v>153</v>
      </c>
      <c r="F1926" s="752">
        <f>SUM(F1916:F1925)</f>
        <v>1570.5</v>
      </c>
    </row>
    <row r="1927" spans="1:6" ht="15" customHeight="1" thickTop="1">
      <c r="A1927" s="1380" t="s">
        <v>482</v>
      </c>
      <c r="B1927" s="753"/>
      <c r="C1927" s="1382"/>
      <c r="D1927" s="1383"/>
      <c r="E1927" s="1383"/>
      <c r="F1927" s="1384"/>
    </row>
    <row r="1928" spans="1:6" ht="15" customHeight="1" thickBot="1">
      <c r="A1928" s="1381"/>
      <c r="B1928" s="389"/>
      <c r="C1928" s="1385"/>
      <c r="D1928" s="1373"/>
      <c r="E1928" s="1373"/>
      <c r="F1928" s="1374"/>
    </row>
    <row r="1929" spans="1:6" ht="15" customHeight="1" thickTop="1"/>
    <row r="1930" spans="1:6" ht="15" customHeight="1" thickBot="1">
      <c r="A1930" s="1362" t="s">
        <v>532</v>
      </c>
      <c r="B1930" s="1363"/>
      <c r="C1930" s="1363"/>
      <c r="D1930" s="1363"/>
      <c r="E1930" s="1363"/>
      <c r="F1930" s="1387"/>
    </row>
    <row r="1931" spans="1:6" ht="15" customHeight="1" thickTop="1">
      <c r="A1931" s="731" t="s">
        <v>473</v>
      </c>
      <c r="B1931" s="732"/>
      <c r="C1931" s="733">
        <v>7.05</v>
      </c>
      <c r="D1931" s="734" t="s">
        <v>474</v>
      </c>
      <c r="E1931" s="1364" t="s">
        <v>17</v>
      </c>
      <c r="F1931" s="1365"/>
    </row>
    <row r="1932" spans="1:6" ht="15" customHeight="1">
      <c r="A1932" s="735" t="s">
        <v>475</v>
      </c>
      <c r="B1932" s="736"/>
      <c r="C1932" s="737">
        <v>7</v>
      </c>
      <c r="D1932" s="738" t="s">
        <v>476</v>
      </c>
      <c r="E1932" s="1366" t="s">
        <v>621</v>
      </c>
      <c r="F1932" s="1367"/>
    </row>
    <row r="1933" spans="1:6" ht="15" customHeight="1">
      <c r="A1933" s="1368" t="s">
        <v>477</v>
      </c>
      <c r="B1933" s="1369"/>
      <c r="C1933" s="773"/>
      <c r="D1933" s="773"/>
      <c r="E1933" s="773"/>
      <c r="F1933" s="1370"/>
    </row>
    <row r="1934" spans="1:6" ht="15" customHeight="1" thickBot="1">
      <c r="A1934" s="1371" t="s">
        <v>139</v>
      </c>
      <c r="B1934" s="1372"/>
      <c r="C1934" s="1373"/>
      <c r="D1934" s="1373"/>
      <c r="E1934" s="1373"/>
      <c r="F1934" s="1374"/>
    </row>
    <row r="1935" spans="1:6" ht="15" customHeight="1" thickTop="1" thickBot="1">
      <c r="A1935" s="739" t="s">
        <v>478</v>
      </c>
      <c r="B1935" s="740"/>
      <c r="C1935" s="741" t="s">
        <v>479</v>
      </c>
      <c r="D1935" s="741" t="s">
        <v>480</v>
      </c>
      <c r="E1935" s="741" t="s">
        <v>481</v>
      </c>
      <c r="F1935" s="742" t="s">
        <v>6</v>
      </c>
    </row>
    <row r="1936" spans="1:6" ht="15" customHeight="1">
      <c r="A1936" s="1375"/>
      <c r="B1936" s="743" t="s">
        <v>652</v>
      </c>
      <c r="C1936" s="744">
        <v>6350</v>
      </c>
      <c r="D1936" s="744"/>
      <c r="E1936" s="744"/>
      <c r="F1936" s="729">
        <f>+C1936</f>
        <v>6350</v>
      </c>
    </row>
    <row r="1937" spans="1:6" ht="15" customHeight="1">
      <c r="A1937" s="1376"/>
      <c r="B1937" s="743" t="s">
        <v>653</v>
      </c>
      <c r="C1937" s="744"/>
      <c r="D1937" s="744"/>
      <c r="E1937" s="744"/>
      <c r="F1937" s="729">
        <f t="shared" ref="F1937:F1938" si="25">+C1937*D1937*E1937</f>
        <v>0</v>
      </c>
    </row>
    <row r="1938" spans="1:6" ht="15" customHeight="1">
      <c r="A1938" s="1376"/>
      <c r="B1938" s="743" t="s">
        <v>654</v>
      </c>
      <c r="C1938" s="744"/>
      <c r="D1938" s="744"/>
      <c r="E1938" s="744"/>
      <c r="F1938" s="729">
        <f t="shared" si="25"/>
        <v>0</v>
      </c>
    </row>
    <row r="1939" spans="1:6" ht="15" customHeight="1">
      <c r="A1939" s="1376"/>
      <c r="B1939" s="388"/>
      <c r="C1939" s="744"/>
      <c r="D1939" s="744"/>
      <c r="E1939" s="744"/>
      <c r="F1939" s="729"/>
    </row>
    <row r="1940" spans="1:6" ht="15" customHeight="1">
      <c r="A1940" s="1376"/>
      <c r="B1940" s="388"/>
      <c r="C1940" s="744"/>
      <c r="D1940" s="744"/>
      <c r="E1940" s="744"/>
      <c r="F1940" s="729"/>
    </row>
    <row r="1941" spans="1:6" ht="15" customHeight="1">
      <c r="A1941" s="1376"/>
      <c r="B1941" s="388"/>
      <c r="C1941" s="744"/>
      <c r="D1941" s="744"/>
      <c r="E1941" s="744"/>
      <c r="F1941" s="729"/>
    </row>
    <row r="1942" spans="1:6" ht="15" customHeight="1">
      <c r="A1942" s="1376"/>
      <c r="B1942" s="388"/>
      <c r="C1942" s="744"/>
      <c r="D1942" s="744"/>
      <c r="E1942" s="744"/>
      <c r="F1942" s="729"/>
    </row>
    <row r="1943" spans="1:6" ht="15" customHeight="1">
      <c r="A1943" s="1376"/>
      <c r="B1943" s="388"/>
      <c r="C1943" s="744"/>
      <c r="D1943" s="744"/>
      <c r="E1943" s="744"/>
      <c r="F1943" s="729"/>
    </row>
    <row r="1944" spans="1:6" ht="15" customHeight="1" thickBot="1">
      <c r="A1944" s="1376"/>
      <c r="B1944" s="388"/>
      <c r="C1944" s="744"/>
      <c r="D1944" s="744"/>
      <c r="E1944" s="744"/>
      <c r="F1944" s="729"/>
    </row>
    <row r="1945" spans="1:6" ht="15" customHeight="1" thickTop="1" thickBot="1">
      <c r="A1945" s="1377"/>
      <c r="B1945" s="720"/>
      <c r="C1945" s="749"/>
      <c r="D1945" s="750"/>
      <c r="E1945" s="751" t="s">
        <v>153</v>
      </c>
      <c r="F1945" s="752">
        <f>SUM(F1936:F1944)</f>
        <v>6350</v>
      </c>
    </row>
    <row r="1946" spans="1:6" ht="15" customHeight="1" thickTop="1">
      <c r="A1946" s="1380" t="s">
        <v>482</v>
      </c>
      <c r="B1946" s="753"/>
      <c r="C1946" s="1382"/>
      <c r="D1946" s="1383"/>
      <c r="E1946" s="1383"/>
      <c r="F1946" s="1384"/>
    </row>
    <row r="1947" spans="1:6" ht="15" customHeight="1" thickBot="1">
      <c r="A1947" s="1381"/>
      <c r="B1947" s="389"/>
      <c r="C1947" s="1385"/>
      <c r="D1947" s="1373"/>
      <c r="E1947" s="1373"/>
      <c r="F1947" s="1374"/>
    </row>
    <row r="1948" spans="1:6" ht="15" customHeight="1" thickTop="1"/>
    <row r="1949" spans="1:6" ht="15" customHeight="1" thickBot="1">
      <c r="A1949" s="1362" t="s">
        <v>532</v>
      </c>
      <c r="B1949" s="1363"/>
      <c r="C1949" s="1363"/>
      <c r="D1949" s="1363"/>
      <c r="E1949" s="1363"/>
      <c r="F1949" s="1387"/>
    </row>
    <row r="1950" spans="1:6" ht="15" customHeight="1" thickTop="1">
      <c r="A1950" s="731" t="s">
        <v>473</v>
      </c>
      <c r="B1950" s="732"/>
      <c r="C1950" s="733">
        <v>7.06</v>
      </c>
      <c r="D1950" s="734" t="s">
        <v>474</v>
      </c>
      <c r="E1950" s="1364" t="s">
        <v>17</v>
      </c>
      <c r="F1950" s="1365"/>
    </row>
    <row r="1951" spans="1:6" ht="15" customHeight="1">
      <c r="A1951" s="735" t="s">
        <v>475</v>
      </c>
      <c r="B1951" s="736"/>
      <c r="C1951" s="737">
        <v>7</v>
      </c>
      <c r="D1951" s="738" t="s">
        <v>476</v>
      </c>
      <c r="E1951" s="1366" t="s">
        <v>621</v>
      </c>
      <c r="F1951" s="1367"/>
    </row>
    <row r="1952" spans="1:6" ht="15" customHeight="1">
      <c r="A1952" s="1368" t="s">
        <v>477</v>
      </c>
      <c r="B1952" s="1369"/>
      <c r="C1952" s="773"/>
      <c r="D1952" s="773"/>
      <c r="E1952" s="773"/>
      <c r="F1952" s="1370"/>
    </row>
    <row r="1953" spans="1:6" ht="15" customHeight="1" thickBot="1">
      <c r="A1953" s="1371" t="s">
        <v>140</v>
      </c>
      <c r="B1953" s="1372"/>
      <c r="C1953" s="1373"/>
      <c r="D1953" s="1373"/>
      <c r="E1953" s="1373"/>
      <c r="F1953" s="1374"/>
    </row>
    <row r="1954" spans="1:6" ht="15" customHeight="1" thickTop="1" thickBot="1">
      <c r="A1954" s="739" t="s">
        <v>478</v>
      </c>
      <c r="B1954" s="740"/>
      <c r="C1954" s="741" t="s">
        <v>479</v>
      </c>
      <c r="D1954" s="741" t="s">
        <v>480</v>
      </c>
      <c r="E1954" s="741" t="s">
        <v>481</v>
      </c>
      <c r="F1954" s="742" t="s">
        <v>6</v>
      </c>
    </row>
    <row r="1955" spans="1:6" ht="15" customHeight="1">
      <c r="A1955" s="1375"/>
      <c r="B1955" s="743" t="s">
        <v>652</v>
      </c>
      <c r="C1955" s="744"/>
      <c r="D1955" s="744"/>
      <c r="E1955" s="744"/>
      <c r="F1955" s="729">
        <f>+C1955*D1955*E1955</f>
        <v>0</v>
      </c>
    </row>
    <row r="1956" spans="1:6" ht="15" customHeight="1">
      <c r="A1956" s="1376"/>
      <c r="B1956" s="743" t="s">
        <v>653</v>
      </c>
      <c r="C1956" s="744">
        <v>300</v>
      </c>
      <c r="D1956" s="744"/>
      <c r="E1956" s="744"/>
      <c r="F1956" s="729">
        <f>+C1956</f>
        <v>300</v>
      </c>
    </row>
    <row r="1957" spans="1:6" ht="15" customHeight="1">
      <c r="A1957" s="1376"/>
      <c r="B1957" s="743" t="s">
        <v>654</v>
      </c>
      <c r="C1957" s="744"/>
      <c r="D1957" s="744"/>
      <c r="E1957" s="744"/>
      <c r="F1957" s="729">
        <f t="shared" ref="F1957" si="26">+C1957*D1957*E1957</f>
        <v>0</v>
      </c>
    </row>
    <row r="1958" spans="1:6" ht="15" customHeight="1">
      <c r="A1958" s="1376"/>
      <c r="B1958" s="388"/>
      <c r="C1958" s="744"/>
      <c r="D1958" s="744"/>
      <c r="E1958" s="744"/>
      <c r="F1958" s="729"/>
    </row>
    <row r="1959" spans="1:6" ht="15" customHeight="1">
      <c r="A1959" s="1376"/>
      <c r="B1959" s="388"/>
      <c r="C1959" s="744"/>
      <c r="D1959" s="744"/>
      <c r="E1959" s="744"/>
      <c r="F1959" s="729"/>
    </row>
    <row r="1960" spans="1:6" ht="15" customHeight="1">
      <c r="A1960" s="1376"/>
      <c r="B1960" s="388"/>
      <c r="C1960" s="744"/>
      <c r="D1960" s="744"/>
      <c r="E1960" s="744"/>
      <c r="F1960" s="729"/>
    </row>
    <row r="1961" spans="1:6" ht="15" customHeight="1">
      <c r="A1961" s="1376"/>
      <c r="B1961" s="388"/>
      <c r="C1961" s="745"/>
      <c r="D1961" s="745"/>
      <c r="E1961" s="745"/>
      <c r="F1961" s="746"/>
    </row>
    <row r="1962" spans="1:6" ht="15" customHeight="1" thickBot="1">
      <c r="A1962" s="1376"/>
      <c r="B1962" s="388"/>
      <c r="C1962" s="745"/>
      <c r="D1962" s="745"/>
      <c r="E1962" s="747"/>
      <c r="F1962" s="748"/>
    </row>
    <row r="1963" spans="1:6" ht="15" customHeight="1" thickTop="1" thickBot="1">
      <c r="A1963" s="1377"/>
      <c r="B1963" s="720"/>
      <c r="C1963" s="749"/>
      <c r="D1963" s="750"/>
      <c r="E1963" s="751" t="s">
        <v>153</v>
      </c>
      <c r="F1963" s="752">
        <f>SUM(F1955:F1962)</f>
        <v>300</v>
      </c>
    </row>
    <row r="1964" spans="1:6" ht="15" customHeight="1" thickTop="1">
      <c r="A1964" s="1380" t="s">
        <v>482</v>
      </c>
      <c r="B1964" s="753"/>
      <c r="C1964" s="1382"/>
      <c r="D1964" s="1383"/>
      <c r="E1964" s="1383"/>
      <c r="F1964" s="1384"/>
    </row>
    <row r="1965" spans="1:6" ht="15" customHeight="1" thickBot="1">
      <c r="A1965" s="1381"/>
      <c r="B1965" s="389"/>
      <c r="C1965" s="1385"/>
      <c r="D1965" s="1373"/>
      <c r="E1965" s="1373"/>
      <c r="F1965" s="1374"/>
    </row>
    <row r="1966" spans="1:6" ht="15" customHeight="1" thickTop="1"/>
    <row r="1967" spans="1:6" ht="15" customHeight="1" thickBot="1">
      <c r="A1967" s="1362" t="s">
        <v>532</v>
      </c>
      <c r="B1967" s="1363"/>
      <c r="C1967" s="1363"/>
      <c r="D1967" s="1363"/>
      <c r="E1967" s="1363"/>
      <c r="F1967" s="1387"/>
    </row>
    <row r="1968" spans="1:6" ht="15" customHeight="1" thickTop="1">
      <c r="A1968" s="731" t="s">
        <v>473</v>
      </c>
      <c r="B1968" s="732"/>
      <c r="C1968" s="733">
        <v>7.07</v>
      </c>
      <c r="D1968" s="734" t="s">
        <v>474</v>
      </c>
      <c r="E1968" s="1364" t="s">
        <v>17</v>
      </c>
      <c r="F1968" s="1365"/>
    </row>
    <row r="1969" spans="1:6" ht="15" customHeight="1">
      <c r="A1969" s="735" t="s">
        <v>475</v>
      </c>
      <c r="B1969" s="736"/>
      <c r="C1969" s="737">
        <v>7</v>
      </c>
      <c r="D1969" s="738" t="s">
        <v>476</v>
      </c>
      <c r="E1969" s="1366" t="s">
        <v>621</v>
      </c>
      <c r="F1969" s="1367"/>
    </row>
    <row r="1970" spans="1:6" ht="15" customHeight="1">
      <c r="A1970" s="1368" t="s">
        <v>477</v>
      </c>
      <c r="B1970" s="1369"/>
      <c r="C1970" s="773"/>
      <c r="D1970" s="773"/>
      <c r="E1970" s="773"/>
      <c r="F1970" s="1370"/>
    </row>
    <row r="1971" spans="1:6" ht="15" customHeight="1" thickBot="1">
      <c r="A1971" s="1371" t="s">
        <v>141</v>
      </c>
      <c r="B1971" s="1372"/>
      <c r="C1971" s="1373"/>
      <c r="D1971" s="1373"/>
      <c r="E1971" s="1373"/>
      <c r="F1971" s="1374"/>
    </row>
    <row r="1972" spans="1:6" ht="15" customHeight="1" thickTop="1" thickBot="1">
      <c r="A1972" s="739" t="s">
        <v>478</v>
      </c>
      <c r="B1972" s="740"/>
      <c r="C1972" s="741" t="s">
        <v>479</v>
      </c>
      <c r="D1972" s="741" t="s">
        <v>480</v>
      </c>
      <c r="E1972" s="741" t="s">
        <v>481</v>
      </c>
      <c r="F1972" s="742" t="s">
        <v>6</v>
      </c>
    </row>
    <row r="1973" spans="1:6" ht="15" customHeight="1">
      <c r="A1973" s="1375"/>
      <c r="B1973" s="743" t="s">
        <v>652</v>
      </c>
      <c r="C1973" s="744"/>
      <c r="D1973" s="744"/>
      <c r="E1973" s="744"/>
      <c r="F1973" s="729">
        <f>+C1973*D1973*E1973</f>
        <v>0</v>
      </c>
    </row>
    <row r="1974" spans="1:6" ht="15" customHeight="1">
      <c r="A1974" s="1376"/>
      <c r="B1974" s="743" t="s">
        <v>653</v>
      </c>
      <c r="C1974" s="744"/>
      <c r="D1974" s="744"/>
      <c r="E1974" s="744"/>
      <c r="F1974" s="729">
        <f t="shared" ref="F1974" si="27">+C1974*D1974*E1974</f>
        <v>0</v>
      </c>
    </row>
    <row r="1975" spans="1:6" ht="15" customHeight="1">
      <c r="A1975" s="1376"/>
      <c r="B1975" s="743" t="s">
        <v>654</v>
      </c>
      <c r="C1975" s="744">
        <v>4850</v>
      </c>
      <c r="D1975" s="744"/>
      <c r="E1975" s="744"/>
      <c r="F1975" s="729">
        <f>+C1975</f>
        <v>4850</v>
      </c>
    </row>
    <row r="1976" spans="1:6" ht="15" customHeight="1">
      <c r="A1976" s="1376"/>
      <c r="B1976" s="388"/>
      <c r="C1976" s="744"/>
      <c r="D1976" s="744"/>
      <c r="E1976" s="744"/>
      <c r="F1976" s="729"/>
    </row>
    <row r="1977" spans="1:6" ht="15" customHeight="1">
      <c r="A1977" s="1376"/>
      <c r="B1977" s="388"/>
      <c r="C1977" s="745"/>
      <c r="D1977" s="745"/>
      <c r="E1977" s="745"/>
      <c r="F1977" s="746"/>
    </row>
    <row r="1978" spans="1:6" ht="15" customHeight="1" thickBot="1">
      <c r="A1978" s="1376"/>
      <c r="B1978" s="388"/>
      <c r="C1978" s="745"/>
      <c r="D1978" s="745"/>
      <c r="E1978" s="747"/>
      <c r="F1978" s="748"/>
    </row>
    <row r="1979" spans="1:6" ht="15" customHeight="1" thickTop="1" thickBot="1">
      <c r="A1979" s="1377"/>
      <c r="B1979" s="720"/>
      <c r="C1979" s="749"/>
      <c r="D1979" s="750"/>
      <c r="E1979" s="751" t="s">
        <v>153</v>
      </c>
      <c r="F1979" s="752">
        <f>SUM(F1973:F1978)</f>
        <v>4850</v>
      </c>
    </row>
    <row r="1980" spans="1:6" ht="15" customHeight="1" thickTop="1">
      <c r="A1980" s="1380" t="s">
        <v>482</v>
      </c>
      <c r="B1980" s="753"/>
      <c r="C1980" s="1382"/>
      <c r="D1980" s="1383"/>
      <c r="E1980" s="1383"/>
      <c r="F1980" s="1384"/>
    </row>
    <row r="1981" spans="1:6" ht="15" customHeight="1" thickBot="1">
      <c r="A1981" s="1381"/>
      <c r="B1981" s="389"/>
      <c r="C1981" s="1385"/>
      <c r="D1981" s="1373"/>
      <c r="E1981" s="1373"/>
      <c r="F1981" s="1374"/>
    </row>
    <row r="1982" spans="1:6" ht="15" customHeight="1" thickTop="1"/>
    <row r="1983" spans="1:6" ht="15" customHeight="1" thickBot="1">
      <c r="A1983" s="1362" t="s">
        <v>532</v>
      </c>
      <c r="B1983" s="1363"/>
      <c r="C1983" s="1363"/>
      <c r="D1983" s="1363"/>
      <c r="E1983" s="1363"/>
      <c r="F1983" s="1387"/>
    </row>
    <row r="1984" spans="1:6" ht="15" customHeight="1" thickTop="1">
      <c r="A1984" s="731" t="s">
        <v>473</v>
      </c>
      <c r="B1984" s="732"/>
      <c r="C1984" s="733">
        <v>7.08</v>
      </c>
      <c r="D1984" s="734" t="s">
        <v>474</v>
      </c>
      <c r="E1984" s="1364" t="s">
        <v>19</v>
      </c>
      <c r="F1984" s="1365"/>
    </row>
    <row r="1985" spans="1:6" ht="15" customHeight="1">
      <c r="A1985" s="735" t="s">
        <v>475</v>
      </c>
      <c r="B1985" s="736"/>
      <c r="C1985" s="737">
        <v>7</v>
      </c>
      <c r="D1985" s="738" t="s">
        <v>476</v>
      </c>
      <c r="E1985" s="1366" t="s">
        <v>621</v>
      </c>
      <c r="F1985" s="1367"/>
    </row>
    <row r="1986" spans="1:6" ht="15" customHeight="1">
      <c r="A1986" s="1368" t="s">
        <v>477</v>
      </c>
      <c r="B1986" s="1369"/>
      <c r="C1986" s="773"/>
      <c r="D1986" s="773"/>
      <c r="E1986" s="773"/>
      <c r="F1986" s="1370"/>
    </row>
    <row r="1987" spans="1:6" ht="15" customHeight="1" thickBot="1">
      <c r="A1987" s="1371" t="s">
        <v>142</v>
      </c>
      <c r="B1987" s="1372"/>
      <c r="C1987" s="1373"/>
      <c r="D1987" s="1373"/>
      <c r="E1987" s="1373"/>
      <c r="F1987" s="1374"/>
    </row>
    <row r="1988" spans="1:6" ht="15" customHeight="1" thickTop="1" thickBot="1">
      <c r="A1988" s="739" t="s">
        <v>478</v>
      </c>
      <c r="B1988" s="740"/>
      <c r="C1988" s="741" t="s">
        <v>479</v>
      </c>
      <c r="D1988" s="741" t="s">
        <v>480</v>
      </c>
      <c r="E1988" s="741" t="s">
        <v>481</v>
      </c>
      <c r="F1988" s="742" t="s">
        <v>6</v>
      </c>
    </row>
    <row r="1989" spans="1:6" ht="15" customHeight="1">
      <c r="A1989" s="1375"/>
      <c r="B1989" s="743"/>
      <c r="C1989" s="744"/>
      <c r="D1989" s="744"/>
      <c r="E1989" s="744"/>
      <c r="F1989" s="729">
        <v>7</v>
      </c>
    </row>
    <row r="1990" spans="1:6" ht="15" customHeight="1">
      <c r="A1990" s="1376"/>
      <c r="B1990" s="388"/>
      <c r="C1990" s="744"/>
      <c r="D1990" s="744"/>
      <c r="E1990" s="744"/>
      <c r="F1990" s="729"/>
    </row>
    <row r="1991" spans="1:6" ht="15" customHeight="1">
      <c r="A1991" s="1376"/>
      <c r="B1991" s="388"/>
      <c r="C1991" s="744"/>
      <c r="D1991" s="744"/>
      <c r="E1991" s="744"/>
      <c r="F1991" s="729"/>
    </row>
    <row r="1992" spans="1:6" ht="15" customHeight="1">
      <c r="A1992" s="1376"/>
      <c r="B1992" s="388"/>
      <c r="C1992" s="744"/>
      <c r="D1992" s="744"/>
      <c r="E1992" s="744"/>
      <c r="F1992" s="729"/>
    </row>
    <row r="1993" spans="1:6" ht="15" customHeight="1">
      <c r="A1993" s="1376"/>
      <c r="B1993" s="388"/>
      <c r="C1993" s="745"/>
      <c r="D1993" s="745"/>
      <c r="E1993" s="745"/>
      <c r="F1993" s="746"/>
    </row>
    <row r="1994" spans="1:6" ht="15" customHeight="1" thickBot="1">
      <c r="A1994" s="1376"/>
      <c r="B1994" s="388"/>
      <c r="C1994" s="745"/>
      <c r="D1994" s="745"/>
      <c r="E1994" s="747"/>
      <c r="F1994" s="748"/>
    </row>
    <row r="1995" spans="1:6" ht="15" customHeight="1" thickTop="1" thickBot="1">
      <c r="A1995" s="1377"/>
      <c r="B1995" s="720"/>
      <c r="C1995" s="749"/>
      <c r="D1995" s="750"/>
      <c r="E1995" s="751" t="s">
        <v>153</v>
      </c>
      <c r="F1995" s="752">
        <f>SUM(F1989:F1994)</f>
        <v>7</v>
      </c>
    </row>
    <row r="1996" spans="1:6" ht="15" customHeight="1" thickTop="1">
      <c r="A1996" s="1380" t="s">
        <v>482</v>
      </c>
      <c r="B1996" s="753"/>
      <c r="C1996" s="1382"/>
      <c r="D1996" s="1383"/>
      <c r="E1996" s="1383"/>
      <c r="F1996" s="1384"/>
    </row>
    <row r="1997" spans="1:6" ht="15" customHeight="1" thickBot="1">
      <c r="A1997" s="1381"/>
      <c r="B1997" s="389"/>
      <c r="C1997" s="1385"/>
      <c r="D1997" s="1373"/>
      <c r="E1997" s="1373"/>
      <c r="F1997" s="1374"/>
    </row>
    <row r="1998" spans="1:6" ht="15" customHeight="1" thickTop="1"/>
    <row r="1999" spans="1:6" ht="15" customHeight="1" thickBot="1">
      <c r="A1999" s="1362" t="s">
        <v>532</v>
      </c>
      <c r="B1999" s="1363"/>
      <c r="C1999" s="1363"/>
      <c r="D1999" s="1363"/>
      <c r="E1999" s="1363"/>
      <c r="F1999" s="1387"/>
    </row>
    <row r="2000" spans="1:6" ht="15" customHeight="1" thickTop="1">
      <c r="A2000" s="731" t="s">
        <v>473</v>
      </c>
      <c r="B2000" s="732"/>
      <c r="C2000" s="733">
        <v>7.09</v>
      </c>
      <c r="D2000" s="734" t="s">
        <v>474</v>
      </c>
      <c r="E2000" s="1364" t="s">
        <v>19</v>
      </c>
      <c r="F2000" s="1365"/>
    </row>
    <row r="2001" spans="1:6" ht="15" customHeight="1">
      <c r="A2001" s="735" t="s">
        <v>475</v>
      </c>
      <c r="B2001" s="736"/>
      <c r="C2001" s="737">
        <v>7</v>
      </c>
      <c r="D2001" s="738" t="s">
        <v>476</v>
      </c>
      <c r="E2001" s="1366" t="s">
        <v>621</v>
      </c>
      <c r="F2001" s="1367"/>
    </row>
    <row r="2002" spans="1:6" ht="15" customHeight="1">
      <c r="A2002" s="1368" t="s">
        <v>477</v>
      </c>
      <c r="B2002" s="1369"/>
      <c r="C2002" s="773"/>
      <c r="D2002" s="773"/>
      <c r="E2002" s="773"/>
      <c r="F2002" s="1370"/>
    </row>
    <row r="2003" spans="1:6" ht="15" customHeight="1" thickBot="1">
      <c r="A2003" s="1371" t="s">
        <v>143</v>
      </c>
      <c r="B2003" s="1372"/>
      <c r="C2003" s="1373"/>
      <c r="D2003" s="1373"/>
      <c r="E2003" s="1373"/>
      <c r="F2003" s="1374"/>
    </row>
    <row r="2004" spans="1:6" ht="15" customHeight="1" thickTop="1" thickBot="1">
      <c r="A2004" s="739" t="s">
        <v>478</v>
      </c>
      <c r="B2004" s="740"/>
      <c r="C2004" s="741" t="s">
        <v>479</v>
      </c>
      <c r="D2004" s="741" t="s">
        <v>480</v>
      </c>
      <c r="E2004" s="741" t="s">
        <v>481</v>
      </c>
      <c r="F2004" s="742" t="s">
        <v>6</v>
      </c>
    </row>
    <row r="2005" spans="1:6" ht="15" customHeight="1">
      <c r="A2005" s="1375"/>
      <c r="B2005" s="743"/>
      <c r="C2005" s="744"/>
      <c r="D2005" s="744"/>
      <c r="E2005" s="744"/>
      <c r="F2005" s="729">
        <v>7</v>
      </c>
    </row>
    <row r="2006" spans="1:6" ht="15" customHeight="1">
      <c r="A2006" s="1376"/>
      <c r="B2006" s="388"/>
      <c r="C2006" s="744"/>
      <c r="D2006" s="744"/>
      <c r="E2006" s="744"/>
      <c r="F2006" s="729"/>
    </row>
    <row r="2007" spans="1:6" ht="15" customHeight="1">
      <c r="A2007" s="1376"/>
      <c r="B2007" s="388"/>
      <c r="C2007" s="744"/>
      <c r="D2007" s="744"/>
      <c r="E2007" s="744"/>
      <c r="F2007" s="729"/>
    </row>
    <row r="2008" spans="1:6" ht="15" customHeight="1">
      <c r="A2008" s="1376"/>
      <c r="B2008" s="388"/>
      <c r="C2008" s="744"/>
      <c r="D2008" s="744"/>
      <c r="E2008" s="744"/>
      <c r="F2008" s="729"/>
    </row>
    <row r="2009" spans="1:6" ht="15" customHeight="1">
      <c r="A2009" s="1376"/>
      <c r="B2009" s="388"/>
      <c r="C2009" s="745"/>
      <c r="D2009" s="745"/>
      <c r="E2009" s="745"/>
      <c r="F2009" s="746"/>
    </row>
    <row r="2010" spans="1:6" ht="15" customHeight="1" thickBot="1">
      <c r="A2010" s="1376"/>
      <c r="B2010" s="388"/>
      <c r="C2010" s="745"/>
      <c r="D2010" s="745"/>
      <c r="E2010" s="747"/>
      <c r="F2010" s="748"/>
    </row>
    <row r="2011" spans="1:6" ht="15" customHeight="1" thickTop="1" thickBot="1">
      <c r="A2011" s="1377"/>
      <c r="B2011" s="720"/>
      <c r="C2011" s="749"/>
      <c r="D2011" s="750"/>
      <c r="E2011" s="751" t="s">
        <v>153</v>
      </c>
      <c r="F2011" s="752">
        <f>SUM(F2005:F2010)</f>
        <v>7</v>
      </c>
    </row>
    <row r="2012" spans="1:6" ht="15" customHeight="1" thickTop="1">
      <c r="A2012" s="1380" t="s">
        <v>482</v>
      </c>
      <c r="B2012" s="753"/>
      <c r="C2012" s="1382"/>
      <c r="D2012" s="1383"/>
      <c r="E2012" s="1383"/>
      <c r="F2012" s="1384"/>
    </row>
    <row r="2013" spans="1:6" ht="15" customHeight="1" thickBot="1">
      <c r="A2013" s="1381"/>
      <c r="B2013" s="389"/>
      <c r="C2013" s="1385"/>
      <c r="D2013" s="1373"/>
      <c r="E2013" s="1373"/>
      <c r="F2013" s="1374"/>
    </row>
    <row r="2014" spans="1:6" ht="15" customHeight="1" thickTop="1"/>
    <row r="2015" spans="1:6" ht="15" customHeight="1" thickBot="1">
      <c r="A2015" s="1362" t="s">
        <v>532</v>
      </c>
      <c r="B2015" s="1363"/>
      <c r="C2015" s="1363"/>
      <c r="D2015" s="1363"/>
      <c r="E2015" s="1363"/>
      <c r="F2015" s="1387"/>
    </row>
    <row r="2016" spans="1:6" ht="15" customHeight="1" thickTop="1">
      <c r="A2016" s="731" t="s">
        <v>473</v>
      </c>
      <c r="B2016" s="732"/>
      <c r="C2016" s="733">
        <v>7.1</v>
      </c>
      <c r="D2016" s="734" t="s">
        <v>474</v>
      </c>
      <c r="E2016" s="1364" t="s">
        <v>19</v>
      </c>
      <c r="F2016" s="1365"/>
    </row>
    <row r="2017" spans="1:6" ht="15" customHeight="1">
      <c r="A2017" s="735" t="s">
        <v>475</v>
      </c>
      <c r="B2017" s="736"/>
      <c r="C2017" s="737">
        <v>7</v>
      </c>
      <c r="D2017" s="738" t="s">
        <v>476</v>
      </c>
      <c r="E2017" s="1366" t="s">
        <v>621</v>
      </c>
      <c r="F2017" s="1367"/>
    </row>
    <row r="2018" spans="1:6" ht="15" customHeight="1">
      <c r="A2018" s="1368" t="s">
        <v>477</v>
      </c>
      <c r="B2018" s="1369"/>
      <c r="C2018" s="773"/>
      <c r="D2018" s="773"/>
      <c r="E2018" s="773"/>
      <c r="F2018" s="1370"/>
    </row>
    <row r="2019" spans="1:6" ht="15" customHeight="1" thickBot="1">
      <c r="A2019" s="1371" t="s">
        <v>144</v>
      </c>
      <c r="B2019" s="1372"/>
      <c r="C2019" s="1373"/>
      <c r="D2019" s="1373"/>
      <c r="E2019" s="1373"/>
      <c r="F2019" s="1374"/>
    </row>
    <row r="2020" spans="1:6" ht="15" customHeight="1" thickTop="1" thickBot="1">
      <c r="A2020" s="739" t="s">
        <v>478</v>
      </c>
      <c r="B2020" s="740"/>
      <c r="C2020" s="741" t="s">
        <v>479</v>
      </c>
      <c r="D2020" s="741" t="s">
        <v>480</v>
      </c>
      <c r="E2020" s="741" t="s">
        <v>481</v>
      </c>
      <c r="F2020" s="742" t="s">
        <v>6</v>
      </c>
    </row>
    <row r="2021" spans="1:6" ht="15" customHeight="1">
      <c r="A2021" s="1375"/>
      <c r="B2021" s="743"/>
      <c r="C2021" s="744"/>
      <c r="D2021" s="744"/>
      <c r="E2021" s="744"/>
      <c r="F2021" s="729">
        <v>30</v>
      </c>
    </row>
    <row r="2022" spans="1:6" ht="15" customHeight="1">
      <c r="A2022" s="1376"/>
      <c r="B2022" s="388"/>
      <c r="C2022" s="744"/>
      <c r="D2022" s="744"/>
      <c r="E2022" s="744"/>
      <c r="F2022" s="729"/>
    </row>
    <row r="2023" spans="1:6" ht="15" customHeight="1">
      <c r="A2023" s="1376"/>
      <c r="B2023" s="388"/>
      <c r="C2023" s="744"/>
      <c r="D2023" s="744"/>
      <c r="E2023" s="744"/>
      <c r="F2023" s="729"/>
    </row>
    <row r="2024" spans="1:6" ht="15" customHeight="1">
      <c r="A2024" s="1376"/>
      <c r="B2024" s="388"/>
      <c r="C2024" s="744"/>
      <c r="D2024" s="744"/>
      <c r="E2024" s="744"/>
      <c r="F2024" s="729"/>
    </row>
    <row r="2025" spans="1:6" ht="15" customHeight="1">
      <c r="A2025" s="1376"/>
      <c r="B2025" s="388"/>
      <c r="C2025" s="745"/>
      <c r="D2025" s="745"/>
      <c r="E2025" s="745"/>
      <c r="F2025" s="746"/>
    </row>
    <row r="2026" spans="1:6" ht="15" customHeight="1" thickBot="1">
      <c r="A2026" s="1376"/>
      <c r="B2026" s="388"/>
      <c r="C2026" s="745"/>
      <c r="D2026" s="745"/>
      <c r="E2026" s="747"/>
      <c r="F2026" s="748"/>
    </row>
    <row r="2027" spans="1:6" ht="15" customHeight="1" thickTop="1" thickBot="1">
      <c r="A2027" s="1377"/>
      <c r="B2027" s="720"/>
      <c r="C2027" s="749"/>
      <c r="D2027" s="750"/>
      <c r="E2027" s="751" t="s">
        <v>153</v>
      </c>
      <c r="F2027" s="752">
        <f>SUM(F2021:F2026)</f>
        <v>30</v>
      </c>
    </row>
    <row r="2028" spans="1:6" ht="15" customHeight="1" thickTop="1">
      <c r="A2028" s="1380" t="s">
        <v>482</v>
      </c>
      <c r="B2028" s="753"/>
      <c r="C2028" s="1382"/>
      <c r="D2028" s="1383"/>
      <c r="E2028" s="1383"/>
      <c r="F2028" s="1384"/>
    </row>
    <row r="2029" spans="1:6" ht="15" customHeight="1" thickBot="1">
      <c r="A2029" s="1381"/>
      <c r="B2029" s="389"/>
      <c r="C2029" s="1385"/>
      <c r="D2029" s="1373"/>
      <c r="E2029" s="1373"/>
      <c r="F2029" s="1374"/>
    </row>
    <row r="2030" spans="1:6" ht="15" customHeight="1" thickTop="1"/>
    <row r="2031" spans="1:6" ht="15" customHeight="1" thickBot="1">
      <c r="A2031" s="1362" t="s">
        <v>532</v>
      </c>
      <c r="B2031" s="1363"/>
      <c r="C2031" s="1363"/>
      <c r="D2031" s="1363"/>
      <c r="E2031" s="1363"/>
      <c r="F2031" s="1387"/>
    </row>
    <row r="2032" spans="1:6" ht="15" customHeight="1" thickTop="1">
      <c r="A2032" s="731" t="s">
        <v>473</v>
      </c>
      <c r="B2032" s="732"/>
      <c r="C2032" s="733">
        <v>7.11</v>
      </c>
      <c r="D2032" s="734" t="s">
        <v>474</v>
      </c>
      <c r="E2032" s="1364" t="s">
        <v>19</v>
      </c>
      <c r="F2032" s="1365"/>
    </row>
    <row r="2033" spans="1:6" ht="15" customHeight="1">
      <c r="A2033" s="735" t="s">
        <v>475</v>
      </c>
      <c r="B2033" s="736"/>
      <c r="C2033" s="737">
        <v>7</v>
      </c>
      <c r="D2033" s="738" t="s">
        <v>476</v>
      </c>
      <c r="E2033" s="1366" t="s">
        <v>621</v>
      </c>
      <c r="F2033" s="1367"/>
    </row>
    <row r="2034" spans="1:6" ht="15" customHeight="1">
      <c r="A2034" s="1368" t="s">
        <v>477</v>
      </c>
      <c r="B2034" s="1369"/>
      <c r="C2034" s="773"/>
      <c r="D2034" s="773"/>
      <c r="E2034" s="773"/>
      <c r="F2034" s="1370"/>
    </row>
    <row r="2035" spans="1:6" ht="15" customHeight="1" thickBot="1">
      <c r="A2035" s="1371" t="s">
        <v>145</v>
      </c>
      <c r="B2035" s="1372"/>
      <c r="C2035" s="1373"/>
      <c r="D2035" s="1373"/>
      <c r="E2035" s="1373"/>
      <c r="F2035" s="1374"/>
    </row>
    <row r="2036" spans="1:6" ht="15" customHeight="1" thickTop="1" thickBot="1">
      <c r="A2036" s="739" t="s">
        <v>478</v>
      </c>
      <c r="B2036" s="740"/>
      <c r="C2036" s="741" t="s">
        <v>479</v>
      </c>
      <c r="D2036" s="741" t="s">
        <v>480</v>
      </c>
      <c r="E2036" s="741" t="s">
        <v>481</v>
      </c>
      <c r="F2036" s="742" t="s">
        <v>6</v>
      </c>
    </row>
    <row r="2037" spans="1:6" ht="15" customHeight="1">
      <c r="A2037" s="1375"/>
      <c r="B2037" s="743"/>
      <c r="C2037" s="744"/>
      <c r="D2037" s="744"/>
      <c r="E2037" s="744"/>
      <c r="F2037" s="729">
        <v>10</v>
      </c>
    </row>
    <row r="2038" spans="1:6" ht="15" customHeight="1">
      <c r="A2038" s="1376"/>
      <c r="B2038" s="388"/>
      <c r="C2038" s="744"/>
      <c r="D2038" s="744"/>
      <c r="E2038" s="744"/>
      <c r="F2038" s="729"/>
    </row>
    <row r="2039" spans="1:6" ht="15" customHeight="1">
      <c r="A2039" s="1376"/>
      <c r="B2039" s="388"/>
      <c r="C2039" s="744"/>
      <c r="D2039" s="744"/>
      <c r="E2039" s="744"/>
      <c r="F2039" s="729"/>
    </row>
    <row r="2040" spans="1:6" ht="15" customHeight="1">
      <c r="A2040" s="1376"/>
      <c r="B2040" s="388"/>
      <c r="C2040" s="744"/>
      <c r="D2040" s="744"/>
      <c r="E2040" s="744"/>
      <c r="F2040" s="729"/>
    </row>
    <row r="2041" spans="1:6" ht="15" customHeight="1">
      <c r="A2041" s="1376"/>
      <c r="B2041" s="388"/>
      <c r="C2041" s="745"/>
      <c r="D2041" s="745"/>
      <c r="E2041" s="745"/>
      <c r="F2041" s="746"/>
    </row>
    <row r="2042" spans="1:6" ht="15" customHeight="1" thickBot="1">
      <c r="A2042" s="1376"/>
      <c r="B2042" s="388"/>
      <c r="C2042" s="745"/>
      <c r="D2042" s="745"/>
      <c r="E2042" s="747"/>
      <c r="F2042" s="748"/>
    </row>
    <row r="2043" spans="1:6" ht="15" customHeight="1" thickTop="1" thickBot="1">
      <c r="A2043" s="1377"/>
      <c r="B2043" s="720"/>
      <c r="C2043" s="749"/>
      <c r="D2043" s="750"/>
      <c r="E2043" s="751" t="s">
        <v>153</v>
      </c>
      <c r="F2043" s="752">
        <f>SUM(F2037:F2042)</f>
        <v>10</v>
      </c>
    </row>
    <row r="2044" spans="1:6" ht="15" customHeight="1" thickTop="1">
      <c r="A2044" s="1380" t="s">
        <v>482</v>
      </c>
      <c r="B2044" s="753"/>
      <c r="C2044" s="1382"/>
      <c r="D2044" s="1383"/>
      <c r="E2044" s="1383"/>
      <c r="F2044" s="1384"/>
    </row>
    <row r="2045" spans="1:6" ht="15" customHeight="1" thickBot="1">
      <c r="A2045" s="1381"/>
      <c r="B2045" s="389"/>
      <c r="C2045" s="1385"/>
      <c r="D2045" s="1373"/>
      <c r="E2045" s="1373"/>
      <c r="F2045" s="1374"/>
    </row>
    <row r="2046" spans="1:6" ht="15" customHeight="1" thickTop="1"/>
    <row r="2047" spans="1:6" ht="15" customHeight="1" thickBot="1">
      <c r="A2047" s="1362" t="s">
        <v>532</v>
      </c>
      <c r="B2047" s="1363"/>
      <c r="C2047" s="1363"/>
      <c r="D2047" s="1363"/>
      <c r="E2047" s="1363"/>
      <c r="F2047" s="1387"/>
    </row>
    <row r="2048" spans="1:6" ht="15" customHeight="1" thickTop="1">
      <c r="A2048" s="731" t="s">
        <v>473</v>
      </c>
      <c r="B2048" s="732"/>
      <c r="C2048" s="733">
        <v>7.12</v>
      </c>
      <c r="D2048" s="734" t="s">
        <v>474</v>
      </c>
      <c r="E2048" s="1364" t="s">
        <v>19</v>
      </c>
      <c r="F2048" s="1365"/>
    </row>
    <row r="2049" spans="1:6" ht="15" customHeight="1">
      <c r="A2049" s="735" t="s">
        <v>475</v>
      </c>
      <c r="B2049" s="736"/>
      <c r="C2049" s="737">
        <v>7</v>
      </c>
      <c r="D2049" s="738" t="s">
        <v>476</v>
      </c>
      <c r="E2049" s="1366" t="s">
        <v>621</v>
      </c>
      <c r="F2049" s="1367"/>
    </row>
    <row r="2050" spans="1:6" ht="15" customHeight="1">
      <c r="A2050" s="1368" t="s">
        <v>477</v>
      </c>
      <c r="B2050" s="1369"/>
      <c r="C2050" s="773"/>
      <c r="D2050" s="773"/>
      <c r="E2050" s="773"/>
      <c r="F2050" s="1370"/>
    </row>
    <row r="2051" spans="1:6" ht="15" customHeight="1" thickBot="1">
      <c r="A2051" s="1371" t="s">
        <v>146</v>
      </c>
      <c r="B2051" s="1372"/>
      <c r="C2051" s="1373"/>
      <c r="D2051" s="1373"/>
      <c r="E2051" s="1373"/>
      <c r="F2051" s="1374"/>
    </row>
    <row r="2052" spans="1:6" ht="15" customHeight="1" thickTop="1" thickBot="1">
      <c r="A2052" s="739" t="s">
        <v>478</v>
      </c>
      <c r="B2052" s="740"/>
      <c r="C2052" s="741" t="s">
        <v>479</v>
      </c>
      <c r="D2052" s="741" t="s">
        <v>480</v>
      </c>
      <c r="E2052" s="741" t="s">
        <v>481</v>
      </c>
      <c r="F2052" s="742" t="s">
        <v>6</v>
      </c>
    </row>
    <row r="2053" spans="1:6" ht="15" customHeight="1">
      <c r="A2053" s="1375"/>
      <c r="B2053" s="743"/>
      <c r="C2053" s="744"/>
      <c r="D2053" s="744"/>
      <c r="E2053" s="744"/>
      <c r="F2053" s="729">
        <v>60</v>
      </c>
    </row>
    <row r="2054" spans="1:6" ht="15" customHeight="1">
      <c r="A2054" s="1376"/>
      <c r="B2054" s="388"/>
      <c r="C2054" s="744"/>
      <c r="D2054" s="744"/>
      <c r="E2054" s="744"/>
      <c r="F2054" s="729"/>
    </row>
    <row r="2055" spans="1:6" ht="15" customHeight="1">
      <c r="A2055" s="1376"/>
      <c r="B2055" s="388"/>
      <c r="C2055" s="744"/>
      <c r="D2055" s="744"/>
      <c r="E2055" s="744"/>
      <c r="F2055" s="729"/>
    </row>
    <row r="2056" spans="1:6" ht="15" customHeight="1">
      <c r="A2056" s="1376"/>
      <c r="B2056" s="388"/>
      <c r="C2056" s="744"/>
      <c r="D2056" s="744"/>
      <c r="E2056" s="744"/>
      <c r="F2056" s="729"/>
    </row>
    <row r="2057" spans="1:6" ht="15" customHeight="1">
      <c r="A2057" s="1376"/>
      <c r="B2057" s="388"/>
      <c r="C2057" s="745"/>
      <c r="D2057" s="745"/>
      <c r="E2057" s="745"/>
      <c r="F2057" s="746"/>
    </row>
    <row r="2058" spans="1:6" ht="15" customHeight="1" thickBot="1">
      <c r="A2058" s="1376"/>
      <c r="B2058" s="388"/>
      <c r="C2058" s="745"/>
      <c r="D2058" s="745"/>
      <c r="E2058" s="747"/>
      <c r="F2058" s="748"/>
    </row>
    <row r="2059" spans="1:6" ht="15" customHeight="1" thickTop="1" thickBot="1">
      <c r="A2059" s="1377"/>
      <c r="B2059" s="720"/>
      <c r="C2059" s="749"/>
      <c r="D2059" s="750"/>
      <c r="E2059" s="751" t="s">
        <v>153</v>
      </c>
      <c r="F2059" s="752">
        <f>SUM(F2053:F2058)</f>
        <v>60</v>
      </c>
    </row>
    <row r="2060" spans="1:6" ht="15" customHeight="1" thickTop="1">
      <c r="A2060" s="1380" t="s">
        <v>482</v>
      </c>
      <c r="B2060" s="753"/>
      <c r="C2060" s="1382"/>
      <c r="D2060" s="1383"/>
      <c r="E2060" s="1383"/>
      <c r="F2060" s="1384"/>
    </row>
    <row r="2061" spans="1:6" ht="15" customHeight="1" thickBot="1">
      <c r="A2061" s="1381"/>
      <c r="B2061" s="389"/>
      <c r="C2061" s="1385"/>
      <c r="D2061" s="1373"/>
      <c r="E2061" s="1373"/>
      <c r="F2061" s="1374"/>
    </row>
    <row r="2062" spans="1:6" ht="15" customHeight="1" thickTop="1"/>
    <row r="2063" spans="1:6" ht="15" customHeight="1" thickBot="1">
      <c r="A2063" s="1362" t="s">
        <v>532</v>
      </c>
      <c r="B2063" s="1363"/>
      <c r="C2063" s="1363"/>
      <c r="D2063" s="1363"/>
      <c r="E2063" s="1363"/>
      <c r="F2063" s="1387"/>
    </row>
    <row r="2064" spans="1:6" ht="15" customHeight="1" thickTop="1">
      <c r="A2064" s="731" t="s">
        <v>473</v>
      </c>
      <c r="B2064" s="732"/>
      <c r="C2064" s="733">
        <v>7.13</v>
      </c>
      <c r="D2064" s="734" t="s">
        <v>474</v>
      </c>
      <c r="E2064" s="1364" t="s">
        <v>19</v>
      </c>
      <c r="F2064" s="1365"/>
    </row>
    <row r="2065" spans="1:6" ht="15" customHeight="1">
      <c r="A2065" s="735" t="s">
        <v>475</v>
      </c>
      <c r="B2065" s="736"/>
      <c r="C2065" s="737">
        <v>7</v>
      </c>
      <c r="D2065" s="738" t="s">
        <v>476</v>
      </c>
      <c r="E2065" s="1366" t="s">
        <v>621</v>
      </c>
      <c r="F2065" s="1367"/>
    </row>
    <row r="2066" spans="1:6" ht="15" customHeight="1">
      <c r="A2066" s="1368" t="s">
        <v>477</v>
      </c>
      <c r="B2066" s="1369"/>
      <c r="C2066" s="773"/>
      <c r="D2066" s="773"/>
      <c r="E2066" s="773"/>
      <c r="F2066" s="1370"/>
    </row>
    <row r="2067" spans="1:6" ht="15" customHeight="1" thickBot="1">
      <c r="A2067" s="1371" t="s">
        <v>148</v>
      </c>
      <c r="B2067" s="1372"/>
      <c r="C2067" s="1373"/>
      <c r="D2067" s="1373"/>
      <c r="E2067" s="1373"/>
      <c r="F2067" s="1374"/>
    </row>
    <row r="2068" spans="1:6" ht="15" customHeight="1" thickTop="1" thickBot="1">
      <c r="A2068" s="739" t="s">
        <v>478</v>
      </c>
      <c r="B2068" s="740"/>
      <c r="C2068" s="741" t="s">
        <v>479</v>
      </c>
      <c r="D2068" s="741" t="s">
        <v>480</v>
      </c>
      <c r="E2068" s="741" t="s">
        <v>481</v>
      </c>
      <c r="F2068" s="742" t="s">
        <v>6</v>
      </c>
    </row>
    <row r="2069" spans="1:6" ht="15" customHeight="1">
      <c r="A2069" s="1375"/>
      <c r="B2069" s="743"/>
      <c r="C2069" s="744"/>
      <c r="D2069" s="744"/>
      <c r="E2069" s="744"/>
      <c r="F2069" s="729">
        <v>60</v>
      </c>
    </row>
    <row r="2070" spans="1:6" ht="15" customHeight="1">
      <c r="A2070" s="1376"/>
      <c r="B2070" s="388"/>
      <c r="C2070" s="744"/>
      <c r="D2070" s="744"/>
      <c r="E2070" s="744"/>
      <c r="F2070" s="729"/>
    </row>
    <row r="2071" spans="1:6" ht="15" customHeight="1">
      <c r="A2071" s="1376"/>
      <c r="B2071" s="388"/>
      <c r="C2071" s="744"/>
      <c r="D2071" s="744"/>
      <c r="E2071" s="744"/>
      <c r="F2071" s="729"/>
    </row>
    <row r="2072" spans="1:6" ht="15" customHeight="1">
      <c r="A2072" s="1376"/>
      <c r="B2072" s="388"/>
      <c r="C2072" s="744"/>
      <c r="D2072" s="744"/>
      <c r="E2072" s="744"/>
      <c r="F2072" s="729"/>
    </row>
    <row r="2073" spans="1:6" ht="15" customHeight="1">
      <c r="A2073" s="1376"/>
      <c r="B2073" s="388"/>
      <c r="C2073" s="745"/>
      <c r="D2073" s="745"/>
      <c r="E2073" s="745"/>
      <c r="F2073" s="746"/>
    </row>
    <row r="2074" spans="1:6" ht="15" customHeight="1" thickBot="1">
      <c r="A2074" s="1376"/>
      <c r="B2074" s="388"/>
      <c r="C2074" s="745"/>
      <c r="D2074" s="745"/>
      <c r="E2074" s="747"/>
      <c r="F2074" s="748"/>
    </row>
    <row r="2075" spans="1:6" ht="15" customHeight="1" thickTop="1" thickBot="1">
      <c r="A2075" s="1377"/>
      <c r="B2075" s="720"/>
      <c r="C2075" s="749"/>
      <c r="D2075" s="750"/>
      <c r="E2075" s="751" t="s">
        <v>153</v>
      </c>
      <c r="F2075" s="752">
        <f>SUM(F2069:F2074)</f>
        <v>60</v>
      </c>
    </row>
    <row r="2076" spans="1:6" ht="15" customHeight="1" thickTop="1">
      <c r="A2076" s="1380" t="s">
        <v>482</v>
      </c>
      <c r="B2076" s="753"/>
      <c r="C2076" s="1382"/>
      <c r="D2076" s="1383"/>
      <c r="E2076" s="1383"/>
      <c r="F2076" s="1384"/>
    </row>
    <row r="2077" spans="1:6" ht="15" customHeight="1" thickBot="1">
      <c r="A2077" s="1381"/>
      <c r="B2077" s="389"/>
      <c r="C2077" s="1385"/>
      <c r="D2077" s="1373"/>
      <c r="E2077" s="1373"/>
      <c r="F2077" s="1374"/>
    </row>
    <row r="2078" spans="1:6" ht="15" customHeight="1" thickTop="1"/>
    <row r="2082" spans="1:5" ht="15" customHeight="1">
      <c r="A2082" s="764"/>
      <c r="B2082" s="764"/>
      <c r="C2082" s="764"/>
      <c r="D2082" s="764"/>
      <c r="E2082" s="765"/>
    </row>
    <row r="2083" spans="1:5" ht="15" customHeight="1">
      <c r="A2083" s="764"/>
      <c r="B2083" s="764"/>
      <c r="C2083" s="764"/>
      <c r="D2083" s="764"/>
      <c r="E2083" s="765"/>
    </row>
    <row r="2084" spans="1:5" ht="15" customHeight="1">
      <c r="A2084" s="1386" t="s">
        <v>155</v>
      </c>
      <c r="B2084" s="1386"/>
      <c r="C2084" s="1386"/>
      <c r="D2084" s="1386"/>
      <c r="E2084" s="1386"/>
    </row>
    <row r="2085" spans="1:5" ht="15" customHeight="1">
      <c r="A2085" s="1361" t="s">
        <v>156</v>
      </c>
      <c r="B2085" s="1361"/>
      <c r="C2085" s="1361"/>
      <c r="D2085" s="1361"/>
      <c r="E2085" s="1361"/>
    </row>
    <row r="2086" spans="1:5" ht="15" customHeight="1">
      <c r="A2086" s="1361" t="s">
        <v>157</v>
      </c>
      <c r="B2086" s="1361"/>
      <c r="C2086" s="1361"/>
      <c r="D2086" s="1361"/>
      <c r="E2086" s="1361"/>
    </row>
    <row r="2087" spans="1:5" ht="15" customHeight="1">
      <c r="A2087" s="1361"/>
      <c r="B2087" s="1361"/>
      <c r="C2087" s="1361"/>
      <c r="D2087" s="1361"/>
      <c r="E2087" s="1361"/>
    </row>
    <row r="2088" spans="1:5" ht="15" customHeight="1">
      <c r="A2088" s="1361"/>
      <c r="B2088" s="1361"/>
      <c r="C2088" s="1361"/>
      <c r="D2088" s="1361"/>
      <c r="E2088" s="1361"/>
    </row>
  </sheetData>
  <mergeCells count="963">
    <mergeCell ref="E579:F579"/>
    <mergeCell ref="A580:F580"/>
    <mergeCell ref="A581:F581"/>
    <mergeCell ref="C594:F595"/>
    <mergeCell ref="A597:F597"/>
    <mergeCell ref="E598:F598"/>
    <mergeCell ref="E599:F599"/>
    <mergeCell ref="A600:F600"/>
    <mergeCell ref="A601:F601"/>
    <mergeCell ref="C613:F614"/>
    <mergeCell ref="A616:F616"/>
    <mergeCell ref="E617:F617"/>
    <mergeCell ref="E618:F618"/>
    <mergeCell ref="A619:F619"/>
    <mergeCell ref="A620:F620"/>
    <mergeCell ref="C628:F629"/>
    <mergeCell ref="A631:F631"/>
    <mergeCell ref="E632:F632"/>
    <mergeCell ref="E633:F633"/>
    <mergeCell ref="A634:F634"/>
    <mergeCell ref="A635:F635"/>
    <mergeCell ref="C647:F648"/>
    <mergeCell ref="A650:F650"/>
    <mergeCell ref="E651:F651"/>
    <mergeCell ref="E652:F652"/>
    <mergeCell ref="A653:F653"/>
    <mergeCell ref="A654:F654"/>
    <mergeCell ref="C666:F667"/>
    <mergeCell ref="A669:F669"/>
    <mergeCell ref="E670:F670"/>
    <mergeCell ref="E671:F671"/>
    <mergeCell ref="A672:F672"/>
    <mergeCell ref="A673:F673"/>
    <mergeCell ref="C685:F686"/>
    <mergeCell ref="A688:F688"/>
    <mergeCell ref="E689:F689"/>
    <mergeCell ref="A685:A686"/>
    <mergeCell ref="E690:F690"/>
    <mergeCell ref="A691:F691"/>
    <mergeCell ref="A692:F692"/>
    <mergeCell ref="C704:F705"/>
    <mergeCell ref="A707:F707"/>
    <mergeCell ref="E708:F708"/>
    <mergeCell ref="E709:F709"/>
    <mergeCell ref="A710:F710"/>
    <mergeCell ref="A711:F711"/>
    <mergeCell ref="A694:A703"/>
    <mergeCell ref="A704:A705"/>
    <mergeCell ref="C719:F720"/>
    <mergeCell ref="A722:F722"/>
    <mergeCell ref="E723:F723"/>
    <mergeCell ref="E724:F724"/>
    <mergeCell ref="A761:F761"/>
    <mergeCell ref="E762:F762"/>
    <mergeCell ref="E763:F763"/>
    <mergeCell ref="A764:F764"/>
    <mergeCell ref="A765:F765"/>
    <mergeCell ref="A750:F750"/>
    <mergeCell ref="C758:F759"/>
    <mergeCell ref="A725:F725"/>
    <mergeCell ref="A726:F726"/>
    <mergeCell ref="C743:F744"/>
    <mergeCell ref="A746:F746"/>
    <mergeCell ref="E747:F747"/>
    <mergeCell ref="E748:F748"/>
    <mergeCell ref="A749:F749"/>
    <mergeCell ref="C773:F774"/>
    <mergeCell ref="A776:F776"/>
    <mergeCell ref="E777:F777"/>
    <mergeCell ref="E778:F778"/>
    <mergeCell ref="A779:F779"/>
    <mergeCell ref="A780:F780"/>
    <mergeCell ref="C788:F789"/>
    <mergeCell ref="A791:F791"/>
    <mergeCell ref="E792:F792"/>
    <mergeCell ref="A788:A789"/>
    <mergeCell ref="E793:F793"/>
    <mergeCell ref="A794:F794"/>
    <mergeCell ref="A795:F795"/>
    <mergeCell ref="C803:F804"/>
    <mergeCell ref="A806:F806"/>
    <mergeCell ref="E807:F807"/>
    <mergeCell ref="E808:F808"/>
    <mergeCell ref="A809:F809"/>
    <mergeCell ref="A810:F810"/>
    <mergeCell ref="A797:A802"/>
    <mergeCell ref="A803:A804"/>
    <mergeCell ref="C812:D812"/>
    <mergeCell ref="C818:F819"/>
    <mergeCell ref="A821:F821"/>
    <mergeCell ref="E822:F822"/>
    <mergeCell ref="E823:F823"/>
    <mergeCell ref="A824:F824"/>
    <mergeCell ref="A825:F825"/>
    <mergeCell ref="C827:D827"/>
    <mergeCell ref="C833:F834"/>
    <mergeCell ref="A812:A817"/>
    <mergeCell ref="A818:A819"/>
    <mergeCell ref="A827:A832"/>
    <mergeCell ref="A833:A834"/>
    <mergeCell ref="A836:F836"/>
    <mergeCell ref="E837:F837"/>
    <mergeCell ref="E838:F838"/>
    <mergeCell ref="A839:F839"/>
    <mergeCell ref="A840:F840"/>
    <mergeCell ref="C848:F849"/>
    <mergeCell ref="A851:F851"/>
    <mergeCell ref="E852:F852"/>
    <mergeCell ref="E853:F853"/>
    <mergeCell ref="A842:A847"/>
    <mergeCell ref="A848:A849"/>
    <mergeCell ref="E984:F984"/>
    <mergeCell ref="E985:F985"/>
    <mergeCell ref="A854:F854"/>
    <mergeCell ref="A855:F855"/>
    <mergeCell ref="C863:F864"/>
    <mergeCell ref="A866:F866"/>
    <mergeCell ref="E867:F867"/>
    <mergeCell ref="E868:F868"/>
    <mergeCell ref="A869:F869"/>
    <mergeCell ref="A870:F870"/>
    <mergeCell ref="C959:F960"/>
    <mergeCell ref="A917:A922"/>
    <mergeCell ref="A923:A924"/>
    <mergeCell ref="C923:F924"/>
    <mergeCell ref="A926:F926"/>
    <mergeCell ref="E927:F927"/>
    <mergeCell ref="E928:F928"/>
    <mergeCell ref="A929:F929"/>
    <mergeCell ref="A930:F930"/>
    <mergeCell ref="A932:A937"/>
    <mergeCell ref="A857:A862"/>
    <mergeCell ref="A863:A864"/>
    <mergeCell ref="A872:A877"/>
    <mergeCell ref="A878:A879"/>
    <mergeCell ref="A944:F944"/>
    <mergeCell ref="A945:F945"/>
    <mergeCell ref="A962:F962"/>
    <mergeCell ref="E963:F963"/>
    <mergeCell ref="E964:F964"/>
    <mergeCell ref="A965:F965"/>
    <mergeCell ref="A966:F966"/>
    <mergeCell ref="C980:F981"/>
    <mergeCell ref="A983:F983"/>
    <mergeCell ref="A1026:A1032"/>
    <mergeCell ref="A1033:A1034"/>
    <mergeCell ref="A1042:A1049"/>
    <mergeCell ref="A1050:A1051"/>
    <mergeCell ref="A1059:A1068"/>
    <mergeCell ref="A1069:A1070"/>
    <mergeCell ref="A1078:A1086"/>
    <mergeCell ref="A1087:A1088"/>
    <mergeCell ref="A1096:A1110"/>
    <mergeCell ref="A1036:F1036"/>
    <mergeCell ref="E1037:F1037"/>
    <mergeCell ref="E1038:F1038"/>
    <mergeCell ref="A1039:F1039"/>
    <mergeCell ref="A1040:F1040"/>
    <mergeCell ref="C1050:F1051"/>
    <mergeCell ref="A1053:F1053"/>
    <mergeCell ref="E1054:F1054"/>
    <mergeCell ref="E1055:F1055"/>
    <mergeCell ref="A1056:F1056"/>
    <mergeCell ref="A1057:F1057"/>
    <mergeCell ref="C1069:F1070"/>
    <mergeCell ref="A1072:F1072"/>
    <mergeCell ref="E1073:F1073"/>
    <mergeCell ref="E1074:F1074"/>
    <mergeCell ref="A1111:A1112"/>
    <mergeCell ref="A1120:A1134"/>
    <mergeCell ref="A1135:A1136"/>
    <mergeCell ref="A1144:A1154"/>
    <mergeCell ref="A1155:A1156"/>
    <mergeCell ref="A1164:A1173"/>
    <mergeCell ref="A1174:A1175"/>
    <mergeCell ref="A1183:A1191"/>
    <mergeCell ref="A1192:A1193"/>
    <mergeCell ref="A1114:F1114"/>
    <mergeCell ref="E1115:F1115"/>
    <mergeCell ref="E1116:F1116"/>
    <mergeCell ref="A1117:F1117"/>
    <mergeCell ref="A1118:F1118"/>
    <mergeCell ref="C1135:F1136"/>
    <mergeCell ref="A1138:F1138"/>
    <mergeCell ref="E1139:F1139"/>
    <mergeCell ref="E1140:F1140"/>
    <mergeCell ref="A1141:F1141"/>
    <mergeCell ref="A1142:F1142"/>
    <mergeCell ref="C1155:F1156"/>
    <mergeCell ref="A1158:F1158"/>
    <mergeCell ref="E1159:F1159"/>
    <mergeCell ref="A1161:F1161"/>
    <mergeCell ref="A1272:A1273"/>
    <mergeCell ref="A1279:F1279"/>
    <mergeCell ref="C1288:F1289"/>
    <mergeCell ref="A1214:F1214"/>
    <mergeCell ref="A1215:F1215"/>
    <mergeCell ref="C1224:F1225"/>
    <mergeCell ref="A1227:F1227"/>
    <mergeCell ref="E1228:F1228"/>
    <mergeCell ref="E1229:F1229"/>
    <mergeCell ref="A1230:F1230"/>
    <mergeCell ref="A1231:F1231"/>
    <mergeCell ref="C1240:F1241"/>
    <mergeCell ref="A1243:F1243"/>
    <mergeCell ref="A1262:F1262"/>
    <mergeCell ref="A1263:F1263"/>
    <mergeCell ref="C1272:F1273"/>
    <mergeCell ref="A1275:F1275"/>
    <mergeCell ref="E1276:F1276"/>
    <mergeCell ref="E1277:F1277"/>
    <mergeCell ref="A1278:F1278"/>
    <mergeCell ref="A914:F914"/>
    <mergeCell ref="A915:F915"/>
    <mergeCell ref="A1010:A1016"/>
    <mergeCell ref="A1017:A1018"/>
    <mergeCell ref="C1017:F1018"/>
    <mergeCell ref="A1020:F1020"/>
    <mergeCell ref="E1021:F1021"/>
    <mergeCell ref="E1022:F1022"/>
    <mergeCell ref="A1023:F1023"/>
    <mergeCell ref="A986:F986"/>
    <mergeCell ref="A987:F987"/>
    <mergeCell ref="C1001:F1002"/>
    <mergeCell ref="A1004:F1004"/>
    <mergeCell ref="A938:A939"/>
    <mergeCell ref="A947:A958"/>
    <mergeCell ref="A959:A960"/>
    <mergeCell ref="A968:A979"/>
    <mergeCell ref="A980:A981"/>
    <mergeCell ref="A989:A1000"/>
    <mergeCell ref="A1001:A1002"/>
    <mergeCell ref="C938:F939"/>
    <mergeCell ref="A941:F941"/>
    <mergeCell ref="E942:F942"/>
    <mergeCell ref="E943:F943"/>
    <mergeCell ref="E898:F898"/>
    <mergeCell ref="A899:F899"/>
    <mergeCell ref="A900:F900"/>
    <mergeCell ref="A902:A907"/>
    <mergeCell ref="A908:A909"/>
    <mergeCell ref="C908:F909"/>
    <mergeCell ref="A911:F911"/>
    <mergeCell ref="E912:F912"/>
    <mergeCell ref="E913:F913"/>
    <mergeCell ref="C878:F879"/>
    <mergeCell ref="A881:F881"/>
    <mergeCell ref="E882:F882"/>
    <mergeCell ref="E883:F883"/>
    <mergeCell ref="A884:F884"/>
    <mergeCell ref="A885:F885"/>
    <mergeCell ref="C893:F894"/>
    <mergeCell ref="A896:F896"/>
    <mergeCell ref="E897:F897"/>
    <mergeCell ref="A887:A892"/>
    <mergeCell ref="A893:A894"/>
    <mergeCell ref="E1293:F1293"/>
    <mergeCell ref="A1294:F1294"/>
    <mergeCell ref="E1005:F1005"/>
    <mergeCell ref="E1006:F1006"/>
    <mergeCell ref="A1007:F1007"/>
    <mergeCell ref="A1008:F1008"/>
    <mergeCell ref="E1091:F1091"/>
    <mergeCell ref="E1092:F1092"/>
    <mergeCell ref="A1093:F1093"/>
    <mergeCell ref="A1094:F1094"/>
    <mergeCell ref="C1111:F1112"/>
    <mergeCell ref="A1075:F1075"/>
    <mergeCell ref="A1076:F1076"/>
    <mergeCell ref="C1087:F1088"/>
    <mergeCell ref="A1090:F1090"/>
    <mergeCell ref="A1024:F1024"/>
    <mergeCell ref="C1033:F1034"/>
    <mergeCell ref="A1201:A1207"/>
    <mergeCell ref="A1208:A1209"/>
    <mergeCell ref="A1217:A1223"/>
    <mergeCell ref="A1281:A1287"/>
    <mergeCell ref="A1288:A1289"/>
    <mergeCell ref="A1224:A1225"/>
    <mergeCell ref="A1233:A1239"/>
    <mergeCell ref="A1291:F1291"/>
    <mergeCell ref="E1292:F1292"/>
    <mergeCell ref="A1162:F1162"/>
    <mergeCell ref="E1160:F1160"/>
    <mergeCell ref="C1174:F1175"/>
    <mergeCell ref="A1177:F1177"/>
    <mergeCell ref="E1178:F1178"/>
    <mergeCell ref="E1179:F1179"/>
    <mergeCell ref="A1180:F1180"/>
    <mergeCell ref="A1181:F1181"/>
    <mergeCell ref="C1192:F1193"/>
    <mergeCell ref="A1195:F1195"/>
    <mergeCell ref="E1196:F1196"/>
    <mergeCell ref="E1197:F1197"/>
    <mergeCell ref="A1198:F1198"/>
    <mergeCell ref="A1199:F1199"/>
    <mergeCell ref="C1208:F1209"/>
    <mergeCell ref="A1211:F1211"/>
    <mergeCell ref="E1212:F1212"/>
    <mergeCell ref="E1213:F1213"/>
    <mergeCell ref="A1240:A1241"/>
    <mergeCell ref="A1249:A1255"/>
    <mergeCell ref="A1256:A1257"/>
    <mergeCell ref="A1265:A1271"/>
    <mergeCell ref="A1:F1"/>
    <mergeCell ref="E1244:F1244"/>
    <mergeCell ref="E1245:F1245"/>
    <mergeCell ref="A1246:F1246"/>
    <mergeCell ref="A1247:F1247"/>
    <mergeCell ref="C1256:F1257"/>
    <mergeCell ref="A1259:F1259"/>
    <mergeCell ref="E1260:F1260"/>
    <mergeCell ref="E1261:F1261"/>
    <mergeCell ref="A80:A85"/>
    <mergeCell ref="A86:A87"/>
    <mergeCell ref="C86:F87"/>
    <mergeCell ref="A89:F89"/>
    <mergeCell ref="E90:F90"/>
    <mergeCell ref="A92:F92"/>
    <mergeCell ref="A93:F93"/>
    <mergeCell ref="E91:F91"/>
    <mergeCell ref="C104:F105"/>
    <mergeCell ref="A107:F107"/>
    <mergeCell ref="E108:F108"/>
    <mergeCell ref="E109:F109"/>
    <mergeCell ref="A110:F110"/>
    <mergeCell ref="A111:F111"/>
    <mergeCell ref="C122:F123"/>
    <mergeCell ref="A3:F3"/>
    <mergeCell ref="E4:F4"/>
    <mergeCell ref="E5:F5"/>
    <mergeCell ref="A6:F6"/>
    <mergeCell ref="A7:F7"/>
    <mergeCell ref="A9:A20"/>
    <mergeCell ref="C21:F22"/>
    <mergeCell ref="A24:F24"/>
    <mergeCell ref="E25:F25"/>
    <mergeCell ref="A21:A22"/>
    <mergeCell ref="E26:F26"/>
    <mergeCell ref="A27:F27"/>
    <mergeCell ref="A28:F28"/>
    <mergeCell ref="C41:F42"/>
    <mergeCell ref="A44:F44"/>
    <mergeCell ref="E45:F45"/>
    <mergeCell ref="E46:F46"/>
    <mergeCell ref="A47:F47"/>
    <mergeCell ref="A48:F48"/>
    <mergeCell ref="A30:A40"/>
    <mergeCell ref="A41:A42"/>
    <mergeCell ref="C140:F141"/>
    <mergeCell ref="A143:F143"/>
    <mergeCell ref="E144:F144"/>
    <mergeCell ref="E145:F145"/>
    <mergeCell ref="A146:F146"/>
    <mergeCell ref="A140:A141"/>
    <mergeCell ref="C56:F57"/>
    <mergeCell ref="E75:F75"/>
    <mergeCell ref="E76:F76"/>
    <mergeCell ref="A77:F77"/>
    <mergeCell ref="A78:F78"/>
    <mergeCell ref="A59:F59"/>
    <mergeCell ref="E60:F60"/>
    <mergeCell ref="E61:F61"/>
    <mergeCell ref="A62:F62"/>
    <mergeCell ref="A63:F63"/>
    <mergeCell ref="C71:F72"/>
    <mergeCell ref="A74:F74"/>
    <mergeCell ref="A147:F147"/>
    <mergeCell ref="C155:F156"/>
    <mergeCell ref="A158:F158"/>
    <mergeCell ref="E159:F159"/>
    <mergeCell ref="E160:F160"/>
    <mergeCell ref="A161:F161"/>
    <mergeCell ref="A162:F162"/>
    <mergeCell ref="C170:F171"/>
    <mergeCell ref="A173:F173"/>
    <mergeCell ref="A149:A154"/>
    <mergeCell ref="A155:A156"/>
    <mergeCell ref="A164:A169"/>
    <mergeCell ref="A170:A171"/>
    <mergeCell ref="E174:F174"/>
    <mergeCell ref="E175:F175"/>
    <mergeCell ref="A176:F176"/>
    <mergeCell ref="A177:F177"/>
    <mergeCell ref="C185:F186"/>
    <mergeCell ref="A188:F188"/>
    <mergeCell ref="E189:F189"/>
    <mergeCell ref="E190:F190"/>
    <mergeCell ref="A191:F191"/>
    <mergeCell ref="A179:A184"/>
    <mergeCell ref="A185:A186"/>
    <mergeCell ref="A192:F192"/>
    <mergeCell ref="C200:F201"/>
    <mergeCell ref="A203:F203"/>
    <mergeCell ref="E204:F204"/>
    <mergeCell ref="E205:F205"/>
    <mergeCell ref="A206:F206"/>
    <mergeCell ref="A207:F207"/>
    <mergeCell ref="C215:F216"/>
    <mergeCell ref="A218:F218"/>
    <mergeCell ref="A194:A199"/>
    <mergeCell ref="A200:A201"/>
    <mergeCell ref="A209:A214"/>
    <mergeCell ref="A215:A216"/>
    <mergeCell ref="E219:F219"/>
    <mergeCell ref="E220:F220"/>
    <mergeCell ref="A221:F221"/>
    <mergeCell ref="A222:F222"/>
    <mergeCell ref="C230:F231"/>
    <mergeCell ref="A233:F233"/>
    <mergeCell ref="E234:F234"/>
    <mergeCell ref="E235:F235"/>
    <mergeCell ref="A236:F236"/>
    <mergeCell ref="A224:A229"/>
    <mergeCell ref="A230:A231"/>
    <mergeCell ref="A237:F237"/>
    <mergeCell ref="C245:F246"/>
    <mergeCell ref="A248:F248"/>
    <mergeCell ref="E249:F249"/>
    <mergeCell ref="E250:F250"/>
    <mergeCell ref="A251:F251"/>
    <mergeCell ref="A252:F252"/>
    <mergeCell ref="C260:F261"/>
    <mergeCell ref="A263:F263"/>
    <mergeCell ref="A239:A244"/>
    <mergeCell ref="A245:A246"/>
    <mergeCell ref="A254:A259"/>
    <mergeCell ref="A260:A261"/>
    <mergeCell ref="E264:F264"/>
    <mergeCell ref="E265:F265"/>
    <mergeCell ref="A266:F266"/>
    <mergeCell ref="A267:F267"/>
    <mergeCell ref="C275:F276"/>
    <mergeCell ref="A278:F278"/>
    <mergeCell ref="E279:F279"/>
    <mergeCell ref="E280:F280"/>
    <mergeCell ref="A281:F281"/>
    <mergeCell ref="A269:A274"/>
    <mergeCell ref="A275:A276"/>
    <mergeCell ref="A282:F282"/>
    <mergeCell ref="C290:F291"/>
    <mergeCell ref="A293:F293"/>
    <mergeCell ref="E294:F294"/>
    <mergeCell ref="E295:F295"/>
    <mergeCell ref="A296:F296"/>
    <mergeCell ref="A297:F297"/>
    <mergeCell ref="C305:F306"/>
    <mergeCell ref="A308:F308"/>
    <mergeCell ref="A284:A289"/>
    <mergeCell ref="A290:A291"/>
    <mergeCell ref="A299:A304"/>
    <mergeCell ref="A305:A306"/>
    <mergeCell ref="E309:F309"/>
    <mergeCell ref="E310:F310"/>
    <mergeCell ref="A311:F311"/>
    <mergeCell ref="A312:F312"/>
    <mergeCell ref="C320:F321"/>
    <mergeCell ref="A323:F323"/>
    <mergeCell ref="E324:F324"/>
    <mergeCell ref="E325:F325"/>
    <mergeCell ref="A326:F326"/>
    <mergeCell ref="A314:A319"/>
    <mergeCell ref="A320:A321"/>
    <mergeCell ref="A327:F327"/>
    <mergeCell ref="C335:F336"/>
    <mergeCell ref="A339:F339"/>
    <mergeCell ref="E340:F340"/>
    <mergeCell ref="E341:F341"/>
    <mergeCell ref="A342:F342"/>
    <mergeCell ref="A343:F343"/>
    <mergeCell ref="C357:F358"/>
    <mergeCell ref="A329:A334"/>
    <mergeCell ref="A335:A336"/>
    <mergeCell ref="A345:A356"/>
    <mergeCell ref="A357:A358"/>
    <mergeCell ref="E404:F404"/>
    <mergeCell ref="A405:F405"/>
    <mergeCell ref="A406:F406"/>
    <mergeCell ref="C419:F420"/>
    <mergeCell ref="A422:F422"/>
    <mergeCell ref="E423:F423"/>
    <mergeCell ref="E424:F424"/>
    <mergeCell ref="A425:F425"/>
    <mergeCell ref="A360:F360"/>
    <mergeCell ref="E361:F361"/>
    <mergeCell ref="E362:F362"/>
    <mergeCell ref="A363:F363"/>
    <mergeCell ref="A364:F364"/>
    <mergeCell ref="C378:F379"/>
    <mergeCell ref="A381:F381"/>
    <mergeCell ref="E382:F382"/>
    <mergeCell ref="E383:F383"/>
    <mergeCell ref="A366:A377"/>
    <mergeCell ref="A378:A379"/>
    <mergeCell ref="A564:A572"/>
    <mergeCell ref="A573:A574"/>
    <mergeCell ref="A583:A593"/>
    <mergeCell ref="A594:A595"/>
    <mergeCell ref="A562:F562"/>
    <mergeCell ref="C573:F574"/>
    <mergeCell ref="A577:F577"/>
    <mergeCell ref="E578:F578"/>
    <mergeCell ref="A384:F384"/>
    <mergeCell ref="A385:F385"/>
    <mergeCell ref="C399:F400"/>
    <mergeCell ref="A402:F402"/>
    <mergeCell ref="A448:A463"/>
    <mergeCell ref="A464:A465"/>
    <mergeCell ref="A473:A488"/>
    <mergeCell ref="A489:A490"/>
    <mergeCell ref="A498:A511"/>
    <mergeCell ref="A387:A398"/>
    <mergeCell ref="A399:A400"/>
    <mergeCell ref="A408:A418"/>
    <mergeCell ref="A419:A420"/>
    <mergeCell ref="A428:A438"/>
    <mergeCell ref="A439:A440"/>
    <mergeCell ref="E403:F403"/>
    <mergeCell ref="A603:A612"/>
    <mergeCell ref="A613:A614"/>
    <mergeCell ref="A622:A627"/>
    <mergeCell ref="A628:A629"/>
    <mergeCell ref="A637:A646"/>
    <mergeCell ref="A647:A648"/>
    <mergeCell ref="A656:A665"/>
    <mergeCell ref="A666:A667"/>
    <mergeCell ref="A675:A684"/>
    <mergeCell ref="A713:A718"/>
    <mergeCell ref="A719:A720"/>
    <mergeCell ref="A728:A742"/>
    <mergeCell ref="A743:A744"/>
    <mergeCell ref="A752:A757"/>
    <mergeCell ref="A758:A759"/>
    <mergeCell ref="A767:A772"/>
    <mergeCell ref="A773:A774"/>
    <mergeCell ref="A782:A787"/>
    <mergeCell ref="A50:A55"/>
    <mergeCell ref="A56:A57"/>
    <mergeCell ref="A65:A70"/>
    <mergeCell ref="A71:A72"/>
    <mergeCell ref="A95:A103"/>
    <mergeCell ref="A104:A105"/>
    <mergeCell ref="A113:A121"/>
    <mergeCell ref="A122:A123"/>
    <mergeCell ref="A131:A139"/>
    <mergeCell ref="A125:F125"/>
    <mergeCell ref="E126:F126"/>
    <mergeCell ref="E127:F127"/>
    <mergeCell ref="A128:F128"/>
    <mergeCell ref="A129:F129"/>
    <mergeCell ref="A426:F426"/>
    <mergeCell ref="C439:F440"/>
    <mergeCell ref="A442:F442"/>
    <mergeCell ref="E443:F443"/>
    <mergeCell ref="E444:F444"/>
    <mergeCell ref="A445:F445"/>
    <mergeCell ref="A446:F446"/>
    <mergeCell ref="C464:F465"/>
    <mergeCell ref="A467:F467"/>
    <mergeCell ref="E468:F468"/>
    <mergeCell ref="A470:F470"/>
    <mergeCell ref="A471:F471"/>
    <mergeCell ref="E469:F469"/>
    <mergeCell ref="C489:F490"/>
    <mergeCell ref="A492:F492"/>
    <mergeCell ref="E493:F493"/>
    <mergeCell ref="E494:F494"/>
    <mergeCell ref="A495:F495"/>
    <mergeCell ref="A496:F496"/>
    <mergeCell ref="C512:F513"/>
    <mergeCell ref="A515:F515"/>
    <mergeCell ref="E516:F516"/>
    <mergeCell ref="E517:F517"/>
    <mergeCell ref="A518:F518"/>
    <mergeCell ref="A519:F519"/>
    <mergeCell ref="C537:F538"/>
    <mergeCell ref="A540:F540"/>
    <mergeCell ref="A512:A513"/>
    <mergeCell ref="A521:A536"/>
    <mergeCell ref="A537:A538"/>
    <mergeCell ref="E541:F541"/>
    <mergeCell ref="E542:F542"/>
    <mergeCell ref="A543:F543"/>
    <mergeCell ref="A544:F544"/>
    <mergeCell ref="C555:F556"/>
    <mergeCell ref="A558:F558"/>
    <mergeCell ref="E559:F559"/>
    <mergeCell ref="E560:F560"/>
    <mergeCell ref="A561:F561"/>
    <mergeCell ref="A546:A554"/>
    <mergeCell ref="A555:A556"/>
    <mergeCell ref="A1295:F1295"/>
    <mergeCell ref="A1297:A1302"/>
    <mergeCell ref="A1303:A1304"/>
    <mergeCell ref="C1303:F1304"/>
    <mergeCell ref="A1306:F1306"/>
    <mergeCell ref="E1307:F1307"/>
    <mergeCell ref="E1308:F1308"/>
    <mergeCell ref="A1309:F1309"/>
    <mergeCell ref="A1310:F1310"/>
    <mergeCell ref="A1312:A1317"/>
    <mergeCell ref="A1318:A1319"/>
    <mergeCell ref="C1318:F1319"/>
    <mergeCell ref="A1321:F1321"/>
    <mergeCell ref="E1322:F1322"/>
    <mergeCell ref="E1323:F1323"/>
    <mergeCell ref="A1324:F1324"/>
    <mergeCell ref="A1325:F1325"/>
    <mergeCell ref="A1327:A1332"/>
    <mergeCell ref="C1327:D1327"/>
    <mergeCell ref="A1333:A1334"/>
    <mergeCell ref="C1333:F1334"/>
    <mergeCell ref="A1351:F1351"/>
    <mergeCell ref="E1352:F1352"/>
    <mergeCell ref="E1353:F1353"/>
    <mergeCell ref="A1354:F1354"/>
    <mergeCell ref="A1355:F1355"/>
    <mergeCell ref="A1357:A1362"/>
    <mergeCell ref="C1357:D1357"/>
    <mergeCell ref="A1363:A1364"/>
    <mergeCell ref="C1363:F1364"/>
    <mergeCell ref="A1366:F1366"/>
    <mergeCell ref="E1367:F1367"/>
    <mergeCell ref="E1368:F1368"/>
    <mergeCell ref="A1369:F1369"/>
    <mergeCell ref="A1370:F1370"/>
    <mergeCell ref="A1372:A1377"/>
    <mergeCell ref="A1378:A1379"/>
    <mergeCell ref="C1378:F1379"/>
    <mergeCell ref="A1381:F1381"/>
    <mergeCell ref="E1382:F1382"/>
    <mergeCell ref="E1383:F1383"/>
    <mergeCell ref="A1384:F1384"/>
    <mergeCell ref="A1385:F1385"/>
    <mergeCell ref="A1387:A1392"/>
    <mergeCell ref="A1393:A1394"/>
    <mergeCell ref="C1393:F1394"/>
    <mergeCell ref="A1396:F1396"/>
    <mergeCell ref="E1397:F1397"/>
    <mergeCell ref="E1398:F1398"/>
    <mergeCell ref="A1399:F1399"/>
    <mergeCell ref="A1400:F1400"/>
    <mergeCell ref="A1402:A1407"/>
    <mergeCell ref="A1408:A1409"/>
    <mergeCell ref="C1408:F1409"/>
    <mergeCell ref="A1411:F1411"/>
    <mergeCell ref="E1412:F1412"/>
    <mergeCell ref="E1413:F1413"/>
    <mergeCell ref="A1414:F1414"/>
    <mergeCell ref="A1415:F1415"/>
    <mergeCell ref="A1417:A1422"/>
    <mergeCell ref="A1423:A1424"/>
    <mergeCell ref="C1423:F1424"/>
    <mergeCell ref="A1426:F1426"/>
    <mergeCell ref="E1427:F1427"/>
    <mergeCell ref="E1428:F1428"/>
    <mergeCell ref="A1429:F1429"/>
    <mergeCell ref="A1430:F1430"/>
    <mergeCell ref="A1432:A1437"/>
    <mergeCell ref="A1438:A1439"/>
    <mergeCell ref="C1438:F1439"/>
    <mergeCell ref="A1441:F1441"/>
    <mergeCell ref="E1442:F1442"/>
    <mergeCell ref="E1443:F1443"/>
    <mergeCell ref="A1444:F1444"/>
    <mergeCell ref="A1445:F1445"/>
    <mergeCell ref="A1447:A1452"/>
    <mergeCell ref="A1453:A1454"/>
    <mergeCell ref="C1453:F1454"/>
    <mergeCell ref="A1456:F1456"/>
    <mergeCell ref="E1457:F1457"/>
    <mergeCell ref="E1458:F1458"/>
    <mergeCell ref="A1459:F1459"/>
    <mergeCell ref="A1460:F1460"/>
    <mergeCell ref="A1462:A1467"/>
    <mergeCell ref="A1468:A1469"/>
    <mergeCell ref="C1468:F1469"/>
    <mergeCell ref="A1471:F1471"/>
    <mergeCell ref="E1472:F1472"/>
    <mergeCell ref="E1473:F1473"/>
    <mergeCell ref="A1474:F1474"/>
    <mergeCell ref="A1475:F1475"/>
    <mergeCell ref="A1477:A1488"/>
    <mergeCell ref="A1489:A1490"/>
    <mergeCell ref="C1489:F1490"/>
    <mergeCell ref="A1492:F1492"/>
    <mergeCell ref="E1493:F1493"/>
    <mergeCell ref="E1494:F1494"/>
    <mergeCell ref="A1495:F1495"/>
    <mergeCell ref="A1496:F1496"/>
    <mergeCell ref="A1498:A1509"/>
    <mergeCell ref="A1510:A1511"/>
    <mergeCell ref="C1510:F1511"/>
    <mergeCell ref="A1513:F1513"/>
    <mergeCell ref="E1514:F1514"/>
    <mergeCell ref="E1515:F1515"/>
    <mergeCell ref="A1516:F1516"/>
    <mergeCell ref="A1517:F1517"/>
    <mergeCell ref="A1519:A1530"/>
    <mergeCell ref="A1531:A1532"/>
    <mergeCell ref="C1531:F1532"/>
    <mergeCell ref="A1534:F1534"/>
    <mergeCell ref="E1535:F1535"/>
    <mergeCell ref="E1536:F1536"/>
    <mergeCell ref="A1537:F1537"/>
    <mergeCell ref="A1538:F1538"/>
    <mergeCell ref="A1540:A1546"/>
    <mergeCell ref="A1547:A1548"/>
    <mergeCell ref="C1547:F1548"/>
    <mergeCell ref="A1550:F1550"/>
    <mergeCell ref="E1551:F1551"/>
    <mergeCell ref="E1552:F1552"/>
    <mergeCell ref="A1553:F1553"/>
    <mergeCell ref="A1554:F1554"/>
    <mergeCell ref="A1556:A1562"/>
    <mergeCell ref="A1563:A1564"/>
    <mergeCell ref="C1563:F1564"/>
    <mergeCell ref="A1566:F1566"/>
    <mergeCell ref="E1567:F1567"/>
    <mergeCell ref="E1568:F1568"/>
    <mergeCell ref="A1569:F1569"/>
    <mergeCell ref="A1570:F1570"/>
    <mergeCell ref="A1572:A1579"/>
    <mergeCell ref="A1580:A1581"/>
    <mergeCell ref="C1580:F1581"/>
    <mergeCell ref="A1583:F1583"/>
    <mergeCell ref="E1584:F1584"/>
    <mergeCell ref="E1585:F1585"/>
    <mergeCell ref="A1586:F1586"/>
    <mergeCell ref="A1587:F1587"/>
    <mergeCell ref="A1589:A1598"/>
    <mergeCell ref="A1599:A1600"/>
    <mergeCell ref="C1599:F1600"/>
    <mergeCell ref="A1602:F1602"/>
    <mergeCell ref="E1603:F1603"/>
    <mergeCell ref="E1604:F1604"/>
    <mergeCell ref="A1605:F1605"/>
    <mergeCell ref="A1606:F1606"/>
    <mergeCell ref="A1608:A1616"/>
    <mergeCell ref="A1617:A1618"/>
    <mergeCell ref="C1617:F1618"/>
    <mergeCell ref="A1638:F1638"/>
    <mergeCell ref="E1639:F1639"/>
    <mergeCell ref="E1640:F1640"/>
    <mergeCell ref="A1641:F1641"/>
    <mergeCell ref="A1642:F1642"/>
    <mergeCell ref="A1644:A1652"/>
    <mergeCell ref="A1620:F1620"/>
    <mergeCell ref="E1621:F1621"/>
    <mergeCell ref="E1622:F1622"/>
    <mergeCell ref="A1623:F1623"/>
    <mergeCell ref="A1624:F1624"/>
    <mergeCell ref="A1626:A1634"/>
    <mergeCell ref="A1635:A1636"/>
    <mergeCell ref="C1635:F1636"/>
    <mergeCell ref="A1653:A1654"/>
    <mergeCell ref="C1653:F1654"/>
    <mergeCell ref="A1656:F1656"/>
    <mergeCell ref="E1657:F1657"/>
    <mergeCell ref="E1658:F1658"/>
    <mergeCell ref="A1659:F1659"/>
    <mergeCell ref="A1660:F1660"/>
    <mergeCell ref="A1662:A1671"/>
    <mergeCell ref="A1672:A1673"/>
    <mergeCell ref="C1672:F1673"/>
    <mergeCell ref="A1675:F1675"/>
    <mergeCell ref="E1676:F1676"/>
    <mergeCell ref="E1677:F1677"/>
    <mergeCell ref="A1678:F1678"/>
    <mergeCell ref="A1679:F1679"/>
    <mergeCell ref="A1681:A1691"/>
    <mergeCell ref="A1692:A1693"/>
    <mergeCell ref="C1692:F1693"/>
    <mergeCell ref="A1695:F1695"/>
    <mergeCell ref="E1696:F1696"/>
    <mergeCell ref="E1697:F1697"/>
    <mergeCell ref="A1698:F1698"/>
    <mergeCell ref="A1699:F1699"/>
    <mergeCell ref="A1701:A1710"/>
    <mergeCell ref="A1711:A1712"/>
    <mergeCell ref="C1711:F1712"/>
    <mergeCell ref="A1714:F1714"/>
    <mergeCell ref="E1715:F1715"/>
    <mergeCell ref="E1716:F1716"/>
    <mergeCell ref="A1717:F1717"/>
    <mergeCell ref="A1718:F1718"/>
    <mergeCell ref="A1720:A1728"/>
    <mergeCell ref="A1729:A1730"/>
    <mergeCell ref="C1729:F1730"/>
    <mergeCell ref="A1732:F1732"/>
    <mergeCell ref="E1733:F1733"/>
    <mergeCell ref="E1734:F1734"/>
    <mergeCell ref="A1735:F1735"/>
    <mergeCell ref="A1736:F1736"/>
    <mergeCell ref="A1738:A1744"/>
    <mergeCell ref="A1745:A1746"/>
    <mergeCell ref="C1745:F1746"/>
    <mergeCell ref="A1748:F1748"/>
    <mergeCell ref="E1749:F1749"/>
    <mergeCell ref="E1750:F1750"/>
    <mergeCell ref="A1751:F1751"/>
    <mergeCell ref="A1752:F1752"/>
    <mergeCell ref="A1754:A1760"/>
    <mergeCell ref="A1761:A1762"/>
    <mergeCell ref="C1761:F1762"/>
    <mergeCell ref="A1764:F1764"/>
    <mergeCell ref="E1765:F1765"/>
    <mergeCell ref="E1766:F1766"/>
    <mergeCell ref="A1767:F1767"/>
    <mergeCell ref="A1768:F1768"/>
    <mergeCell ref="A1770:A1776"/>
    <mergeCell ref="A1777:A1778"/>
    <mergeCell ref="C1777:F1778"/>
    <mergeCell ref="A1780:F1780"/>
    <mergeCell ref="E1781:F1781"/>
    <mergeCell ref="E1782:F1782"/>
    <mergeCell ref="A1783:F1783"/>
    <mergeCell ref="A1784:F1784"/>
    <mergeCell ref="A1786:A1792"/>
    <mergeCell ref="A1812:F1812"/>
    <mergeCell ref="E1813:F1813"/>
    <mergeCell ref="E1814:F1814"/>
    <mergeCell ref="A1815:F1815"/>
    <mergeCell ref="A1816:F1816"/>
    <mergeCell ref="A1818:A1824"/>
    <mergeCell ref="A1825:A1826"/>
    <mergeCell ref="C1825:F1826"/>
    <mergeCell ref="A1793:A1794"/>
    <mergeCell ref="C1793:F1794"/>
    <mergeCell ref="A1796:F1796"/>
    <mergeCell ref="E1797:F1797"/>
    <mergeCell ref="E1798:F1798"/>
    <mergeCell ref="A1799:F1799"/>
    <mergeCell ref="A1800:F1800"/>
    <mergeCell ref="A1802:A1808"/>
    <mergeCell ref="A1809:A1810"/>
    <mergeCell ref="C1809:F1810"/>
    <mergeCell ref="A1844:F1844"/>
    <mergeCell ref="E1845:F1845"/>
    <mergeCell ref="E1846:F1846"/>
    <mergeCell ref="A1847:F1847"/>
    <mergeCell ref="A1848:F1848"/>
    <mergeCell ref="A1850:A1858"/>
    <mergeCell ref="A1859:A1860"/>
    <mergeCell ref="C1859:F1860"/>
    <mergeCell ref="A1828:F1828"/>
    <mergeCell ref="E1829:F1829"/>
    <mergeCell ref="E1830:F1830"/>
    <mergeCell ref="A1831:F1831"/>
    <mergeCell ref="A1832:F1832"/>
    <mergeCell ref="A1834:A1840"/>
    <mergeCell ref="A1841:A1842"/>
    <mergeCell ref="C1841:F1842"/>
    <mergeCell ref="A1862:F1862"/>
    <mergeCell ref="E1863:F1863"/>
    <mergeCell ref="E1864:F1864"/>
    <mergeCell ref="A1865:F1865"/>
    <mergeCell ref="A1866:F1866"/>
    <mergeCell ref="A1868:A1882"/>
    <mergeCell ref="A1883:A1884"/>
    <mergeCell ref="C1883:F1884"/>
    <mergeCell ref="A1886:F1886"/>
    <mergeCell ref="E1887:F1887"/>
    <mergeCell ref="E1888:F1888"/>
    <mergeCell ref="A1889:F1889"/>
    <mergeCell ref="A1890:F1890"/>
    <mergeCell ref="A1892:A1906"/>
    <mergeCell ref="A1907:A1908"/>
    <mergeCell ref="C1907:F1908"/>
    <mergeCell ref="A1910:F1910"/>
    <mergeCell ref="E1911:F1911"/>
    <mergeCell ref="E1912:F1912"/>
    <mergeCell ref="A1913:F1913"/>
    <mergeCell ref="A1914:F1914"/>
    <mergeCell ref="A1916:A1926"/>
    <mergeCell ref="A1927:A1928"/>
    <mergeCell ref="C1927:F1928"/>
    <mergeCell ref="A1930:F1930"/>
    <mergeCell ref="E1931:F1931"/>
    <mergeCell ref="E1932:F1932"/>
    <mergeCell ref="A1933:F1933"/>
    <mergeCell ref="A1934:F1934"/>
    <mergeCell ref="A1936:A1945"/>
    <mergeCell ref="A1946:A1947"/>
    <mergeCell ref="C1946:F1947"/>
    <mergeCell ref="A1949:F1949"/>
    <mergeCell ref="E1950:F1950"/>
    <mergeCell ref="E1951:F1951"/>
    <mergeCell ref="A1952:F1952"/>
    <mergeCell ref="A1953:F1953"/>
    <mergeCell ref="A1955:A1963"/>
    <mergeCell ref="A1964:A1965"/>
    <mergeCell ref="C1964:F1965"/>
    <mergeCell ref="A1967:F1967"/>
    <mergeCell ref="E1968:F1968"/>
    <mergeCell ref="E1969:F1969"/>
    <mergeCell ref="A1970:F1970"/>
    <mergeCell ref="A1971:F1971"/>
    <mergeCell ref="A1973:A1979"/>
    <mergeCell ref="A1980:A1981"/>
    <mergeCell ref="C1980:F1981"/>
    <mergeCell ref="A1983:F1983"/>
    <mergeCell ref="E1984:F1984"/>
    <mergeCell ref="E1985:F1985"/>
    <mergeCell ref="A1986:F1986"/>
    <mergeCell ref="A1987:F1987"/>
    <mergeCell ref="A1989:A1995"/>
    <mergeCell ref="A1996:A1997"/>
    <mergeCell ref="C1996:F1997"/>
    <mergeCell ref="A1999:F1999"/>
    <mergeCell ref="E2000:F2000"/>
    <mergeCell ref="E2001:F2001"/>
    <mergeCell ref="A2002:F2002"/>
    <mergeCell ref="A2003:F2003"/>
    <mergeCell ref="A2005:A2011"/>
    <mergeCell ref="A2012:A2013"/>
    <mergeCell ref="C2012:F2013"/>
    <mergeCell ref="A2015:F2015"/>
    <mergeCell ref="E2016:F2016"/>
    <mergeCell ref="E2017:F2017"/>
    <mergeCell ref="A2018:F2018"/>
    <mergeCell ref="A2019:F2019"/>
    <mergeCell ref="A2021:A2027"/>
    <mergeCell ref="A2028:A2029"/>
    <mergeCell ref="C2028:F2029"/>
    <mergeCell ref="A2031:F2031"/>
    <mergeCell ref="C2060:F2061"/>
    <mergeCell ref="A2063:F2063"/>
    <mergeCell ref="E2064:F2064"/>
    <mergeCell ref="E2065:F2065"/>
    <mergeCell ref="E2032:F2032"/>
    <mergeCell ref="E2033:F2033"/>
    <mergeCell ref="A2034:F2034"/>
    <mergeCell ref="A2035:F2035"/>
    <mergeCell ref="A2037:A2043"/>
    <mergeCell ref="A2044:A2045"/>
    <mergeCell ref="C2044:F2045"/>
    <mergeCell ref="A2047:F2047"/>
    <mergeCell ref="E2048:F2048"/>
    <mergeCell ref="A2088:E2088"/>
    <mergeCell ref="A1336:F1336"/>
    <mergeCell ref="E1337:F1337"/>
    <mergeCell ref="E1338:F1338"/>
    <mergeCell ref="A1339:F1339"/>
    <mergeCell ref="A1340:F1340"/>
    <mergeCell ref="A1342:A1347"/>
    <mergeCell ref="C1342:D1342"/>
    <mergeCell ref="A1348:A1349"/>
    <mergeCell ref="C1348:F1349"/>
    <mergeCell ref="A2066:F2066"/>
    <mergeCell ref="A2067:F2067"/>
    <mergeCell ref="A2069:A2075"/>
    <mergeCell ref="A2076:A2077"/>
    <mergeCell ref="C2076:F2077"/>
    <mergeCell ref="A2084:E2084"/>
    <mergeCell ref="A2085:E2085"/>
    <mergeCell ref="A2086:E2086"/>
    <mergeCell ref="A2087:E2087"/>
    <mergeCell ref="E2049:F2049"/>
    <mergeCell ref="A2050:F2050"/>
    <mergeCell ref="A2051:F2051"/>
    <mergeCell ref="A2053:A2059"/>
    <mergeCell ref="A2060:A2061"/>
  </mergeCells>
  <printOptions horizontalCentered="1"/>
  <pageMargins left="0.23622047244094491" right="0.23622047244094491" top="0.74803149606299213" bottom="0.74803149606299213" header="0" footer="0"/>
  <pageSetup orientation="portrait" r:id="rId1"/>
  <rowBreaks count="3" manualBreakCount="3">
    <brk id="1255" man="1"/>
    <brk id="1207" man="1"/>
    <brk id="129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</vt:lpstr>
      <vt:lpstr>APUS</vt:lpstr>
      <vt:lpstr>Memorias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Preciado</dc:creator>
  <cp:lastModifiedBy>LEONARDO PRECIADO</cp:lastModifiedBy>
  <dcterms:created xsi:type="dcterms:W3CDTF">2025-05-18T18:16:41Z</dcterms:created>
  <dcterms:modified xsi:type="dcterms:W3CDTF">2025-11-26T17:29:14Z</dcterms:modified>
</cp:coreProperties>
</file>