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G:\Mi unidad\Global CERTUS\1. GV - Global CERTUS\2026\GRUPOS DE VALOR IE\FALAN\IE ESCUELA NORMAL SUPERIOR FABIO LOZANO TORRIJOS\4. Soportes Precontractuales RC - TES\Documentos para publicar\"/>
    </mc:Choice>
  </mc:AlternateContent>
  <xr:revisionPtr revIDLastSave="0" documentId="13_ncr:1_{CAD6D36B-F496-4008-94B4-4C5F0687FC77}" xr6:coauthVersionLast="47" xr6:coauthVersionMax="47" xr10:uidLastSave="{00000000-0000-0000-0000-000000000000}"/>
  <bookViews>
    <workbookView xWindow="-120" yWindow="-120" windowWidth="29040" windowHeight="15720" xr2:uid="{00000000-000D-0000-FFFF-FFFF00000000}"/>
  </bookViews>
  <sheets>
    <sheet name="Análisis Económico 2026" sheetId="1"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1" l="1"/>
  <c r="F30" i="1"/>
  <c r="F29" i="1"/>
  <c r="F28" i="1"/>
  <c r="F27" i="1"/>
  <c r="F26" i="1"/>
  <c r="F25" i="1"/>
  <c r="F24" i="1"/>
  <c r="F23" i="1"/>
  <c r="F22" i="1"/>
  <c r="F21" i="1"/>
  <c r="N15" i="1"/>
  <c r="E31" i="1"/>
  <c r="C8" i="1" s="1"/>
  <c r="M14" i="1"/>
  <c r="N14" i="1" s="1"/>
  <c r="O14" i="1" s="1"/>
  <c r="G11" i="1"/>
  <c r="C7" i="1"/>
  <c r="D11" i="1" s="1"/>
  <c r="D12" i="1" l="1"/>
  <c r="D14" i="1" s="1"/>
  <c r="D15" i="1" s="1"/>
  <c r="H11" i="1"/>
  <c r="I11" i="1" s="1"/>
  <c r="J11" i="1" s="1"/>
  <c r="D17" i="1" l="1"/>
  <c r="P14" i="1" l="1"/>
  <c r="P16" i="1" s="1"/>
</calcChain>
</file>

<file path=xl/sharedStrings.xml><?xml version="1.0" encoding="utf-8"?>
<sst xmlns="http://schemas.openxmlformats.org/spreadsheetml/2006/main" count="54" uniqueCount="52">
  <si>
    <t xml:space="preserve">Proyección de estudiantes que compran diariamente en la TES </t>
  </si>
  <si>
    <t>PROYECCIÓN OPERACIÓN DIARIA DE LA TES</t>
  </si>
  <si>
    <t>Vr Refrigerio</t>
  </si>
  <si>
    <t>Vr Producción</t>
  </si>
  <si>
    <t>Vr Utilidad Bruta</t>
  </si>
  <si>
    <t>% Utilidad Bruta</t>
  </si>
  <si>
    <t>Valor refrigerio</t>
  </si>
  <si>
    <t>Proyección Utilidad Bruta</t>
  </si>
  <si>
    <t>ANÁLISIS RETRIBUCIÓN</t>
  </si>
  <si>
    <t>MES</t>
  </si>
  <si>
    <t>FECHAS</t>
  </si>
  <si>
    <t>FEBRERO</t>
  </si>
  <si>
    <t>MARZO</t>
  </si>
  <si>
    <t>3 AL 31</t>
  </si>
  <si>
    <t>ABRIL</t>
  </si>
  <si>
    <t>MAYO</t>
  </si>
  <si>
    <t>JUNIO</t>
  </si>
  <si>
    <t>JULIO</t>
  </si>
  <si>
    <t>AGOSTO</t>
  </si>
  <si>
    <t>SEPTIEMBRE</t>
  </si>
  <si>
    <t>OCTUBRE</t>
  </si>
  <si>
    <t>NOVIEMBRE</t>
  </si>
  <si>
    <t>4 AL 29</t>
  </si>
  <si>
    <t>TOTAL</t>
  </si>
  <si>
    <t>Análisis proyección costo diario operario de servicio de aseo para efecto de retribución en especie</t>
  </si>
  <si>
    <t xml:space="preserve">Vr. Mes </t>
  </si>
  <si>
    <t>Vr. Diario</t>
  </si>
  <si>
    <t>Vr. Hora</t>
  </si>
  <si>
    <t xml:space="preserve">Vr. 4 hora por día </t>
  </si>
  <si>
    <t>No. de Estudiantes 
PROYECCIÓN MATRICULA 2026</t>
  </si>
  <si>
    <t>Proyección Retribución de los días hábiles calendario académico al FSE Vigencia 2026.</t>
  </si>
  <si>
    <t>Proyección Retribución Diaria al FSE.</t>
  </si>
  <si>
    <t>2 AL 27</t>
  </si>
  <si>
    <t>6 AL 30</t>
  </si>
  <si>
    <t>1 AL 12</t>
  </si>
  <si>
    <t>6 AL 31</t>
  </si>
  <si>
    <t>1 AL 30</t>
  </si>
  <si>
    <t>1 AL 9 Y 19 AL 30</t>
  </si>
  <si>
    <t>3 AL 27</t>
  </si>
  <si>
    <t xml:space="preserve">Fuente: </t>
  </si>
  <si>
    <t xml:space="preserve">https://acortar.link/F6jqEp </t>
  </si>
  <si>
    <t>Proyección de horas a retribuir por concepto de servicio de aseo al año</t>
  </si>
  <si>
    <t>Proyección de jornadas de 4 hora por día a retribuir por concepto de servicio de aseo al año</t>
  </si>
  <si>
    <t>Nota: La INSTITUCIÓN EDUCATIVA de conformidad con el Decreto 1469 del 29 de diciembre 2025 “Por el cual se fija el salario mínimo mensual legal” para la vigencia fiscal 2026, en la suma de UN MILLÓN SETECIENTOS CINCUENTA MIL NOVECIENTOS CINCO PESOS ($1.750.905) y el Decreto 1470 del 29 de Diciembre 2025" Por el cual se fija el subsidio de transporte"  para la vigencia fiscal 2026, en la suma de DOSCIENTOS CUARENTA Y NUEVE MIL NOVENTA Y CINCO PESOS ($249.095); se tomó como referencia la sumatoria de dichos valores para la proyección del costo del operario de aseo.</t>
  </si>
  <si>
    <t>Proyección Retribución Total</t>
  </si>
  <si>
    <t>DÍAS HÁBILES CALENDARIO ACADÉMICO EN LOS QUE SE PRESTA EL SERVICIO DE TES</t>
  </si>
  <si>
    <r>
      <rPr>
        <b/>
        <sz val="11"/>
        <color theme="1"/>
        <rFont val="Calibri"/>
        <family val="2"/>
        <scheme val="minor"/>
      </rPr>
      <t>NOTA:</t>
    </r>
    <r>
      <rPr>
        <sz val="11"/>
        <color theme="1"/>
        <rFont val="Calibri"/>
        <family val="2"/>
        <scheme val="minor"/>
      </rPr>
      <t xml:space="preserve"> La retribución al FSE se pagará a más tardar en los primeros 3 días hábiles del mes siguiente, teniendo en cuenta los días en que efectivamente se prestó el servicio de TES.</t>
    </r>
  </si>
  <si>
    <t>DÍAS</t>
  </si>
  <si>
    <t>ANÁLISIS PROYECCIÓN ECONÓMICA SOBRE VENTAS DE LA TIENDA ESCOLAR SALUDABLE EN LA SEDE DE LA INSTITUCIÓN EDUCATIVA ESCUELA NORMAL SUPERIOR FABIO LOZANO TORRIJOS, PARA ESTIMAR LA RETRIBUCIÓN EN FAVOR DEL FONDO DE SERVICIOS EDUCATIVOS - FSE</t>
  </si>
  <si>
    <t>Proyección de días hábiles Calendario académico a atender en el año escolar en la TES</t>
  </si>
  <si>
    <t>SEDE PRINCIPAL</t>
  </si>
  <si>
    <t>PROYECCION RETRIBUCION MENSUAL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</si>
</sst>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u/>
      <sz val="11"/>
      <color theme="10"/>
      <name val="Calibri"/>
      <family val="2"/>
      <scheme val="minor"/>
    </font>
  </fonts>
  <fills count="7">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4"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0" fontId="5" fillId="0" borderId="0" applyNumberFormat="0" applyFill="0" applyBorder="0" applyAlignment="0" applyProtection="0"/>
    <xf numFmtId="42" fontId="1" fillId="0" borderId="0" applyFont="0" applyFill="0" applyBorder="0" applyAlignment="0" applyProtection="0"/>
  </cellStyleXfs>
  <cellXfs count="84">
    <xf numFmtId="0" fontId="0" fillId="0" borderId="0" xfId="0"/>
    <xf numFmtId="3"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2" fillId="3" borderId="1" xfId="0" applyFont="1" applyFill="1" applyBorder="1" applyAlignment="1">
      <alignment horizontal="center" vertical="center" wrapText="1"/>
    </xf>
    <xf numFmtId="164" fontId="0" fillId="0" borderId="1" xfId="1" applyNumberFormat="1" applyFont="1" applyBorder="1" applyAlignment="1">
      <alignment horizontal="center" vertical="center"/>
    </xf>
    <xf numFmtId="164" fontId="0" fillId="3" borderId="1" xfId="1" applyNumberFormat="1" applyFont="1" applyFill="1" applyBorder="1" applyAlignment="1">
      <alignment horizontal="center" vertical="center"/>
    </xf>
    <xf numFmtId="164" fontId="1" fillId="4" borderId="1" xfId="1" applyNumberFormat="1" applyFont="1" applyFill="1" applyBorder="1" applyAlignment="1">
      <alignment horizontal="center" vertical="center"/>
    </xf>
    <xf numFmtId="9" fontId="0" fillId="4" borderId="1" xfId="0" applyNumberFormat="1" applyFill="1" applyBorder="1" applyAlignment="1">
      <alignment horizontal="center" vertical="center"/>
    </xf>
    <xf numFmtId="0" fontId="3" fillId="0" borderId="6" xfId="0" applyFont="1" applyBorder="1" applyAlignment="1">
      <alignment horizontal="center" vertical="center" wrapText="1"/>
    </xf>
    <xf numFmtId="0" fontId="2" fillId="3" borderId="8" xfId="0" applyFont="1" applyFill="1" applyBorder="1" applyAlignment="1">
      <alignment horizontal="center" vertical="center" wrapText="1"/>
    </xf>
    <xf numFmtId="9" fontId="0" fillId="3" borderId="8" xfId="2" applyFont="1" applyFill="1" applyBorder="1" applyAlignment="1">
      <alignment horizontal="center" vertical="center"/>
    </xf>
    <xf numFmtId="0" fontId="0" fillId="3" borderId="0" xfId="0" applyFill="1"/>
    <xf numFmtId="0" fontId="0" fillId="0" borderId="6" xfId="0" applyBorder="1"/>
    <xf numFmtId="0" fontId="4" fillId="5" borderId="1" xfId="0" applyFont="1" applyFill="1" applyBorder="1" applyAlignment="1">
      <alignment horizontal="center" vertical="center"/>
    </xf>
    <xf numFmtId="0" fontId="4" fillId="5" borderId="1" xfId="0" applyFont="1" applyFill="1" applyBorder="1" applyAlignment="1">
      <alignment horizontal="center" vertical="center" wrapText="1"/>
    </xf>
    <xf numFmtId="42" fontId="3" fillId="0" borderId="1" xfId="5" applyFont="1" applyBorder="1" applyAlignment="1">
      <alignment horizontal="center" vertical="center"/>
    </xf>
    <xf numFmtId="42" fontId="3" fillId="0" borderId="1" xfId="3" applyFont="1" applyBorder="1" applyAlignment="1">
      <alignment vertical="center"/>
    </xf>
    <xf numFmtId="3" fontId="0" fillId="6" borderId="1" xfId="0" applyNumberFormat="1" applyFill="1" applyBorder="1" applyAlignment="1">
      <alignment horizontal="center" vertical="center"/>
    </xf>
    <xf numFmtId="164" fontId="0" fillId="6" borderId="1" xfId="1" applyNumberFormat="1" applyFont="1" applyFill="1" applyBorder="1" applyAlignment="1">
      <alignment horizontal="center" vertical="center"/>
    </xf>
    <xf numFmtId="0" fontId="0" fillId="3" borderId="5" xfId="0" applyFill="1" applyBorder="1"/>
    <xf numFmtId="0" fontId="4" fillId="5" borderId="6" xfId="0" applyFont="1" applyFill="1" applyBorder="1" applyAlignment="1">
      <alignment horizontal="center" vertical="center"/>
    </xf>
    <xf numFmtId="42" fontId="3" fillId="6" borderId="6" xfId="5" applyFont="1" applyFill="1" applyBorder="1" applyAlignment="1">
      <alignment horizontal="center" vertical="center"/>
    </xf>
    <xf numFmtId="0" fontId="0" fillId="0" borderId="1" xfId="0" applyBorder="1" applyAlignment="1">
      <alignment horizontal="center"/>
    </xf>
    <xf numFmtId="0" fontId="2" fillId="0" borderId="20" xfId="0" applyFont="1" applyBorder="1" applyAlignment="1">
      <alignment horizontal="center"/>
    </xf>
    <xf numFmtId="0" fontId="2" fillId="0" borderId="11" xfId="0" applyFont="1" applyBorder="1" applyAlignment="1">
      <alignment horizontal="center"/>
    </xf>
    <xf numFmtId="0" fontId="0" fillId="3" borderId="5"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wrapText="1"/>
    </xf>
    <xf numFmtId="0" fontId="4" fillId="5" borderId="16"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21" xfId="0" applyFont="1" applyFill="1" applyBorder="1" applyAlignment="1">
      <alignment horizontal="center" vertical="center" wrapText="1"/>
    </xf>
    <xf numFmtId="1" fontId="3" fillId="0" borderId="16" xfId="0" applyNumberFormat="1" applyFont="1" applyBorder="1" applyAlignment="1">
      <alignment horizontal="center" vertical="center"/>
    </xf>
    <xf numFmtId="1" fontId="3" fillId="0" borderId="2" xfId="0" applyNumberFormat="1" applyFont="1" applyBorder="1" applyAlignment="1">
      <alignment horizontal="center" vertical="center"/>
    </xf>
    <xf numFmtId="1" fontId="3" fillId="0" borderId="21" xfId="0" applyNumberFormat="1" applyFont="1" applyBorder="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4" borderId="6"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12" xfId="4" applyFont="1" applyBorder="1" applyAlignment="1">
      <alignment horizontal="justify" vertical="center" wrapText="1"/>
    </xf>
    <xf numFmtId="0" fontId="3" fillId="0" borderId="13" xfId="4" applyFont="1" applyBorder="1" applyAlignment="1">
      <alignment horizontal="justify" vertical="center" wrapText="1"/>
    </xf>
    <xf numFmtId="0" fontId="3" fillId="0" borderId="14" xfId="4" applyFont="1" applyBorder="1" applyAlignment="1">
      <alignment horizontal="justify" vertical="center" wrapText="1"/>
    </xf>
    <xf numFmtId="0" fontId="4" fillId="5" borderId="17"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1" xfId="0" applyFont="1" applyBorder="1" applyAlignment="1">
      <alignment horizontal="center" vertical="center" wrapText="1"/>
    </xf>
    <xf numFmtId="164" fontId="3" fillId="0" borderId="1" xfId="0" applyNumberFormat="1" applyFont="1" applyBorder="1" applyAlignment="1">
      <alignment horizontal="center" vertical="center"/>
    </xf>
    <xf numFmtId="164" fontId="3" fillId="0" borderId="11" xfId="0" applyNumberFormat="1" applyFont="1" applyBorder="1" applyAlignment="1">
      <alignment horizontal="center" vertical="center"/>
    </xf>
    <xf numFmtId="1" fontId="4" fillId="0" borderId="11" xfId="0" applyNumberFormat="1" applyFont="1" applyBorder="1" applyAlignment="1">
      <alignment horizontal="center" vertical="center" wrapText="1"/>
    </xf>
    <xf numFmtId="1" fontId="4" fillId="0" borderId="19" xfId="0" applyNumberFormat="1" applyFont="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3" fillId="0" borderId="6" xfId="0" applyFont="1" applyBorder="1" applyAlignment="1">
      <alignment vertical="center" wrapText="1"/>
    </xf>
    <xf numFmtId="0" fontId="3" fillId="0" borderId="1" xfId="0" applyFont="1" applyBorder="1" applyAlignment="1">
      <alignment vertical="center" wrapText="1"/>
    </xf>
    <xf numFmtId="0" fontId="0" fillId="0" borderId="4" xfId="0" applyBorder="1" applyAlignment="1">
      <alignment horizontal="center"/>
    </xf>
    <xf numFmtId="0" fontId="0" fillId="0" borderId="5" xfId="0" applyBorder="1" applyAlignment="1">
      <alignment horizontal="center"/>
    </xf>
    <xf numFmtId="0" fontId="0" fillId="3" borderId="5" xfId="0" applyFill="1" applyBorder="1" applyAlignment="1">
      <alignment horizontal="center"/>
    </xf>
    <xf numFmtId="0" fontId="0" fillId="3" borderId="4" xfId="0" applyFill="1" applyBorder="1" applyAlignment="1">
      <alignment horizontal="center"/>
    </xf>
    <xf numFmtId="3" fontId="0" fillId="6" borderId="1" xfId="0" applyNumberFormat="1" applyFill="1" applyBorder="1" applyAlignment="1">
      <alignment horizontal="center" vertical="center"/>
    </xf>
    <xf numFmtId="0" fontId="2" fillId="0" borderId="12"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2" fillId="0" borderId="4" xfId="0" applyFont="1" applyBorder="1" applyAlignment="1">
      <alignment horizontal="center"/>
    </xf>
    <xf numFmtId="0" fontId="2" fillId="0" borderId="0" xfId="0" applyFont="1" applyBorder="1" applyAlignment="1">
      <alignment horizont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2" fillId="0" borderId="6" xfId="0" applyFont="1" applyBorder="1" applyAlignment="1">
      <alignment horizontal="center" vertical="center"/>
    </xf>
    <xf numFmtId="0" fontId="0" fillId="0" borderId="16" xfId="0" applyBorder="1" applyAlignment="1">
      <alignment horizontal="center"/>
    </xf>
    <xf numFmtId="0" fontId="2" fillId="0" borderId="22" xfId="0" applyFont="1" applyBorder="1" applyAlignment="1">
      <alignment horizontal="center"/>
    </xf>
    <xf numFmtId="164" fontId="0" fillId="3" borderId="1" xfId="1" applyNumberFormat="1" applyFont="1" applyFill="1" applyBorder="1" applyAlignment="1">
      <alignment vertical="center" wrapText="1"/>
    </xf>
    <xf numFmtId="0" fontId="0" fillId="0" borderId="0" xfId="0" applyBorder="1" applyAlignment="1">
      <alignment horizontal="center"/>
    </xf>
    <xf numFmtId="0" fontId="0" fillId="3" borderId="0" xfId="0" applyFill="1" applyBorder="1" applyAlignment="1">
      <alignment horizontal="center"/>
    </xf>
    <xf numFmtId="0" fontId="0" fillId="3" borderId="0" xfId="0" applyFill="1" applyBorder="1"/>
    <xf numFmtId="0" fontId="3" fillId="0" borderId="0" xfId="0" applyFont="1" applyBorder="1" applyAlignment="1">
      <alignment horizontal="center" vertical="center"/>
    </xf>
    <xf numFmtId="164" fontId="0" fillId="0" borderId="0" xfId="0" applyNumberFormat="1" applyBorder="1"/>
    <xf numFmtId="0" fontId="0" fillId="3" borderId="0" xfId="0" applyFill="1" applyBorder="1" applyAlignment="1">
      <alignment horizontal="center" vertical="center" wrapText="1"/>
    </xf>
    <xf numFmtId="0" fontId="2" fillId="3" borderId="0" xfId="0" applyFont="1" applyFill="1" applyBorder="1" applyAlignment="1">
      <alignment horizontal="center" vertical="center" wrapText="1"/>
    </xf>
    <xf numFmtId="164" fontId="2" fillId="3" borderId="11" xfId="1" applyNumberFormat="1" applyFont="1" applyFill="1" applyBorder="1" applyAlignment="1">
      <alignment vertical="center" wrapText="1"/>
    </xf>
    <xf numFmtId="0" fontId="3" fillId="0" borderId="1" xfId="0" applyFont="1" applyBorder="1" applyAlignment="1">
      <alignment horizontal="center" vertical="center"/>
    </xf>
    <xf numFmtId="0" fontId="5" fillId="0" borderId="1" xfId="4" applyBorder="1" applyAlignment="1">
      <alignment horizontal="center" vertical="center"/>
    </xf>
  </cellXfs>
  <cellStyles count="6">
    <cellStyle name="Hipervínculo" xfId="4" builtinId="8"/>
    <cellStyle name="Moneda" xfId="1" builtinId="4"/>
    <cellStyle name="Moneda [0]" xfId="3" builtinId="7"/>
    <cellStyle name="Moneda [0] 2" xfId="5" xr:uid="{483F9CA6-C4DC-4A6B-AC82-8700A2ADA93F}"/>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cortar.link/F6jqE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R31"/>
  <sheetViews>
    <sheetView tabSelected="1" showRuler="0" topLeftCell="A8" zoomScaleNormal="100" zoomScaleSheetLayoutView="160" workbookViewId="0">
      <selection activeCell="K20" sqref="K20"/>
    </sheetView>
  </sheetViews>
  <sheetFormatPr baseColWidth="10" defaultRowHeight="15" x14ac:dyDescent="0.25"/>
  <cols>
    <col min="1" max="1" width="1" customWidth="1"/>
    <col min="2" max="2" width="29.7109375" customWidth="1"/>
    <col min="3" max="3" width="16.28515625" bestFit="1" customWidth="1"/>
    <col min="4" max="4" width="16" bestFit="1" customWidth="1"/>
    <col min="5" max="6" width="16.7109375" customWidth="1"/>
    <col min="7" max="7" width="13.5703125" customWidth="1"/>
    <col min="8" max="8" width="13.28515625" bestFit="1" customWidth="1"/>
    <col min="9" max="9" width="10.85546875" customWidth="1"/>
    <col min="10" max="10" width="10.140625" bestFit="1" customWidth="1"/>
    <col min="12" max="12" width="23.85546875" customWidth="1"/>
    <col min="13" max="14" width="12.7109375" bestFit="1" customWidth="1"/>
    <col min="15" max="15" width="18.5703125" customWidth="1"/>
    <col min="16" max="16" width="12.7109375" bestFit="1" customWidth="1"/>
    <col min="18" max="18" width="16.140625" customWidth="1"/>
  </cols>
  <sheetData>
    <row r="1" spans="2:18" s="11" customFormat="1" ht="6" customHeight="1" thickBot="1" x14ac:dyDescent="0.3"/>
    <row r="2" spans="2:18" ht="49.5" customHeight="1" thickBot="1" x14ac:dyDescent="0.3">
      <c r="B2" s="53" t="s">
        <v>48</v>
      </c>
      <c r="C2" s="54"/>
      <c r="D2" s="54"/>
      <c r="E2" s="54"/>
      <c r="F2" s="54"/>
      <c r="G2" s="54"/>
      <c r="H2" s="54"/>
      <c r="I2" s="54"/>
      <c r="J2" s="55"/>
    </row>
    <row r="3" spans="2:18" ht="15" customHeight="1" thickBot="1" x14ac:dyDescent="0.3">
      <c r="B3" s="58"/>
      <c r="C3" s="74"/>
      <c r="D3" s="74"/>
      <c r="E3" s="74"/>
      <c r="F3" s="74"/>
      <c r="G3" s="74"/>
      <c r="H3" s="74"/>
      <c r="I3" s="74"/>
      <c r="J3" s="59"/>
    </row>
    <row r="4" spans="2:18" ht="15" customHeight="1" thickBot="1" x14ac:dyDescent="0.3">
      <c r="B4" s="63" t="s">
        <v>50</v>
      </c>
      <c r="C4" s="64"/>
      <c r="D4" s="64"/>
      <c r="E4" s="64"/>
      <c r="F4" s="64"/>
      <c r="G4" s="64"/>
      <c r="H4" s="64"/>
      <c r="I4" s="64"/>
      <c r="J4" s="65"/>
    </row>
    <row r="5" spans="2:18" ht="15" customHeight="1" x14ac:dyDescent="0.25">
      <c r="B5" s="58"/>
      <c r="C5" s="74"/>
      <c r="D5" s="74"/>
      <c r="E5" s="74"/>
      <c r="F5" s="74"/>
      <c r="G5" s="74"/>
      <c r="H5" s="74"/>
      <c r="I5" s="74"/>
      <c r="J5" s="59"/>
    </row>
    <row r="6" spans="2:18" ht="25.5" x14ac:dyDescent="0.25">
      <c r="B6" s="8" t="s">
        <v>29</v>
      </c>
      <c r="C6" s="17">
        <v>422</v>
      </c>
      <c r="D6" s="2">
        <v>1</v>
      </c>
      <c r="E6" s="75"/>
      <c r="F6" s="75"/>
      <c r="G6" s="75"/>
      <c r="H6" s="75"/>
      <c r="I6" s="75"/>
      <c r="J6" s="60"/>
    </row>
    <row r="7" spans="2:18" ht="25.5" x14ac:dyDescent="0.25">
      <c r="B7" s="8" t="s">
        <v>0</v>
      </c>
      <c r="C7" s="1">
        <f>SUM(C6*D7)</f>
        <v>350.26</v>
      </c>
      <c r="D7" s="2">
        <v>0.83</v>
      </c>
      <c r="E7" s="75"/>
      <c r="F7" s="75"/>
      <c r="G7" s="75"/>
      <c r="H7" s="75"/>
      <c r="I7" s="75"/>
      <c r="J7" s="60"/>
    </row>
    <row r="8" spans="2:18" ht="39.75" customHeight="1" x14ac:dyDescent="0.25">
      <c r="B8" s="8" t="s">
        <v>49</v>
      </c>
      <c r="C8" s="62">
        <f>E31</f>
        <v>181</v>
      </c>
      <c r="D8" s="62"/>
      <c r="E8" s="75"/>
      <c r="F8" s="75"/>
      <c r="G8" s="75"/>
      <c r="H8" s="75"/>
      <c r="I8" s="75"/>
      <c r="J8" s="60"/>
    </row>
    <row r="9" spans="2:18" ht="15" customHeight="1" x14ac:dyDescent="0.25">
      <c r="B9" s="58"/>
      <c r="C9" s="74"/>
      <c r="D9" s="74"/>
      <c r="E9" s="74"/>
      <c r="F9" s="74"/>
      <c r="G9" s="74"/>
      <c r="H9" s="74"/>
      <c r="I9" s="74"/>
      <c r="J9" s="59"/>
    </row>
    <row r="10" spans="2:18" ht="30" customHeight="1" thickBot="1" x14ac:dyDescent="0.3">
      <c r="B10" s="34" t="s">
        <v>1</v>
      </c>
      <c r="C10" s="35"/>
      <c r="D10" s="35"/>
      <c r="E10" s="36"/>
      <c r="F10" s="75"/>
      <c r="G10" s="3" t="s">
        <v>2</v>
      </c>
      <c r="H10" s="3" t="s">
        <v>3</v>
      </c>
      <c r="I10" s="3" t="s">
        <v>4</v>
      </c>
      <c r="J10" s="9" t="s">
        <v>5</v>
      </c>
    </row>
    <row r="11" spans="2:18" ht="64.5" customHeight="1" thickBot="1" x14ac:dyDescent="0.3">
      <c r="B11" s="8" t="s">
        <v>6</v>
      </c>
      <c r="C11" s="18">
        <v>3000</v>
      </c>
      <c r="D11" s="4">
        <f>SUM(C7*C11)</f>
        <v>1050780</v>
      </c>
      <c r="E11" s="2">
        <v>1</v>
      </c>
      <c r="F11" s="75"/>
      <c r="G11" s="5">
        <f>+C11</f>
        <v>3000</v>
      </c>
      <c r="H11" s="5">
        <f>+G11*0.75</f>
        <v>2250</v>
      </c>
      <c r="I11" s="5">
        <f>+G11-H11</f>
        <v>750</v>
      </c>
      <c r="J11" s="10">
        <f>(I11/G11)*100%</f>
        <v>0.25</v>
      </c>
      <c r="L11" s="39" t="s">
        <v>43</v>
      </c>
      <c r="M11" s="40"/>
      <c r="N11" s="40"/>
      <c r="O11" s="40"/>
      <c r="P11" s="40"/>
      <c r="Q11" s="40"/>
      <c r="R11" s="41"/>
    </row>
    <row r="12" spans="2:18" x14ac:dyDescent="0.25">
      <c r="B12" s="56" t="s">
        <v>7</v>
      </c>
      <c r="C12" s="57"/>
      <c r="D12" s="4">
        <f>+(D11*E12)/E11</f>
        <v>262695</v>
      </c>
      <c r="E12" s="2">
        <v>0.25</v>
      </c>
      <c r="F12" s="75"/>
      <c r="G12" s="82" t="s">
        <v>39</v>
      </c>
      <c r="H12" s="83" t="s">
        <v>40</v>
      </c>
      <c r="I12" s="83"/>
      <c r="J12" s="83"/>
      <c r="L12" s="42" t="s">
        <v>24</v>
      </c>
      <c r="M12" s="43"/>
      <c r="N12" s="43"/>
      <c r="O12" s="43"/>
      <c r="P12" s="43"/>
      <c r="Q12" s="43"/>
      <c r="R12" s="44"/>
    </row>
    <row r="13" spans="2:18" ht="27" customHeight="1" x14ac:dyDescent="0.25">
      <c r="B13" s="34" t="s">
        <v>8</v>
      </c>
      <c r="C13" s="35"/>
      <c r="D13" s="35"/>
      <c r="E13" s="36"/>
      <c r="F13" s="75"/>
      <c r="G13" s="76"/>
      <c r="H13" s="76"/>
      <c r="I13" s="76"/>
      <c r="J13" s="19"/>
      <c r="L13" s="20" t="s">
        <v>25</v>
      </c>
      <c r="M13" s="13" t="s">
        <v>26</v>
      </c>
      <c r="N13" s="13" t="s">
        <v>27</v>
      </c>
      <c r="O13" s="14" t="s">
        <v>28</v>
      </c>
      <c r="P13" s="28" t="s">
        <v>41</v>
      </c>
      <c r="Q13" s="29"/>
      <c r="R13" s="30"/>
    </row>
    <row r="14" spans="2:18" x14ac:dyDescent="0.25">
      <c r="B14" s="45" t="s">
        <v>7</v>
      </c>
      <c r="C14" s="46"/>
      <c r="D14" s="4">
        <f>+D12</f>
        <v>262695</v>
      </c>
      <c r="E14" s="2">
        <v>1</v>
      </c>
      <c r="F14" s="75"/>
      <c r="G14" s="76"/>
      <c r="H14" s="76"/>
      <c r="I14" s="76"/>
      <c r="J14" s="19"/>
      <c r="L14" s="21">
        <v>2000000</v>
      </c>
      <c r="M14" s="15">
        <f>+L14/30</f>
        <v>66666.666666666672</v>
      </c>
      <c r="N14" s="15">
        <f>+M14/8</f>
        <v>8333.3333333333339</v>
      </c>
      <c r="O14" s="16">
        <f>+N14*4</f>
        <v>33333.333333333336</v>
      </c>
      <c r="P14" s="31">
        <f>N15/N14</f>
        <v>1141.14708</v>
      </c>
      <c r="Q14" s="32"/>
      <c r="R14" s="33"/>
    </row>
    <row r="15" spans="2:18" ht="27" customHeight="1" x14ac:dyDescent="0.25">
      <c r="B15" s="37" t="s">
        <v>31</v>
      </c>
      <c r="C15" s="38"/>
      <c r="D15" s="6">
        <f>+(D14*E15)/E14</f>
        <v>52539</v>
      </c>
      <c r="E15" s="7">
        <v>0.2</v>
      </c>
      <c r="F15" s="75"/>
      <c r="G15" s="77"/>
      <c r="H15" s="77"/>
      <c r="I15" s="76"/>
      <c r="J15" s="19"/>
      <c r="L15" s="45" t="s">
        <v>44</v>
      </c>
      <c r="M15" s="46"/>
      <c r="N15" s="49">
        <f>D17</f>
        <v>9509559</v>
      </c>
      <c r="O15" s="49"/>
      <c r="P15" s="28" t="s">
        <v>42</v>
      </c>
      <c r="Q15" s="29"/>
      <c r="R15" s="30"/>
    </row>
    <row r="16" spans="2:18" ht="15.75" thickBot="1" x14ac:dyDescent="0.3">
      <c r="B16" s="61"/>
      <c r="C16" s="75"/>
      <c r="D16" s="75"/>
      <c r="E16" s="75"/>
      <c r="F16" s="75"/>
      <c r="G16" s="76"/>
      <c r="H16" s="76"/>
      <c r="I16" s="76"/>
      <c r="J16" s="19"/>
      <c r="L16" s="47"/>
      <c r="M16" s="48"/>
      <c r="N16" s="50"/>
      <c r="O16" s="50"/>
      <c r="P16" s="51">
        <f>+P14/4</f>
        <v>285.28676999999999</v>
      </c>
      <c r="Q16" s="51"/>
      <c r="R16" s="52"/>
    </row>
    <row r="17" spans="2:10" ht="27" customHeight="1" x14ac:dyDescent="0.25">
      <c r="B17" s="37" t="s">
        <v>30</v>
      </c>
      <c r="C17" s="38"/>
      <c r="D17" s="6">
        <f>SUM(C8*D15)</f>
        <v>9509559</v>
      </c>
      <c r="E17" s="78"/>
      <c r="F17" s="75"/>
      <c r="G17" s="76"/>
      <c r="H17" s="76"/>
      <c r="I17" s="76"/>
      <c r="J17" s="19"/>
    </row>
    <row r="18" spans="2:10" x14ac:dyDescent="0.25">
      <c r="B18" s="61"/>
      <c r="C18" s="75"/>
      <c r="D18" s="75"/>
      <c r="E18" s="75"/>
      <c r="F18" s="75"/>
      <c r="G18" s="76"/>
      <c r="H18" s="76"/>
      <c r="I18" s="76"/>
      <c r="J18" s="19"/>
    </row>
    <row r="19" spans="2:10" ht="15" customHeight="1" x14ac:dyDescent="0.25">
      <c r="B19" s="66" t="s">
        <v>45</v>
      </c>
      <c r="C19" s="67"/>
      <c r="D19" s="67"/>
      <c r="E19" s="67"/>
      <c r="F19" s="67"/>
      <c r="G19" s="79" t="s">
        <v>46</v>
      </c>
      <c r="H19" s="79"/>
      <c r="I19" s="79"/>
      <c r="J19" s="25"/>
    </row>
    <row r="20" spans="2:10" ht="45" x14ac:dyDescent="0.25">
      <c r="B20" s="70" t="s">
        <v>9</v>
      </c>
      <c r="C20" s="68" t="s">
        <v>10</v>
      </c>
      <c r="D20" s="68"/>
      <c r="E20" s="69" t="s">
        <v>47</v>
      </c>
      <c r="F20" s="80" t="s">
        <v>51</v>
      </c>
      <c r="G20" s="79"/>
      <c r="H20" s="79"/>
      <c r="I20" s="79"/>
      <c r="J20" s="25"/>
    </row>
    <row r="21" spans="2:10" x14ac:dyDescent="0.25">
      <c r="B21" s="12" t="s">
        <v>11</v>
      </c>
      <c r="C21" s="22" t="s">
        <v>32</v>
      </c>
      <c r="D21" s="22"/>
      <c r="E21" s="71">
        <v>20</v>
      </c>
      <c r="F21" s="73">
        <f>+D15*E21</f>
        <v>1050780</v>
      </c>
      <c r="G21" s="79"/>
      <c r="H21" s="79"/>
      <c r="I21" s="79"/>
      <c r="J21" s="25"/>
    </row>
    <row r="22" spans="2:10" x14ac:dyDescent="0.25">
      <c r="B22" s="12" t="s">
        <v>12</v>
      </c>
      <c r="C22" s="22" t="s">
        <v>32</v>
      </c>
      <c r="D22" s="22"/>
      <c r="E22" s="71">
        <v>19</v>
      </c>
      <c r="F22" s="73">
        <f>+D15*E22</f>
        <v>998241</v>
      </c>
      <c r="G22" s="79"/>
      <c r="H22" s="79"/>
      <c r="I22" s="79"/>
      <c r="J22" s="25"/>
    </row>
    <row r="23" spans="2:10" x14ac:dyDescent="0.25">
      <c r="B23" s="12" t="s">
        <v>14</v>
      </c>
      <c r="C23" s="22" t="s">
        <v>33</v>
      </c>
      <c r="D23" s="22"/>
      <c r="E23" s="71">
        <v>19</v>
      </c>
      <c r="F23" s="73">
        <f>+D15*E23</f>
        <v>998241</v>
      </c>
      <c r="G23" s="79"/>
      <c r="H23" s="79"/>
      <c r="I23" s="79"/>
      <c r="J23" s="25"/>
    </row>
    <row r="24" spans="2:10" x14ac:dyDescent="0.25">
      <c r="B24" s="12" t="s">
        <v>15</v>
      </c>
      <c r="C24" s="22" t="s">
        <v>22</v>
      </c>
      <c r="D24" s="22"/>
      <c r="E24" s="71">
        <v>19</v>
      </c>
      <c r="F24" s="73">
        <f>+D15*E24</f>
        <v>998241</v>
      </c>
      <c r="G24" s="79"/>
      <c r="H24" s="79"/>
      <c r="I24" s="79"/>
      <c r="J24" s="25"/>
    </row>
    <row r="25" spans="2:10" x14ac:dyDescent="0.25">
      <c r="B25" s="12" t="s">
        <v>16</v>
      </c>
      <c r="C25" s="22" t="s">
        <v>34</v>
      </c>
      <c r="D25" s="22"/>
      <c r="E25" s="71">
        <v>9</v>
      </c>
      <c r="F25" s="73">
        <f>+D15*E25</f>
        <v>472851</v>
      </c>
      <c r="G25" s="79"/>
      <c r="H25" s="79"/>
      <c r="I25" s="79"/>
      <c r="J25" s="25"/>
    </row>
    <row r="26" spans="2:10" x14ac:dyDescent="0.25">
      <c r="B26" s="12" t="s">
        <v>17</v>
      </c>
      <c r="C26" s="22" t="s">
        <v>35</v>
      </c>
      <c r="D26" s="22"/>
      <c r="E26" s="71">
        <v>19</v>
      </c>
      <c r="F26" s="73">
        <f>+D15*E26</f>
        <v>998241</v>
      </c>
      <c r="G26" s="79"/>
      <c r="H26" s="79"/>
      <c r="I26" s="79"/>
      <c r="J26" s="25"/>
    </row>
    <row r="27" spans="2:10" ht="15" customHeight="1" x14ac:dyDescent="0.25">
      <c r="B27" s="12" t="s">
        <v>18</v>
      </c>
      <c r="C27" s="22" t="s">
        <v>13</v>
      </c>
      <c r="D27" s="22"/>
      <c r="E27" s="71">
        <v>19</v>
      </c>
      <c r="F27" s="73">
        <f>+D15*E27</f>
        <v>998241</v>
      </c>
      <c r="G27" s="79"/>
      <c r="H27" s="79"/>
      <c r="I27" s="79"/>
      <c r="J27" s="25"/>
    </row>
    <row r="28" spans="2:10" x14ac:dyDescent="0.25">
      <c r="B28" s="12" t="s">
        <v>19</v>
      </c>
      <c r="C28" s="22" t="s">
        <v>36</v>
      </c>
      <c r="D28" s="22"/>
      <c r="E28" s="71">
        <v>22</v>
      </c>
      <c r="F28" s="73">
        <f>+D15*E28</f>
        <v>1155858</v>
      </c>
      <c r="G28" s="79"/>
      <c r="H28" s="79"/>
      <c r="I28" s="79"/>
      <c r="J28" s="25"/>
    </row>
    <row r="29" spans="2:10" x14ac:dyDescent="0.25">
      <c r="B29" s="12" t="s">
        <v>20</v>
      </c>
      <c r="C29" s="22" t="s">
        <v>37</v>
      </c>
      <c r="D29" s="22"/>
      <c r="E29" s="71">
        <v>17</v>
      </c>
      <c r="F29" s="73">
        <f>+D15*E29</f>
        <v>893163</v>
      </c>
      <c r="G29" s="79"/>
      <c r="H29" s="79"/>
      <c r="I29" s="79"/>
      <c r="J29" s="25"/>
    </row>
    <row r="30" spans="2:10" x14ac:dyDescent="0.25">
      <c r="B30" s="12" t="s">
        <v>21</v>
      </c>
      <c r="C30" s="22" t="s">
        <v>38</v>
      </c>
      <c r="D30" s="22"/>
      <c r="E30" s="71">
        <v>18</v>
      </c>
      <c r="F30" s="73">
        <f>+D15*E30</f>
        <v>945702</v>
      </c>
      <c r="G30" s="79"/>
      <c r="H30" s="79"/>
      <c r="I30" s="79"/>
      <c r="J30" s="25"/>
    </row>
    <row r="31" spans="2:10" ht="15.75" thickBot="1" x14ac:dyDescent="0.3">
      <c r="B31" s="23" t="s">
        <v>23</v>
      </c>
      <c r="C31" s="24"/>
      <c r="D31" s="24"/>
      <c r="E31" s="72">
        <f>SUM(E21:E30)</f>
        <v>181</v>
      </c>
      <c r="F31" s="81">
        <f>SUM(F21:F30)</f>
        <v>9509559</v>
      </c>
      <c r="G31" s="26"/>
      <c r="H31" s="26"/>
      <c r="I31" s="26"/>
      <c r="J31" s="27"/>
    </row>
  </sheetData>
  <mergeCells count="40">
    <mergeCell ref="C28:D28"/>
    <mergeCell ref="C29:D29"/>
    <mergeCell ref="H12:J12"/>
    <mergeCell ref="G19:J31"/>
    <mergeCell ref="B19:F19"/>
    <mergeCell ref="B2:J2"/>
    <mergeCell ref="B10:E10"/>
    <mergeCell ref="B12:C12"/>
    <mergeCell ref="B14:C14"/>
    <mergeCell ref="B17:C17"/>
    <mergeCell ref="B3:J3"/>
    <mergeCell ref="E6:J8"/>
    <mergeCell ref="F10:F18"/>
    <mergeCell ref="B16:E16"/>
    <mergeCell ref="B18:E18"/>
    <mergeCell ref="B9:J9"/>
    <mergeCell ref="C8:D8"/>
    <mergeCell ref="G15:H15"/>
    <mergeCell ref="B5:J5"/>
    <mergeCell ref="B4:J4"/>
    <mergeCell ref="L11:R11"/>
    <mergeCell ref="L12:R12"/>
    <mergeCell ref="L15:M16"/>
    <mergeCell ref="N15:O16"/>
    <mergeCell ref="P15:R15"/>
    <mergeCell ref="P16:R16"/>
    <mergeCell ref="C30:D30"/>
    <mergeCell ref="B31:D31"/>
    <mergeCell ref="P13:R13"/>
    <mergeCell ref="P14:R14"/>
    <mergeCell ref="B13:E13"/>
    <mergeCell ref="B15:C15"/>
    <mergeCell ref="C20:D20"/>
    <mergeCell ref="C21:D21"/>
    <mergeCell ref="C22:D22"/>
    <mergeCell ref="C23:D23"/>
    <mergeCell ref="C24:D24"/>
    <mergeCell ref="C25:D25"/>
    <mergeCell ref="C26:D26"/>
    <mergeCell ref="C27:D27"/>
  </mergeCells>
  <hyperlinks>
    <hyperlink ref="H12" r:id="rId1" xr:uid="{E6DEB364-6576-45EE-BFEC-96869E1D6103}"/>
  </hyperlinks>
  <printOptions horizontalCentered="1"/>
  <pageMargins left="0.78740157480314965" right="0.39370078740157483" top="0.78740157480314965" bottom="0.78740157480314965" header="0.31496062992125984" footer="0.31496062992125984"/>
  <pageSetup scale="55"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Económico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2025-01-28T17:03:05Z</cp:lastPrinted>
  <dcterms:created xsi:type="dcterms:W3CDTF">2025-01-27T12:50:23Z</dcterms:created>
  <dcterms:modified xsi:type="dcterms:W3CDTF">2026-01-16T19:41:42Z</dcterms:modified>
</cp:coreProperties>
</file>