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harts/chart1.xml" ContentType="application/vnd.openxmlformats-officedocument.drawingml.chart+xml"/>
  <Override PartName="/xl/drawings/drawing4.xml" ContentType="application/vnd.openxmlformats-officedocument.drawing+xml"/>
  <Override PartName="/xl/ctrlProps/ctrlProp10.xml" ContentType="application/vnd.ms-excel.controlproperties+xml"/>
  <Override PartName="/xl/ctrlProps/ctrlProp11.xml" ContentType="application/vnd.ms-excel.controlproperties+xml"/>
  <Override PartName="/xl/comments2.xml" ContentType="application/vnd.openxmlformats-officedocument.spreadsheetml.comments+xml"/>
  <Override PartName="/xl/charts/chart2.xml" ContentType="application/vnd.openxmlformats-officedocument.drawingml.chart+xml"/>
  <Override PartName="/xl/drawings/drawing5.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codeName="ThisWorkbook" defaultThemeVersion="124226"/>
  <mc:AlternateContent xmlns:mc="http://schemas.openxmlformats.org/markup-compatibility/2006">
    <mc:Choice Requires="x15">
      <x15ac:absPath xmlns:x15ac="http://schemas.microsoft.com/office/spreadsheetml/2010/11/ac" url="\\misdocumentos\sperfiles\alex.cotes\My Documents\MIS DOCUMENTOS\MARZO-2018\LICITACIÓN MAGNETOTELÚRICA CORDILLERA 2018-VT\ESET DEFINITIVO\"/>
    </mc:Choice>
  </mc:AlternateContent>
  <xr:revisionPtr revIDLastSave="0" documentId="8_{1F8282AE-89BB-4DB6-AFD7-72B820923A10}" xr6:coauthVersionLast="28" xr6:coauthVersionMax="28" xr10:uidLastSave="{00000000-0000-0000-0000-000000000000}"/>
  <bookViews>
    <workbookView xWindow="-15" yWindow="390" windowWidth="12015" windowHeight="9675" xr2:uid="{00000000-000D-0000-FFFF-FFFF00000000}"/>
  </bookViews>
  <sheets>
    <sheet name="riesgos de contratacion" sheetId="1" r:id="rId1"/>
    <sheet name="parametros" sheetId="3" r:id="rId2"/>
    <sheet name="Hoja2" sheetId="8" r:id="rId3"/>
    <sheet name="registro" sheetId="4" r:id="rId4"/>
    <sheet name="inicio" sheetId="5" r:id="rId5"/>
    <sheet name="tipos" sheetId="7" r:id="rId6"/>
    <sheet name="grafica" sheetId="6" r:id="rId7"/>
    <sheet name="Hoja1" sheetId="9" state="hidden" r:id="rId8"/>
  </sheets>
  <externalReferences>
    <externalReference r:id="rId9"/>
    <externalReference r:id="rId10"/>
  </externalReferences>
  <definedNames>
    <definedName name="_xlnm._FilterDatabase" localSheetId="3" hidden="1">registro!$B$9:$G$9</definedName>
    <definedName name="BASE">registro!$B$9:$AO$304</definedName>
    <definedName name="base1">'[1]Ingresos de Riesgos'!$C$6:$AJ$86</definedName>
    <definedName name="baseinherente">registro!$B$9:$P$304</definedName>
    <definedName name="calificacion">parametros!$B$54:$C$78</definedName>
    <definedName name="calificaimpacto">parametros!$N$6:$R$7</definedName>
    <definedName name="calificaprobabilidad">parametros!$L$8:$M$12</definedName>
    <definedName name="calificariesgo">parametros!$B$40:$C$49</definedName>
    <definedName name="clase">parametros!$E$8:$E$9</definedName>
    <definedName name="etapa">parametros!$E$17:$E$20</definedName>
    <definedName name="EVALUACION">registro!$H$8</definedName>
    <definedName name="fuente">parametros!$E$11:$E$12</definedName>
    <definedName name="IDENTIFICACION">registro!$B$8</definedName>
    <definedName name="IMPACTO">parametros!$N$6:$R$6</definedName>
    <definedName name="MONITOREO">registro!$AN$8</definedName>
    <definedName name="PROBABILIDAD">parametros!$L$8:$L$12</definedName>
    <definedName name="tablatipo">Hoja2!$A$3:$H$14</definedName>
    <definedName name="tablatiporiesgo">parametros!$C$23:$D$31</definedName>
    <definedName name="tipo">parametros!$D$24:$D$31</definedName>
    <definedName name="TRATAMIENTO">registro!$V$8</definedName>
  </definedNames>
  <calcPr calcId="171027"/>
  <pivotCaches>
    <pivotCache cacheId="0" r:id="rId11"/>
  </pivotCaches>
</workbook>
</file>

<file path=xl/calcChain.xml><?xml version="1.0" encoding="utf-8"?>
<calcChain xmlns="http://schemas.openxmlformats.org/spreadsheetml/2006/main">
  <c r="AF30" i="4" l="1"/>
  <c r="AG30" i="4" s="1"/>
  <c r="AE30" i="4"/>
  <c r="AD30" i="4"/>
  <c r="AK34" i="4" s="1"/>
  <c r="M30" i="4"/>
  <c r="N30" i="4" s="1"/>
  <c r="L30" i="4"/>
  <c r="K30" i="4"/>
  <c r="T34" i="4" s="1"/>
  <c r="S30" i="4" l="1"/>
  <c r="Q32" i="4"/>
  <c r="T33" i="4"/>
  <c r="T31" i="4"/>
  <c r="R32" i="4"/>
  <c r="Q34" i="4"/>
  <c r="U32" i="4"/>
  <c r="R34" i="4"/>
  <c r="R30" i="4"/>
  <c r="S33" i="4"/>
  <c r="U34" i="4"/>
  <c r="S31" i="4"/>
  <c r="AH30" i="4"/>
  <c r="AL30" i="4"/>
  <c r="AJ31" i="4"/>
  <c r="AL32" i="4"/>
  <c r="AJ33" i="4"/>
  <c r="AL34" i="4"/>
  <c r="AI30" i="4"/>
  <c r="AM30" i="4"/>
  <c r="AK31" i="4"/>
  <c r="AI32" i="4"/>
  <c r="AM32" i="4"/>
  <c r="AK33" i="4"/>
  <c r="AI34" i="4"/>
  <c r="AM34" i="4"/>
  <c r="O30" i="4"/>
  <c r="T30" i="4"/>
  <c r="AJ30" i="4"/>
  <c r="Q31" i="4"/>
  <c r="U31" i="4"/>
  <c r="AL31" i="4"/>
  <c r="S32" i="4"/>
  <c r="AJ32" i="4"/>
  <c r="Q33" i="4"/>
  <c r="U33" i="4"/>
  <c r="AL33" i="4"/>
  <c r="S34" i="4"/>
  <c r="AJ34" i="4"/>
  <c r="Q30" i="4"/>
  <c r="U30" i="4"/>
  <c r="AK30" i="4"/>
  <c r="R31" i="4"/>
  <c r="AI31" i="4"/>
  <c r="AM31" i="4"/>
  <c r="T32" i="4"/>
  <c r="AK32" i="4"/>
  <c r="R33" i="4"/>
  <c r="AI33" i="4"/>
  <c r="AM33" i="4"/>
  <c r="F7" i="9"/>
  <c r="M18" i="6" l="1"/>
  <c r="K18" i="6"/>
  <c r="M16" i="7"/>
  <c r="N17" i="7" l="1"/>
  <c r="N18" i="7"/>
  <c r="N20" i="7"/>
  <c r="N19" i="7"/>
  <c r="D9" i="6"/>
  <c r="D7" i="6"/>
  <c r="B9" i="6"/>
  <c r="B7" i="6"/>
  <c r="H2" i="6"/>
  <c r="P10" i="6"/>
  <c r="N10" i="6"/>
  <c r="L10" i="6"/>
  <c r="J10" i="6"/>
  <c r="H10" i="6"/>
  <c r="P8" i="6"/>
  <c r="N8" i="6"/>
  <c r="L8" i="6"/>
  <c r="J8" i="6"/>
  <c r="H8" i="6"/>
  <c r="P6" i="6"/>
  <c r="N6" i="6"/>
  <c r="L6" i="6"/>
  <c r="J6" i="6"/>
  <c r="H6" i="6"/>
  <c r="P4" i="6"/>
  <c r="N4" i="6"/>
  <c r="L4" i="6"/>
  <c r="J4" i="6"/>
  <c r="H4" i="6"/>
  <c r="N53" i="3"/>
  <c r="O53" i="3"/>
  <c r="P53" i="3"/>
  <c r="Q53" i="3"/>
  <c r="R53" i="3"/>
  <c r="P2" i="6"/>
  <c r="N2" i="6"/>
  <c r="L2" i="6"/>
  <c r="J2" i="6"/>
  <c r="AF300" i="4"/>
  <c r="AG300" i="4" s="1"/>
  <c r="AF295" i="4"/>
  <c r="AG295" i="4" s="1"/>
  <c r="AF290" i="4"/>
  <c r="AG290" i="4" s="1"/>
  <c r="AF285" i="4"/>
  <c r="AG285" i="4" s="1"/>
  <c r="AF280" i="4"/>
  <c r="AG280" i="4" s="1"/>
  <c r="AF275" i="4"/>
  <c r="AG275" i="4" s="1"/>
  <c r="AF270" i="4"/>
  <c r="AG270" i="4" s="1"/>
  <c r="AF265" i="4"/>
  <c r="AG265" i="4" s="1"/>
  <c r="AF260" i="4"/>
  <c r="AG260" i="4" s="1"/>
  <c r="AF255" i="4"/>
  <c r="AG255" i="4" s="1"/>
  <c r="AF250" i="4"/>
  <c r="AG250" i="4" s="1"/>
  <c r="AF245" i="4"/>
  <c r="AG245" i="4" s="1"/>
  <c r="AF240" i="4"/>
  <c r="AG240" i="4" s="1"/>
  <c r="AF235" i="4"/>
  <c r="AG235" i="4" s="1"/>
  <c r="AF230" i="4"/>
  <c r="AG230" i="4" s="1"/>
  <c r="AF225" i="4"/>
  <c r="AG225" i="4" s="1"/>
  <c r="AF220" i="4"/>
  <c r="AG220" i="4" s="1"/>
  <c r="AF215" i="4"/>
  <c r="AG215" i="4" s="1"/>
  <c r="AF210" i="4"/>
  <c r="AG210" i="4" s="1"/>
  <c r="AF205" i="4"/>
  <c r="AG205" i="4" s="1"/>
  <c r="AF200" i="4"/>
  <c r="AG200" i="4" s="1"/>
  <c r="AF70" i="4"/>
  <c r="AG70" i="4" s="1"/>
  <c r="AF65" i="4"/>
  <c r="AG65" i="4" s="1"/>
  <c r="AF60" i="4"/>
  <c r="AG60" i="4" s="1"/>
  <c r="AF55" i="4"/>
  <c r="AG55" i="4" s="1"/>
  <c r="AF50" i="4"/>
  <c r="AG50" i="4" s="1"/>
  <c r="AF45" i="4"/>
  <c r="AG45" i="4" s="1"/>
  <c r="AF40" i="4"/>
  <c r="AG40" i="4" s="1"/>
  <c r="AF35" i="4"/>
  <c r="AG35" i="4" s="1"/>
  <c r="AF25" i="4"/>
  <c r="AG25" i="4" s="1"/>
  <c r="AF20" i="4"/>
  <c r="AG20" i="4" s="1"/>
  <c r="AF15" i="4"/>
  <c r="AG15" i="4" s="1"/>
  <c r="AF10" i="4"/>
  <c r="AG10" i="4" s="1"/>
  <c r="N265" i="4"/>
  <c r="R52" i="3"/>
  <c r="R51" i="3"/>
  <c r="R50" i="3"/>
  <c r="Q52" i="3"/>
  <c r="Q51" i="3"/>
  <c r="Q50" i="3"/>
  <c r="P52" i="3"/>
  <c r="P51" i="3"/>
  <c r="P50" i="3"/>
  <c r="P49" i="3"/>
  <c r="O52" i="3"/>
  <c r="O51" i="3"/>
  <c r="O50" i="3"/>
  <c r="O49" i="3"/>
  <c r="R49" i="3" s="1"/>
  <c r="N52" i="3"/>
  <c r="N51" i="3"/>
  <c r="N50" i="3"/>
  <c r="N49" i="3"/>
  <c r="Q49" i="3" s="1"/>
  <c r="R45" i="3"/>
  <c r="R44" i="3"/>
  <c r="R43" i="3"/>
  <c r="R42" i="3"/>
  <c r="R41" i="3"/>
  <c r="Q45" i="3"/>
  <c r="Q44" i="3"/>
  <c r="Q43" i="3"/>
  <c r="Q42" i="3"/>
  <c r="Q41" i="3"/>
  <c r="P45" i="3"/>
  <c r="P44" i="3"/>
  <c r="P43" i="3"/>
  <c r="P42" i="3"/>
  <c r="P41" i="3"/>
  <c r="O45" i="3"/>
  <c r="O44" i="3"/>
  <c r="O43" i="3"/>
  <c r="O42" i="3"/>
  <c r="O41" i="3"/>
  <c r="N45" i="3"/>
  <c r="N44" i="3"/>
  <c r="N43" i="3"/>
  <c r="N42" i="3"/>
  <c r="N41" i="3"/>
  <c r="M300" i="4"/>
  <c r="N300" i="4" s="1"/>
  <c r="M295" i="4"/>
  <c r="N295" i="4" s="1"/>
  <c r="M290" i="4"/>
  <c r="N290" i="4" s="1"/>
  <c r="M285" i="4"/>
  <c r="N285" i="4" s="1"/>
  <c r="M280" i="4"/>
  <c r="N280" i="4" s="1"/>
  <c r="M275" i="4"/>
  <c r="N275" i="4" s="1"/>
  <c r="M270" i="4"/>
  <c r="N270" i="4" s="1"/>
  <c r="M265" i="4"/>
  <c r="M260" i="4"/>
  <c r="N260" i="4" s="1"/>
  <c r="M255" i="4"/>
  <c r="N255" i="4" s="1"/>
  <c r="M250" i="4"/>
  <c r="N250" i="4" s="1"/>
  <c r="M245" i="4"/>
  <c r="N245" i="4" s="1"/>
  <c r="M240" i="4"/>
  <c r="N240" i="4" s="1"/>
  <c r="M235" i="4"/>
  <c r="N235" i="4" s="1"/>
  <c r="M230" i="4"/>
  <c r="N230" i="4" s="1"/>
  <c r="M225" i="4"/>
  <c r="N225" i="4" s="1"/>
  <c r="M220" i="4"/>
  <c r="N220" i="4" s="1"/>
  <c r="M215" i="4"/>
  <c r="N215" i="4" s="1"/>
  <c r="M210" i="4"/>
  <c r="N210" i="4" s="1"/>
  <c r="M205" i="4"/>
  <c r="N205" i="4" s="1"/>
  <c r="M200" i="4"/>
  <c r="N200" i="4" s="1"/>
  <c r="M70" i="4"/>
  <c r="N70" i="4" s="1"/>
  <c r="M65" i="4"/>
  <c r="N65" i="4" s="1"/>
  <c r="M60" i="4"/>
  <c r="N60" i="4" s="1"/>
  <c r="M55" i="4"/>
  <c r="N55" i="4" s="1"/>
  <c r="M50" i="4"/>
  <c r="N50" i="4" s="1"/>
  <c r="M45" i="4"/>
  <c r="N45" i="4" s="1"/>
  <c r="M40" i="4"/>
  <c r="N40" i="4" s="1"/>
  <c r="M35" i="4"/>
  <c r="N35" i="4" s="1"/>
  <c r="M25" i="4"/>
  <c r="N25" i="4" s="1"/>
  <c r="M20" i="4"/>
  <c r="N20" i="4" s="1"/>
  <c r="M15" i="4"/>
  <c r="N15" i="4" s="1"/>
  <c r="M10" i="4"/>
  <c r="N10" i="4" s="1"/>
  <c r="N21" i="7" l="1"/>
  <c r="M24" i="7"/>
  <c r="B16" i="7" s="1"/>
  <c r="K2" i="6"/>
  <c r="H20" i="6" s="1"/>
  <c r="G4" i="6"/>
  <c r="F21" i="6" s="1"/>
  <c r="O2" i="6"/>
  <c r="J20" i="6" s="1"/>
  <c r="K4" i="6"/>
  <c r="H21" i="6" s="1"/>
  <c r="I6" i="6"/>
  <c r="G22" i="6" s="1"/>
  <c r="G8" i="6"/>
  <c r="F23" i="6" s="1"/>
  <c r="O8" i="6"/>
  <c r="J23" i="6" s="1"/>
  <c r="M10" i="6"/>
  <c r="I24" i="6" s="1"/>
  <c r="O4" i="6"/>
  <c r="J21" i="6" s="1"/>
  <c r="M6" i="6"/>
  <c r="I22" i="6" s="1"/>
  <c r="K8" i="6"/>
  <c r="H23" i="6" s="1"/>
  <c r="I10" i="6"/>
  <c r="G24" i="6" s="1"/>
  <c r="G2" i="6"/>
  <c r="F20" i="6" s="1"/>
  <c r="M2" i="6"/>
  <c r="I20" i="6" s="1"/>
  <c r="I4" i="6"/>
  <c r="G21" i="6" s="1"/>
  <c r="G6" i="6"/>
  <c r="F22" i="6" s="1"/>
  <c r="O6" i="6"/>
  <c r="J22" i="6" s="1"/>
  <c r="M8" i="6"/>
  <c r="I23" i="6" s="1"/>
  <c r="K10" i="6"/>
  <c r="H24" i="6" s="1"/>
  <c r="I2" i="6"/>
  <c r="G20" i="6" s="1"/>
  <c r="M4" i="6"/>
  <c r="I21" i="6" s="1"/>
  <c r="K6" i="6"/>
  <c r="H22" i="6" s="1"/>
  <c r="I8" i="6"/>
  <c r="G23" i="6" s="1"/>
  <c r="G10" i="6"/>
  <c r="F24" i="6" s="1"/>
  <c r="O10" i="6"/>
  <c r="J24" i="6" s="1"/>
  <c r="O300" i="4" l="1"/>
  <c r="O295" i="4"/>
  <c r="O290" i="4"/>
  <c r="O285" i="4"/>
  <c r="O280" i="4"/>
  <c r="O275" i="4"/>
  <c r="O270" i="4"/>
  <c r="O265" i="4"/>
  <c r="O260" i="4"/>
  <c r="O255" i="4"/>
  <c r="O250" i="4"/>
  <c r="O245" i="4"/>
  <c r="O240" i="4"/>
  <c r="O235" i="4"/>
  <c r="O230" i="4"/>
  <c r="O225" i="4"/>
  <c r="O220" i="4"/>
  <c r="O215" i="4"/>
  <c r="O210" i="4"/>
  <c r="O205" i="4"/>
  <c r="O200" i="4"/>
  <c r="AH300" i="4"/>
  <c r="AH295" i="4"/>
  <c r="AH290" i="4"/>
  <c r="AH285" i="4"/>
  <c r="AH280" i="4"/>
  <c r="AH275" i="4"/>
  <c r="AH270" i="4"/>
  <c r="AH265" i="4"/>
  <c r="AH260" i="4"/>
  <c r="AH255" i="4"/>
  <c r="AH250" i="4"/>
  <c r="AH245" i="4"/>
  <c r="AH240" i="4"/>
  <c r="AH235" i="4"/>
  <c r="AH230" i="4"/>
  <c r="AH225" i="4"/>
  <c r="AH220" i="4"/>
  <c r="AH215" i="4"/>
  <c r="AH210" i="4"/>
  <c r="AH205" i="4"/>
  <c r="AH200" i="4"/>
  <c r="AE300" i="4"/>
  <c r="AD300" i="4"/>
  <c r="AE295" i="4"/>
  <c r="AD295" i="4"/>
  <c r="AE290" i="4"/>
  <c r="AD290" i="4"/>
  <c r="AE285" i="4"/>
  <c r="AD285" i="4"/>
  <c r="AE280" i="4"/>
  <c r="AD280" i="4"/>
  <c r="AE275" i="4"/>
  <c r="AD275" i="4"/>
  <c r="AE270" i="4"/>
  <c r="AD270" i="4"/>
  <c r="AE265" i="4"/>
  <c r="AD265" i="4"/>
  <c r="AE260" i="4"/>
  <c r="AD260" i="4"/>
  <c r="AE255" i="4"/>
  <c r="AD255" i="4"/>
  <c r="AE250" i="4"/>
  <c r="AD250" i="4"/>
  <c r="AE245" i="4"/>
  <c r="AD245" i="4"/>
  <c r="AE240" i="4"/>
  <c r="AD240" i="4"/>
  <c r="AE235" i="4"/>
  <c r="AD235" i="4"/>
  <c r="AE230" i="4"/>
  <c r="AD230" i="4"/>
  <c r="AE225" i="4"/>
  <c r="AD225" i="4"/>
  <c r="AE220" i="4"/>
  <c r="AD220" i="4"/>
  <c r="AE215" i="4"/>
  <c r="AD215" i="4"/>
  <c r="AE210" i="4"/>
  <c r="AD210" i="4"/>
  <c r="AE205" i="4"/>
  <c r="AD205" i="4"/>
  <c r="AE200" i="4"/>
  <c r="AD200" i="4"/>
  <c r="AE70" i="4"/>
  <c r="AD70" i="4"/>
  <c r="AM73" i="4" s="1"/>
  <c r="AE65" i="4"/>
  <c r="AD65" i="4"/>
  <c r="AM67" i="4" s="1"/>
  <c r="AE60" i="4"/>
  <c r="AD60" i="4"/>
  <c r="AK63" i="4" s="1"/>
  <c r="AE55" i="4"/>
  <c r="AD55" i="4"/>
  <c r="AK57" i="4" s="1"/>
  <c r="AE50" i="4"/>
  <c r="AD50" i="4"/>
  <c r="AL53" i="4" s="1"/>
  <c r="AE45" i="4"/>
  <c r="AD45" i="4"/>
  <c r="AM47" i="4" s="1"/>
  <c r="AE40" i="4"/>
  <c r="AD40" i="4"/>
  <c r="AJ42" i="4" s="1"/>
  <c r="AE35" i="4"/>
  <c r="AD35" i="4"/>
  <c r="AL39" i="4" s="1"/>
  <c r="AE25" i="4"/>
  <c r="AD25" i="4"/>
  <c r="AM27" i="4" s="1"/>
  <c r="AE20" i="4"/>
  <c r="AD20" i="4"/>
  <c r="AJ21" i="4" s="1"/>
  <c r="AE15" i="4"/>
  <c r="AD15" i="4"/>
  <c r="AJ19" i="4" s="1"/>
  <c r="AM304" i="4"/>
  <c r="AL304" i="4"/>
  <c r="AK304" i="4"/>
  <c r="AJ304" i="4"/>
  <c r="AI304" i="4"/>
  <c r="AM303" i="4"/>
  <c r="AL303" i="4"/>
  <c r="AK303" i="4"/>
  <c r="AJ303" i="4"/>
  <c r="AI303" i="4"/>
  <c r="AM302" i="4"/>
  <c r="AL302" i="4"/>
  <c r="AK302" i="4"/>
  <c r="AJ302" i="4"/>
  <c r="AI302" i="4"/>
  <c r="AM301" i="4"/>
  <c r="AL301" i="4"/>
  <c r="AK301" i="4"/>
  <c r="AJ301" i="4"/>
  <c r="AI301" i="4"/>
  <c r="AM300" i="4"/>
  <c r="AL300" i="4"/>
  <c r="AK300" i="4"/>
  <c r="AJ300" i="4"/>
  <c r="AI300" i="4"/>
  <c r="AM299" i="4"/>
  <c r="AL299" i="4"/>
  <c r="AK299" i="4"/>
  <c r="AJ299" i="4"/>
  <c r="AI299" i="4"/>
  <c r="AM298" i="4"/>
  <c r="AL298" i="4"/>
  <c r="AK298" i="4"/>
  <c r="AJ298" i="4"/>
  <c r="AI298" i="4"/>
  <c r="AM297" i="4"/>
  <c r="AL297" i="4"/>
  <c r="AK297" i="4"/>
  <c r="AJ297" i="4"/>
  <c r="AI297" i="4"/>
  <c r="AM296" i="4"/>
  <c r="AL296" i="4"/>
  <c r="AK296" i="4"/>
  <c r="AJ296" i="4"/>
  <c r="AI296" i="4"/>
  <c r="AM295" i="4"/>
  <c r="AL295" i="4"/>
  <c r="AK295" i="4"/>
  <c r="AJ295" i="4"/>
  <c r="AI295" i="4"/>
  <c r="AM294" i="4"/>
  <c r="AL294" i="4"/>
  <c r="AK294" i="4"/>
  <c r="AJ294" i="4"/>
  <c r="AI294" i="4"/>
  <c r="AM293" i="4"/>
  <c r="AL293" i="4"/>
  <c r="AK293" i="4"/>
  <c r="AJ293" i="4"/>
  <c r="AI293" i="4"/>
  <c r="AM292" i="4"/>
  <c r="AL292" i="4"/>
  <c r="AK292" i="4"/>
  <c r="AJ292" i="4"/>
  <c r="AI292" i="4"/>
  <c r="AM291" i="4"/>
  <c r="AL291" i="4"/>
  <c r="AK291" i="4"/>
  <c r="AJ291" i="4"/>
  <c r="AI291" i="4"/>
  <c r="AM290" i="4"/>
  <c r="AL290" i="4"/>
  <c r="AK290" i="4"/>
  <c r="AJ290" i="4"/>
  <c r="AI290" i="4"/>
  <c r="AM289" i="4"/>
  <c r="AL289" i="4"/>
  <c r="AK289" i="4"/>
  <c r="AJ289" i="4"/>
  <c r="AI289" i="4"/>
  <c r="AM288" i="4"/>
  <c r="AL288" i="4"/>
  <c r="AK288" i="4"/>
  <c r="AJ288" i="4"/>
  <c r="AI288" i="4"/>
  <c r="AM287" i="4"/>
  <c r="AL287" i="4"/>
  <c r="AK287" i="4"/>
  <c r="AJ287" i="4"/>
  <c r="AI287" i="4"/>
  <c r="AM286" i="4"/>
  <c r="AL286" i="4"/>
  <c r="AK286" i="4"/>
  <c r="AJ286" i="4"/>
  <c r="AI286" i="4"/>
  <c r="AM285" i="4"/>
  <c r="AL285" i="4"/>
  <c r="AK285" i="4"/>
  <c r="AJ285" i="4"/>
  <c r="AI285" i="4"/>
  <c r="AM284" i="4"/>
  <c r="AL284" i="4"/>
  <c r="AK284" i="4"/>
  <c r="AJ284" i="4"/>
  <c r="AI284" i="4"/>
  <c r="AM283" i="4"/>
  <c r="AL283" i="4"/>
  <c r="AK283" i="4"/>
  <c r="AJ283" i="4"/>
  <c r="AI283" i="4"/>
  <c r="AM282" i="4"/>
  <c r="AL282" i="4"/>
  <c r="AK282" i="4"/>
  <c r="AJ282" i="4"/>
  <c r="AI282" i="4"/>
  <c r="AM281" i="4"/>
  <c r="AL281" i="4"/>
  <c r="AK281" i="4"/>
  <c r="AJ281" i="4"/>
  <c r="AI281" i="4"/>
  <c r="AM280" i="4"/>
  <c r="AL280" i="4"/>
  <c r="AK280" i="4"/>
  <c r="AJ280" i="4"/>
  <c r="AI280" i="4"/>
  <c r="AM279" i="4"/>
  <c r="AL279" i="4"/>
  <c r="AK279" i="4"/>
  <c r="AJ279" i="4"/>
  <c r="AI279" i="4"/>
  <c r="AM278" i="4"/>
  <c r="AL278" i="4"/>
  <c r="AK278" i="4"/>
  <c r="AJ278" i="4"/>
  <c r="AI278" i="4"/>
  <c r="AM277" i="4"/>
  <c r="AL277" i="4"/>
  <c r="AK277" i="4"/>
  <c r="AJ277" i="4"/>
  <c r="AI277" i="4"/>
  <c r="AM276" i="4"/>
  <c r="AL276" i="4"/>
  <c r="AK276" i="4"/>
  <c r="AJ276" i="4"/>
  <c r="AI276" i="4"/>
  <c r="AM275" i="4"/>
  <c r="AL275" i="4"/>
  <c r="AK275" i="4"/>
  <c r="AJ275" i="4"/>
  <c r="AI275" i="4"/>
  <c r="AM274" i="4"/>
  <c r="AL274" i="4"/>
  <c r="AK274" i="4"/>
  <c r="AJ274" i="4"/>
  <c r="AI274" i="4"/>
  <c r="AM273" i="4"/>
  <c r="AL273" i="4"/>
  <c r="AK273" i="4"/>
  <c r="AJ273" i="4"/>
  <c r="AI273" i="4"/>
  <c r="AM272" i="4"/>
  <c r="AL272" i="4"/>
  <c r="AK272" i="4"/>
  <c r="AJ272" i="4"/>
  <c r="AI272" i="4"/>
  <c r="AM271" i="4"/>
  <c r="AL271" i="4"/>
  <c r="AK271" i="4"/>
  <c r="AJ271" i="4"/>
  <c r="AI271" i="4"/>
  <c r="AM270" i="4"/>
  <c r="AL270" i="4"/>
  <c r="AK270" i="4"/>
  <c r="AJ270" i="4"/>
  <c r="AI270" i="4"/>
  <c r="AM269" i="4"/>
  <c r="AL269" i="4"/>
  <c r="AK269" i="4"/>
  <c r="AJ269" i="4"/>
  <c r="AI269" i="4"/>
  <c r="AM268" i="4"/>
  <c r="AL268" i="4"/>
  <c r="AK268" i="4"/>
  <c r="AJ268" i="4"/>
  <c r="AI268" i="4"/>
  <c r="AM267" i="4"/>
  <c r="AL267" i="4"/>
  <c r="AK267" i="4"/>
  <c r="AJ267" i="4"/>
  <c r="AI267" i="4"/>
  <c r="AM266" i="4"/>
  <c r="AL266" i="4"/>
  <c r="AK266" i="4"/>
  <c r="AJ266" i="4"/>
  <c r="AI266" i="4"/>
  <c r="AM265" i="4"/>
  <c r="AL265" i="4"/>
  <c r="AK265" i="4"/>
  <c r="AJ265" i="4"/>
  <c r="AI265" i="4"/>
  <c r="AM264" i="4"/>
  <c r="AL264" i="4"/>
  <c r="AK264" i="4"/>
  <c r="AJ264" i="4"/>
  <c r="AI264" i="4"/>
  <c r="AM263" i="4"/>
  <c r="AL263" i="4"/>
  <c r="AK263" i="4"/>
  <c r="AJ263" i="4"/>
  <c r="AI263" i="4"/>
  <c r="AM262" i="4"/>
  <c r="AL262" i="4"/>
  <c r="AK262" i="4"/>
  <c r="AJ262" i="4"/>
  <c r="AI262" i="4"/>
  <c r="AM261" i="4"/>
  <c r="AL261" i="4"/>
  <c r="AK261" i="4"/>
  <c r="AJ261" i="4"/>
  <c r="AI261" i="4"/>
  <c r="AM260" i="4"/>
  <c r="AL260" i="4"/>
  <c r="AK260" i="4"/>
  <c r="AJ260" i="4"/>
  <c r="AI260" i="4"/>
  <c r="AM259" i="4"/>
  <c r="AL259" i="4"/>
  <c r="AK259" i="4"/>
  <c r="AJ259" i="4"/>
  <c r="AI259" i="4"/>
  <c r="AM258" i="4"/>
  <c r="AL258" i="4"/>
  <c r="AK258" i="4"/>
  <c r="AJ258" i="4"/>
  <c r="AI258" i="4"/>
  <c r="AM257" i="4"/>
  <c r="AL257" i="4"/>
  <c r="AK257" i="4"/>
  <c r="AJ257" i="4"/>
  <c r="AI257" i="4"/>
  <c r="AM256" i="4"/>
  <c r="AL256" i="4"/>
  <c r="AK256" i="4"/>
  <c r="AJ256" i="4"/>
  <c r="AI256" i="4"/>
  <c r="AM255" i="4"/>
  <c r="AL255" i="4"/>
  <c r="AK255" i="4"/>
  <c r="AJ255" i="4"/>
  <c r="AI255" i="4"/>
  <c r="AM254" i="4"/>
  <c r="AL254" i="4"/>
  <c r="AK254" i="4"/>
  <c r="AJ254" i="4"/>
  <c r="AI254" i="4"/>
  <c r="AM253" i="4"/>
  <c r="AL253" i="4"/>
  <c r="AK253" i="4"/>
  <c r="AJ253" i="4"/>
  <c r="AI253" i="4"/>
  <c r="AM252" i="4"/>
  <c r="AL252" i="4"/>
  <c r="AK252" i="4"/>
  <c r="AJ252" i="4"/>
  <c r="AI252" i="4"/>
  <c r="AM251" i="4"/>
  <c r="AL251" i="4"/>
  <c r="AK251" i="4"/>
  <c r="AJ251" i="4"/>
  <c r="AI251" i="4"/>
  <c r="AM250" i="4"/>
  <c r="AL250" i="4"/>
  <c r="AK250" i="4"/>
  <c r="AJ250" i="4"/>
  <c r="AI250" i="4"/>
  <c r="AM249" i="4"/>
  <c r="AL249" i="4"/>
  <c r="AK249" i="4"/>
  <c r="AJ249" i="4"/>
  <c r="AI249" i="4"/>
  <c r="AM248" i="4"/>
  <c r="AL248" i="4"/>
  <c r="AK248" i="4"/>
  <c r="AJ248" i="4"/>
  <c r="AI248" i="4"/>
  <c r="AM247" i="4"/>
  <c r="AL247" i="4"/>
  <c r="AK247" i="4"/>
  <c r="AJ247" i="4"/>
  <c r="AI247" i="4"/>
  <c r="AM246" i="4"/>
  <c r="AL246" i="4"/>
  <c r="AK246" i="4"/>
  <c r="AJ246" i="4"/>
  <c r="AI246" i="4"/>
  <c r="AM245" i="4"/>
  <c r="AL245" i="4"/>
  <c r="AK245" i="4"/>
  <c r="AJ245" i="4"/>
  <c r="AI245" i="4"/>
  <c r="AM244" i="4"/>
  <c r="AL244" i="4"/>
  <c r="AK244" i="4"/>
  <c r="AJ244" i="4"/>
  <c r="AI244" i="4"/>
  <c r="AM243" i="4"/>
  <c r="AL243" i="4"/>
  <c r="AK243" i="4"/>
  <c r="AJ243" i="4"/>
  <c r="AI243" i="4"/>
  <c r="AM242" i="4"/>
  <c r="AL242" i="4"/>
  <c r="AK242" i="4"/>
  <c r="AJ242" i="4"/>
  <c r="AI242" i="4"/>
  <c r="AM241" i="4"/>
  <c r="AL241" i="4"/>
  <c r="AK241" i="4"/>
  <c r="AJ241" i="4"/>
  <c r="AI241" i="4"/>
  <c r="AM240" i="4"/>
  <c r="AL240" i="4"/>
  <c r="AK240" i="4"/>
  <c r="AJ240" i="4"/>
  <c r="AI240" i="4"/>
  <c r="AM239" i="4"/>
  <c r="AL239" i="4"/>
  <c r="AK239" i="4"/>
  <c r="AJ239" i="4"/>
  <c r="AI239" i="4"/>
  <c r="AM238" i="4"/>
  <c r="AL238" i="4"/>
  <c r="AK238" i="4"/>
  <c r="AJ238" i="4"/>
  <c r="AI238" i="4"/>
  <c r="AM237" i="4"/>
  <c r="AL237" i="4"/>
  <c r="AK237" i="4"/>
  <c r="AJ237" i="4"/>
  <c r="AI237" i="4"/>
  <c r="AM236" i="4"/>
  <c r="AL236" i="4"/>
  <c r="AK236" i="4"/>
  <c r="AJ236" i="4"/>
  <c r="AI236" i="4"/>
  <c r="AM235" i="4"/>
  <c r="AL235" i="4"/>
  <c r="AK235" i="4"/>
  <c r="AJ235" i="4"/>
  <c r="AI235" i="4"/>
  <c r="AM234" i="4"/>
  <c r="AL234" i="4"/>
  <c r="AK234" i="4"/>
  <c r="AJ234" i="4"/>
  <c r="AI234" i="4"/>
  <c r="AM233" i="4"/>
  <c r="AL233" i="4"/>
  <c r="AK233" i="4"/>
  <c r="AJ233" i="4"/>
  <c r="AI233" i="4"/>
  <c r="AM232" i="4"/>
  <c r="AL232" i="4"/>
  <c r="AK232" i="4"/>
  <c r="AJ232" i="4"/>
  <c r="AI232" i="4"/>
  <c r="AM231" i="4"/>
  <c r="AL231" i="4"/>
  <c r="AK231" i="4"/>
  <c r="AJ231" i="4"/>
  <c r="AI231" i="4"/>
  <c r="AM230" i="4"/>
  <c r="AL230" i="4"/>
  <c r="AK230" i="4"/>
  <c r="AJ230" i="4"/>
  <c r="AI230" i="4"/>
  <c r="AM229" i="4"/>
  <c r="AL229" i="4"/>
  <c r="AK229" i="4"/>
  <c r="AJ229" i="4"/>
  <c r="AI229" i="4"/>
  <c r="AM228" i="4"/>
  <c r="AL228" i="4"/>
  <c r="AK228" i="4"/>
  <c r="AJ228" i="4"/>
  <c r="AI228" i="4"/>
  <c r="AM227" i="4"/>
  <c r="AL227" i="4"/>
  <c r="AK227" i="4"/>
  <c r="AJ227" i="4"/>
  <c r="AI227" i="4"/>
  <c r="AM226" i="4"/>
  <c r="AL226" i="4"/>
  <c r="AK226" i="4"/>
  <c r="AJ226" i="4"/>
  <c r="AI226" i="4"/>
  <c r="AM225" i="4"/>
  <c r="AL225" i="4"/>
  <c r="AK225" i="4"/>
  <c r="AJ225" i="4"/>
  <c r="AI225" i="4"/>
  <c r="AM224" i="4"/>
  <c r="AL224" i="4"/>
  <c r="AK224" i="4"/>
  <c r="AJ224" i="4"/>
  <c r="AI224" i="4"/>
  <c r="AM223" i="4"/>
  <c r="AL223" i="4"/>
  <c r="AK223" i="4"/>
  <c r="AJ223" i="4"/>
  <c r="AI223" i="4"/>
  <c r="AM222" i="4"/>
  <c r="AL222" i="4"/>
  <c r="AK222" i="4"/>
  <c r="AJ222" i="4"/>
  <c r="AI222" i="4"/>
  <c r="AM221" i="4"/>
  <c r="AL221" i="4"/>
  <c r="AK221" i="4"/>
  <c r="AJ221" i="4"/>
  <c r="AI221" i="4"/>
  <c r="AM220" i="4"/>
  <c r="AL220" i="4"/>
  <c r="AK220" i="4"/>
  <c r="AJ220" i="4"/>
  <c r="AI220" i="4"/>
  <c r="AM219" i="4"/>
  <c r="AL219" i="4"/>
  <c r="AK219" i="4"/>
  <c r="AJ219" i="4"/>
  <c r="AI219" i="4"/>
  <c r="AM218" i="4"/>
  <c r="AL218" i="4"/>
  <c r="AK218" i="4"/>
  <c r="AJ218" i="4"/>
  <c r="AI218" i="4"/>
  <c r="AM217" i="4"/>
  <c r="AL217" i="4"/>
  <c r="AK217" i="4"/>
  <c r="AJ217" i="4"/>
  <c r="AI217" i="4"/>
  <c r="AM216" i="4"/>
  <c r="AL216" i="4"/>
  <c r="AK216" i="4"/>
  <c r="AJ216" i="4"/>
  <c r="AI216" i="4"/>
  <c r="AM215" i="4"/>
  <c r="AL215" i="4"/>
  <c r="AK215" i="4"/>
  <c r="AJ215" i="4"/>
  <c r="AI215" i="4"/>
  <c r="AM214" i="4"/>
  <c r="AL214" i="4"/>
  <c r="AK214" i="4"/>
  <c r="AJ214" i="4"/>
  <c r="AI214" i="4"/>
  <c r="AM213" i="4"/>
  <c r="AL213" i="4"/>
  <c r="AK213" i="4"/>
  <c r="AJ213" i="4"/>
  <c r="AI213" i="4"/>
  <c r="AM212" i="4"/>
  <c r="AL212" i="4"/>
  <c r="AK212" i="4"/>
  <c r="AJ212" i="4"/>
  <c r="AI212" i="4"/>
  <c r="AM211" i="4"/>
  <c r="AL211" i="4"/>
  <c r="AK211" i="4"/>
  <c r="AJ211" i="4"/>
  <c r="AI211" i="4"/>
  <c r="AM210" i="4"/>
  <c r="AL210" i="4"/>
  <c r="AK210" i="4"/>
  <c r="AJ210" i="4"/>
  <c r="AI210" i="4"/>
  <c r="AM209" i="4"/>
  <c r="AL209" i="4"/>
  <c r="AK209" i="4"/>
  <c r="AJ209" i="4"/>
  <c r="AI209" i="4"/>
  <c r="AM208" i="4"/>
  <c r="AL208" i="4"/>
  <c r="AK208" i="4"/>
  <c r="AJ208" i="4"/>
  <c r="AI208" i="4"/>
  <c r="AM207" i="4"/>
  <c r="AL207" i="4"/>
  <c r="AK207" i="4"/>
  <c r="AJ207" i="4"/>
  <c r="AI207" i="4"/>
  <c r="AM206" i="4"/>
  <c r="AL206" i="4"/>
  <c r="AK206" i="4"/>
  <c r="AJ206" i="4"/>
  <c r="AI206" i="4"/>
  <c r="AM205" i="4"/>
  <c r="AL205" i="4"/>
  <c r="AK205" i="4"/>
  <c r="AJ205" i="4"/>
  <c r="AI205" i="4"/>
  <c r="AM204" i="4"/>
  <c r="AL204" i="4"/>
  <c r="AK204" i="4"/>
  <c r="AJ204" i="4"/>
  <c r="AI204" i="4"/>
  <c r="AM203" i="4"/>
  <c r="AL203" i="4"/>
  <c r="AK203" i="4"/>
  <c r="AJ203" i="4"/>
  <c r="AI203" i="4"/>
  <c r="AM202" i="4"/>
  <c r="AL202" i="4"/>
  <c r="AK202" i="4"/>
  <c r="AJ202" i="4"/>
  <c r="AI202" i="4"/>
  <c r="AM201" i="4"/>
  <c r="AL201" i="4"/>
  <c r="AK201" i="4"/>
  <c r="AJ201" i="4"/>
  <c r="AI201" i="4"/>
  <c r="AM200" i="4"/>
  <c r="AL200" i="4"/>
  <c r="AK200" i="4"/>
  <c r="AJ200" i="4"/>
  <c r="AI200" i="4"/>
  <c r="AE10" i="4"/>
  <c r="AD10" i="4"/>
  <c r="L300" i="4"/>
  <c r="K300" i="4"/>
  <c r="S304" i="4" s="1"/>
  <c r="L295" i="4"/>
  <c r="K295" i="4"/>
  <c r="L290" i="4"/>
  <c r="K290" i="4"/>
  <c r="L285" i="4"/>
  <c r="K285" i="4"/>
  <c r="L280" i="4"/>
  <c r="K280" i="4"/>
  <c r="L275" i="4"/>
  <c r="K275" i="4"/>
  <c r="L270" i="4"/>
  <c r="K270" i="4"/>
  <c r="L265" i="4"/>
  <c r="K265" i="4"/>
  <c r="L260" i="4"/>
  <c r="K260" i="4"/>
  <c r="L255" i="4"/>
  <c r="K255" i="4"/>
  <c r="L250" i="4"/>
  <c r="K250" i="4"/>
  <c r="L245" i="4"/>
  <c r="K245" i="4"/>
  <c r="L240" i="4"/>
  <c r="K240" i="4"/>
  <c r="L235" i="4"/>
  <c r="K235" i="4"/>
  <c r="L230" i="4"/>
  <c r="K230" i="4"/>
  <c r="L225" i="4"/>
  <c r="K225" i="4"/>
  <c r="L220" i="4"/>
  <c r="K220" i="4"/>
  <c r="L215" i="4"/>
  <c r="K215" i="4"/>
  <c r="L210" i="4"/>
  <c r="K210" i="4"/>
  <c r="L205" i="4"/>
  <c r="K205" i="4"/>
  <c r="L200" i="4"/>
  <c r="K200" i="4"/>
  <c r="L70" i="4"/>
  <c r="K70" i="4"/>
  <c r="R72" i="4" s="1"/>
  <c r="L65" i="4"/>
  <c r="K65" i="4"/>
  <c r="L60" i="4"/>
  <c r="K60" i="4"/>
  <c r="L55" i="4"/>
  <c r="K55" i="4"/>
  <c r="U59" i="4" s="1"/>
  <c r="L50" i="4"/>
  <c r="K50" i="4"/>
  <c r="S54" i="4" s="1"/>
  <c r="L45" i="4"/>
  <c r="K45" i="4"/>
  <c r="U47" i="4" s="1"/>
  <c r="L40" i="4"/>
  <c r="K40" i="4"/>
  <c r="L35" i="4"/>
  <c r="K35" i="4"/>
  <c r="R38" i="4" s="1"/>
  <c r="L25" i="4"/>
  <c r="K25" i="4"/>
  <c r="R29" i="4" s="1"/>
  <c r="L20" i="4"/>
  <c r="K20" i="4"/>
  <c r="U24" i="4" s="1"/>
  <c r="L15" i="4"/>
  <c r="K15" i="4"/>
  <c r="T19" i="4" s="1"/>
  <c r="U304" i="4"/>
  <c r="T304" i="4"/>
  <c r="R304" i="4"/>
  <c r="Q304" i="4"/>
  <c r="U303" i="4"/>
  <c r="S303" i="4"/>
  <c r="R303" i="4"/>
  <c r="Q303" i="4"/>
  <c r="T302" i="4"/>
  <c r="S302" i="4"/>
  <c r="R302" i="4"/>
  <c r="U301" i="4"/>
  <c r="T301" i="4"/>
  <c r="S301" i="4"/>
  <c r="Q301" i="4"/>
  <c r="U300" i="4"/>
  <c r="T300" i="4"/>
  <c r="R300" i="4"/>
  <c r="Q300" i="4"/>
  <c r="U299" i="4"/>
  <c r="T299" i="4"/>
  <c r="S299" i="4"/>
  <c r="R299" i="4"/>
  <c r="Q299" i="4"/>
  <c r="U298" i="4"/>
  <c r="T298" i="4"/>
  <c r="S298" i="4"/>
  <c r="R298" i="4"/>
  <c r="Q298" i="4"/>
  <c r="U297" i="4"/>
  <c r="T297" i="4"/>
  <c r="S297" i="4"/>
  <c r="R297" i="4"/>
  <c r="Q297" i="4"/>
  <c r="U296" i="4"/>
  <c r="T296" i="4"/>
  <c r="S296" i="4"/>
  <c r="R296" i="4"/>
  <c r="Q296" i="4"/>
  <c r="U295" i="4"/>
  <c r="T295" i="4"/>
  <c r="S295" i="4"/>
  <c r="R295" i="4"/>
  <c r="Q295" i="4"/>
  <c r="U294" i="4"/>
  <c r="T294" i="4"/>
  <c r="S294" i="4"/>
  <c r="R294" i="4"/>
  <c r="Q294" i="4"/>
  <c r="U293" i="4"/>
  <c r="T293" i="4"/>
  <c r="S293" i="4"/>
  <c r="R293" i="4"/>
  <c r="Q293" i="4"/>
  <c r="U292" i="4"/>
  <c r="T292" i="4"/>
  <c r="S292" i="4"/>
  <c r="R292" i="4"/>
  <c r="Q292" i="4"/>
  <c r="U291" i="4"/>
  <c r="T291" i="4"/>
  <c r="S291" i="4"/>
  <c r="R291" i="4"/>
  <c r="Q291" i="4"/>
  <c r="U290" i="4"/>
  <c r="T290" i="4"/>
  <c r="S290" i="4"/>
  <c r="R290" i="4"/>
  <c r="Q290" i="4"/>
  <c r="U289" i="4"/>
  <c r="T289" i="4"/>
  <c r="S289" i="4"/>
  <c r="R289" i="4"/>
  <c r="Q289" i="4"/>
  <c r="U288" i="4"/>
  <c r="T288" i="4"/>
  <c r="S288" i="4"/>
  <c r="R288" i="4"/>
  <c r="Q288" i="4"/>
  <c r="U287" i="4"/>
  <c r="T287" i="4"/>
  <c r="S287" i="4"/>
  <c r="R287" i="4"/>
  <c r="Q287" i="4"/>
  <c r="U286" i="4"/>
  <c r="T286" i="4"/>
  <c r="S286" i="4"/>
  <c r="R286" i="4"/>
  <c r="Q286" i="4"/>
  <c r="U285" i="4"/>
  <c r="T285" i="4"/>
  <c r="S285" i="4"/>
  <c r="R285" i="4"/>
  <c r="Q285" i="4"/>
  <c r="U284" i="4"/>
  <c r="T284" i="4"/>
  <c r="S284" i="4"/>
  <c r="R284" i="4"/>
  <c r="Q284" i="4"/>
  <c r="U283" i="4"/>
  <c r="T283" i="4"/>
  <c r="S283" i="4"/>
  <c r="R283" i="4"/>
  <c r="Q283" i="4"/>
  <c r="U282" i="4"/>
  <c r="T282" i="4"/>
  <c r="S282" i="4"/>
  <c r="R282" i="4"/>
  <c r="Q282" i="4"/>
  <c r="U281" i="4"/>
  <c r="T281" i="4"/>
  <c r="S281" i="4"/>
  <c r="R281" i="4"/>
  <c r="Q281" i="4"/>
  <c r="U280" i="4"/>
  <c r="T280" i="4"/>
  <c r="S280" i="4"/>
  <c r="R280" i="4"/>
  <c r="Q280" i="4"/>
  <c r="U279" i="4"/>
  <c r="T279" i="4"/>
  <c r="S279" i="4"/>
  <c r="R279" i="4"/>
  <c r="Q279" i="4"/>
  <c r="U278" i="4"/>
  <c r="T278" i="4"/>
  <c r="S278" i="4"/>
  <c r="R278" i="4"/>
  <c r="Q278" i="4"/>
  <c r="U277" i="4"/>
  <c r="T277" i="4"/>
  <c r="S277" i="4"/>
  <c r="R277" i="4"/>
  <c r="Q277" i="4"/>
  <c r="U276" i="4"/>
  <c r="T276" i="4"/>
  <c r="S276" i="4"/>
  <c r="R276" i="4"/>
  <c r="Q276" i="4"/>
  <c r="U275" i="4"/>
  <c r="T275" i="4"/>
  <c r="S275" i="4"/>
  <c r="R275" i="4"/>
  <c r="Q275" i="4"/>
  <c r="U274" i="4"/>
  <c r="T274" i="4"/>
  <c r="S274" i="4"/>
  <c r="R274" i="4"/>
  <c r="Q274" i="4"/>
  <c r="U273" i="4"/>
  <c r="T273" i="4"/>
  <c r="S273" i="4"/>
  <c r="R273" i="4"/>
  <c r="Q273" i="4"/>
  <c r="U272" i="4"/>
  <c r="T272" i="4"/>
  <c r="S272" i="4"/>
  <c r="R272" i="4"/>
  <c r="Q272" i="4"/>
  <c r="U271" i="4"/>
  <c r="T271" i="4"/>
  <c r="S271" i="4"/>
  <c r="R271" i="4"/>
  <c r="Q271" i="4"/>
  <c r="U270" i="4"/>
  <c r="T270" i="4"/>
  <c r="S270" i="4"/>
  <c r="R270" i="4"/>
  <c r="Q270" i="4"/>
  <c r="U269" i="4"/>
  <c r="T269" i="4"/>
  <c r="S269" i="4"/>
  <c r="R269" i="4"/>
  <c r="Q269" i="4"/>
  <c r="U268" i="4"/>
  <c r="T268" i="4"/>
  <c r="S268" i="4"/>
  <c r="R268" i="4"/>
  <c r="Q268" i="4"/>
  <c r="U267" i="4"/>
  <c r="T267" i="4"/>
  <c r="S267" i="4"/>
  <c r="R267" i="4"/>
  <c r="Q267" i="4"/>
  <c r="U266" i="4"/>
  <c r="T266" i="4"/>
  <c r="S266" i="4"/>
  <c r="R266" i="4"/>
  <c r="Q266" i="4"/>
  <c r="U265" i="4"/>
  <c r="T265" i="4"/>
  <c r="S265" i="4"/>
  <c r="R265" i="4"/>
  <c r="Q265" i="4"/>
  <c r="U264" i="4"/>
  <c r="T264" i="4"/>
  <c r="S264" i="4"/>
  <c r="R264" i="4"/>
  <c r="Q264" i="4"/>
  <c r="U263" i="4"/>
  <c r="T263" i="4"/>
  <c r="S263" i="4"/>
  <c r="R263" i="4"/>
  <c r="Q263" i="4"/>
  <c r="U262" i="4"/>
  <c r="T262" i="4"/>
  <c r="S262" i="4"/>
  <c r="R262" i="4"/>
  <c r="Q262" i="4"/>
  <c r="U261" i="4"/>
  <c r="T261" i="4"/>
  <c r="S261" i="4"/>
  <c r="R261" i="4"/>
  <c r="Q261" i="4"/>
  <c r="U260" i="4"/>
  <c r="T260" i="4"/>
  <c r="S260" i="4"/>
  <c r="R260" i="4"/>
  <c r="Q260" i="4"/>
  <c r="U259" i="4"/>
  <c r="T259" i="4"/>
  <c r="S259" i="4"/>
  <c r="R259" i="4"/>
  <c r="Q259" i="4"/>
  <c r="U258" i="4"/>
  <c r="T258" i="4"/>
  <c r="S258" i="4"/>
  <c r="R258" i="4"/>
  <c r="Q258" i="4"/>
  <c r="U257" i="4"/>
  <c r="T257" i="4"/>
  <c r="S257" i="4"/>
  <c r="R257" i="4"/>
  <c r="Q257" i="4"/>
  <c r="U256" i="4"/>
  <c r="T256" i="4"/>
  <c r="S256" i="4"/>
  <c r="R256" i="4"/>
  <c r="Q256" i="4"/>
  <c r="U255" i="4"/>
  <c r="T255" i="4"/>
  <c r="S255" i="4"/>
  <c r="R255" i="4"/>
  <c r="Q255" i="4"/>
  <c r="U254" i="4"/>
  <c r="T254" i="4"/>
  <c r="S254" i="4"/>
  <c r="R254" i="4"/>
  <c r="Q254" i="4"/>
  <c r="U253" i="4"/>
  <c r="T253" i="4"/>
  <c r="S253" i="4"/>
  <c r="R253" i="4"/>
  <c r="Q253" i="4"/>
  <c r="U252" i="4"/>
  <c r="T252" i="4"/>
  <c r="S252" i="4"/>
  <c r="R252" i="4"/>
  <c r="Q252" i="4"/>
  <c r="U251" i="4"/>
  <c r="T251" i="4"/>
  <c r="S251" i="4"/>
  <c r="R251" i="4"/>
  <c r="Q251" i="4"/>
  <c r="U250" i="4"/>
  <c r="T250" i="4"/>
  <c r="S250" i="4"/>
  <c r="R250" i="4"/>
  <c r="Q250" i="4"/>
  <c r="U249" i="4"/>
  <c r="T249" i="4"/>
  <c r="S249" i="4"/>
  <c r="R249" i="4"/>
  <c r="Q249" i="4"/>
  <c r="U248" i="4"/>
  <c r="T248" i="4"/>
  <c r="S248" i="4"/>
  <c r="R248" i="4"/>
  <c r="Q248" i="4"/>
  <c r="U247" i="4"/>
  <c r="T247" i="4"/>
  <c r="S247" i="4"/>
  <c r="R247" i="4"/>
  <c r="Q247" i="4"/>
  <c r="U246" i="4"/>
  <c r="T246" i="4"/>
  <c r="S246" i="4"/>
  <c r="R246" i="4"/>
  <c r="Q246" i="4"/>
  <c r="U245" i="4"/>
  <c r="T245" i="4"/>
  <c r="S245" i="4"/>
  <c r="R245" i="4"/>
  <c r="Q245" i="4"/>
  <c r="U244" i="4"/>
  <c r="T244" i="4"/>
  <c r="S244" i="4"/>
  <c r="R244" i="4"/>
  <c r="Q244" i="4"/>
  <c r="U243" i="4"/>
  <c r="T243" i="4"/>
  <c r="S243" i="4"/>
  <c r="R243" i="4"/>
  <c r="Q243" i="4"/>
  <c r="U242" i="4"/>
  <c r="T242" i="4"/>
  <c r="S242" i="4"/>
  <c r="R242" i="4"/>
  <c r="Q242" i="4"/>
  <c r="U241" i="4"/>
  <c r="T241" i="4"/>
  <c r="S241" i="4"/>
  <c r="R241" i="4"/>
  <c r="Q241" i="4"/>
  <c r="U240" i="4"/>
  <c r="T240" i="4"/>
  <c r="S240" i="4"/>
  <c r="R240" i="4"/>
  <c r="Q240" i="4"/>
  <c r="U239" i="4"/>
  <c r="T239" i="4"/>
  <c r="S239" i="4"/>
  <c r="R239" i="4"/>
  <c r="Q239" i="4"/>
  <c r="U238" i="4"/>
  <c r="T238" i="4"/>
  <c r="S238" i="4"/>
  <c r="R238" i="4"/>
  <c r="Q238" i="4"/>
  <c r="U237" i="4"/>
  <c r="T237" i="4"/>
  <c r="S237" i="4"/>
  <c r="R237" i="4"/>
  <c r="Q237" i="4"/>
  <c r="U236" i="4"/>
  <c r="T236" i="4"/>
  <c r="S236" i="4"/>
  <c r="R236" i="4"/>
  <c r="Q236" i="4"/>
  <c r="U235" i="4"/>
  <c r="T235" i="4"/>
  <c r="S235" i="4"/>
  <c r="R235" i="4"/>
  <c r="Q235" i="4"/>
  <c r="U234" i="4"/>
  <c r="T234" i="4"/>
  <c r="S234" i="4"/>
  <c r="R234" i="4"/>
  <c r="Q234" i="4"/>
  <c r="U233" i="4"/>
  <c r="T233" i="4"/>
  <c r="S233" i="4"/>
  <c r="R233" i="4"/>
  <c r="Q233" i="4"/>
  <c r="U232" i="4"/>
  <c r="T232" i="4"/>
  <c r="S232" i="4"/>
  <c r="R232" i="4"/>
  <c r="Q232" i="4"/>
  <c r="U231" i="4"/>
  <c r="T231" i="4"/>
  <c r="S231" i="4"/>
  <c r="R231" i="4"/>
  <c r="Q231" i="4"/>
  <c r="U230" i="4"/>
  <c r="T230" i="4"/>
  <c r="S230" i="4"/>
  <c r="R230" i="4"/>
  <c r="Q230" i="4"/>
  <c r="U229" i="4"/>
  <c r="T229" i="4"/>
  <c r="S229" i="4"/>
  <c r="R229" i="4"/>
  <c r="Q229" i="4"/>
  <c r="U228" i="4"/>
  <c r="T228" i="4"/>
  <c r="S228" i="4"/>
  <c r="R228" i="4"/>
  <c r="Q228" i="4"/>
  <c r="U227" i="4"/>
  <c r="T227" i="4"/>
  <c r="S227" i="4"/>
  <c r="R227" i="4"/>
  <c r="Q227" i="4"/>
  <c r="U226" i="4"/>
  <c r="T226" i="4"/>
  <c r="S226" i="4"/>
  <c r="R226" i="4"/>
  <c r="Q226" i="4"/>
  <c r="U225" i="4"/>
  <c r="T225" i="4"/>
  <c r="S225" i="4"/>
  <c r="R225" i="4"/>
  <c r="Q225" i="4"/>
  <c r="U224" i="4"/>
  <c r="T224" i="4"/>
  <c r="S224" i="4"/>
  <c r="R224" i="4"/>
  <c r="Q224" i="4"/>
  <c r="U223" i="4"/>
  <c r="T223" i="4"/>
  <c r="S223" i="4"/>
  <c r="R223" i="4"/>
  <c r="Q223" i="4"/>
  <c r="U222" i="4"/>
  <c r="T222" i="4"/>
  <c r="S222" i="4"/>
  <c r="R222" i="4"/>
  <c r="Q222" i="4"/>
  <c r="U221" i="4"/>
  <c r="T221" i="4"/>
  <c r="S221" i="4"/>
  <c r="R221" i="4"/>
  <c r="Q221" i="4"/>
  <c r="U220" i="4"/>
  <c r="T220" i="4"/>
  <c r="S220" i="4"/>
  <c r="R220" i="4"/>
  <c r="Q220" i="4"/>
  <c r="U219" i="4"/>
  <c r="T219" i="4"/>
  <c r="S219" i="4"/>
  <c r="R219" i="4"/>
  <c r="Q219" i="4"/>
  <c r="U218" i="4"/>
  <c r="T218" i="4"/>
  <c r="S218" i="4"/>
  <c r="R218" i="4"/>
  <c r="Q218" i="4"/>
  <c r="U217" i="4"/>
  <c r="T217" i="4"/>
  <c r="S217" i="4"/>
  <c r="R217" i="4"/>
  <c r="Q217" i="4"/>
  <c r="U216" i="4"/>
  <c r="T216" i="4"/>
  <c r="S216" i="4"/>
  <c r="R216" i="4"/>
  <c r="Q216" i="4"/>
  <c r="U215" i="4"/>
  <c r="T215" i="4"/>
  <c r="S215" i="4"/>
  <c r="R215" i="4"/>
  <c r="Q215" i="4"/>
  <c r="U214" i="4"/>
  <c r="T214" i="4"/>
  <c r="S214" i="4"/>
  <c r="R214" i="4"/>
  <c r="Q214" i="4"/>
  <c r="U213" i="4"/>
  <c r="T213" i="4"/>
  <c r="S213" i="4"/>
  <c r="R213" i="4"/>
  <c r="Q213" i="4"/>
  <c r="U212" i="4"/>
  <c r="T212" i="4"/>
  <c r="S212" i="4"/>
  <c r="R212" i="4"/>
  <c r="Q212" i="4"/>
  <c r="U211" i="4"/>
  <c r="T211" i="4"/>
  <c r="S211" i="4"/>
  <c r="R211" i="4"/>
  <c r="Q211" i="4"/>
  <c r="U210" i="4"/>
  <c r="T210" i="4"/>
  <c r="S210" i="4"/>
  <c r="R210" i="4"/>
  <c r="Q210" i="4"/>
  <c r="U209" i="4"/>
  <c r="T209" i="4"/>
  <c r="S209" i="4"/>
  <c r="R209" i="4"/>
  <c r="Q209" i="4"/>
  <c r="U208" i="4"/>
  <c r="T208" i="4"/>
  <c r="S208" i="4"/>
  <c r="R208" i="4"/>
  <c r="Q208" i="4"/>
  <c r="U207" i="4"/>
  <c r="T207" i="4"/>
  <c r="S207" i="4"/>
  <c r="R207" i="4"/>
  <c r="Q207" i="4"/>
  <c r="U206" i="4"/>
  <c r="T206" i="4"/>
  <c r="S206" i="4"/>
  <c r="R206" i="4"/>
  <c r="Q206" i="4"/>
  <c r="U205" i="4"/>
  <c r="T205" i="4"/>
  <c r="S205" i="4"/>
  <c r="R205" i="4"/>
  <c r="Q205" i="4"/>
  <c r="U204" i="4"/>
  <c r="T204" i="4"/>
  <c r="S204" i="4"/>
  <c r="R204" i="4"/>
  <c r="Q204" i="4"/>
  <c r="U203" i="4"/>
  <c r="T203" i="4"/>
  <c r="S203" i="4"/>
  <c r="R203" i="4"/>
  <c r="Q203" i="4"/>
  <c r="U202" i="4"/>
  <c r="T202" i="4"/>
  <c r="S202" i="4"/>
  <c r="R202" i="4"/>
  <c r="Q202" i="4"/>
  <c r="U201" i="4"/>
  <c r="T201" i="4"/>
  <c r="S201" i="4"/>
  <c r="R201" i="4"/>
  <c r="Q201" i="4"/>
  <c r="U200" i="4"/>
  <c r="T200" i="4"/>
  <c r="S200" i="4"/>
  <c r="R200" i="4"/>
  <c r="Q200" i="4"/>
  <c r="L10" i="4"/>
  <c r="K10" i="4"/>
  <c r="T27" i="4" l="1"/>
  <c r="AJ50" i="4"/>
  <c r="AK72" i="4"/>
  <c r="Q73" i="4"/>
  <c r="O40" i="4"/>
  <c r="O50" i="4"/>
  <c r="Q61" i="4"/>
  <c r="AI39" i="4"/>
  <c r="AI57" i="4"/>
  <c r="R40" i="4"/>
  <c r="AI47" i="4"/>
  <c r="AL61" i="4"/>
  <c r="AI65" i="4"/>
  <c r="S15" i="4"/>
  <c r="R63" i="4"/>
  <c r="AM37" i="4"/>
  <c r="AI55" i="4"/>
  <c r="AL67" i="4"/>
  <c r="U19" i="4"/>
  <c r="T61" i="4"/>
  <c r="AL36" i="4"/>
  <c r="AK49" i="4"/>
  <c r="AI59" i="4"/>
  <c r="AL68" i="4"/>
  <c r="AK42" i="4"/>
  <c r="Q17" i="4"/>
  <c r="T53" i="4"/>
  <c r="AK28" i="4"/>
  <c r="AL38" i="4"/>
  <c r="AL46" i="4"/>
  <c r="AM49" i="4"/>
  <c r="AM55" i="4"/>
  <c r="AM59" i="4"/>
  <c r="AM65" i="4"/>
  <c r="AJ69" i="4"/>
  <c r="AM22" i="4"/>
  <c r="AK35" i="4"/>
  <c r="AI45" i="4"/>
  <c r="AL66" i="4"/>
  <c r="T35" i="4"/>
  <c r="R66" i="4"/>
  <c r="AI37" i="4"/>
  <c r="AL48" i="4"/>
  <c r="AJ54" i="4"/>
  <c r="AM63" i="4"/>
  <c r="AL74" i="4"/>
  <c r="S43" i="4"/>
  <c r="AK26" i="4"/>
  <c r="AK29" i="4"/>
  <c r="AL40" i="4"/>
  <c r="AK43" i="4"/>
  <c r="AJ52" i="4"/>
  <c r="AK62" i="4"/>
  <c r="AI70" i="4"/>
  <c r="AM72" i="4"/>
  <c r="AM74" i="4"/>
  <c r="S17" i="4"/>
  <c r="R51" i="4"/>
  <c r="R64" i="4"/>
  <c r="AK18" i="4"/>
  <c r="AM26" i="4"/>
  <c r="AL29" i="4"/>
  <c r="AI41" i="4"/>
  <c r="AI44" i="4"/>
  <c r="AL52" i="4"/>
  <c r="AL62" i="4"/>
  <c r="AM64" i="4"/>
  <c r="AK71" i="4"/>
  <c r="AL73" i="4"/>
  <c r="AJ15" i="4"/>
  <c r="AL64" i="4"/>
  <c r="S51" i="4"/>
  <c r="O55" i="4"/>
  <c r="O65" i="4"/>
  <c r="AK61" i="4"/>
  <c r="AL71" i="4"/>
  <c r="O15" i="4"/>
  <c r="U18" i="4"/>
  <c r="U15" i="4"/>
  <c r="Q18" i="4"/>
  <c r="T15" i="4"/>
  <c r="U26" i="4"/>
  <c r="T29" i="4"/>
  <c r="S26" i="4"/>
  <c r="Q41" i="4"/>
  <c r="R44" i="4"/>
  <c r="Q53" i="4"/>
  <c r="Q51" i="4"/>
  <c r="T52" i="4"/>
  <c r="Q63" i="4"/>
  <c r="T60" i="4"/>
  <c r="U64" i="4"/>
  <c r="T62" i="4"/>
  <c r="S71" i="4"/>
  <c r="O70" i="4"/>
  <c r="AI66" i="4"/>
  <c r="AM19" i="4"/>
  <c r="AL17" i="4"/>
  <c r="AM16" i="4"/>
  <c r="AI16" i="4"/>
  <c r="AM29" i="4"/>
  <c r="AJ29" i="4"/>
  <c r="AI28" i="4"/>
  <c r="AI27" i="4"/>
  <c r="AI26" i="4"/>
  <c r="AM28" i="4"/>
  <c r="AL27" i="4"/>
  <c r="AJ26" i="4"/>
  <c r="AL28" i="4"/>
  <c r="AJ27" i="4"/>
  <c r="AK44" i="4"/>
  <c r="AM44" i="4"/>
  <c r="AM43" i="4"/>
  <c r="AL42" i="4"/>
  <c r="AL41" i="4"/>
  <c r="AL44" i="4"/>
  <c r="AJ43" i="4"/>
  <c r="AM41" i="4"/>
  <c r="AJ44" i="4"/>
  <c r="AI43" i="4"/>
  <c r="AK41" i="4"/>
  <c r="AM54" i="4"/>
  <c r="AM53" i="4"/>
  <c r="AM52" i="4"/>
  <c r="AL50" i="4"/>
  <c r="AL54" i="4"/>
  <c r="AK53" i="4"/>
  <c r="AI52" i="4"/>
  <c r="AK54" i="4"/>
  <c r="AI53" i="4"/>
  <c r="AK50" i="4"/>
  <c r="AK64" i="4"/>
  <c r="AL63" i="4"/>
  <c r="AM62" i="4"/>
  <c r="AI62" i="4"/>
  <c r="AJ61" i="4"/>
  <c r="AJ64" i="4"/>
  <c r="AJ63" i="4"/>
  <c r="AJ62" i="4"/>
  <c r="AI61" i="4"/>
  <c r="AI64" i="4"/>
  <c r="AI63" i="4"/>
  <c r="AM61" i="4"/>
  <c r="AL60" i="4"/>
  <c r="AJ74" i="4"/>
  <c r="AK73" i="4"/>
  <c r="AL72" i="4"/>
  <c r="AM71" i="4"/>
  <c r="AI71" i="4"/>
  <c r="AK74" i="4"/>
  <c r="AJ73" i="4"/>
  <c r="AJ72" i="4"/>
  <c r="AJ71" i="4"/>
  <c r="AI74" i="4"/>
  <c r="AI73" i="4"/>
  <c r="AI72" i="4"/>
  <c r="AJ70" i="4"/>
  <c r="AH15" i="4"/>
  <c r="AL25" i="4"/>
  <c r="AH40" i="4"/>
  <c r="AI51" i="4"/>
  <c r="AM60" i="4"/>
  <c r="AL70" i="4"/>
  <c r="O45" i="4"/>
  <c r="AI22" i="4"/>
  <c r="AK45" i="4"/>
  <c r="U13" i="4"/>
  <c r="Q11" i="4"/>
  <c r="O35" i="4"/>
  <c r="Q37" i="4"/>
  <c r="O20" i="4"/>
  <c r="U39" i="4"/>
  <c r="U55" i="4"/>
  <c r="T18" i="4"/>
  <c r="T16" i="4"/>
  <c r="S28" i="4"/>
  <c r="R25" i="4"/>
  <c r="R54" i="4"/>
  <c r="R52" i="4"/>
  <c r="R50" i="4"/>
  <c r="Q64" i="4"/>
  <c r="U61" i="4"/>
  <c r="Q60" i="4"/>
  <c r="AJ25" i="4"/>
  <c r="AL35" i="4"/>
  <c r="AM39" i="4"/>
  <c r="AI38" i="4"/>
  <c r="AK36" i="4"/>
  <c r="AJ58" i="4"/>
  <c r="AK55" i="4"/>
  <c r="AI69" i="4"/>
  <c r="AI67" i="4"/>
  <c r="O25" i="4"/>
  <c r="O60" i="4"/>
  <c r="R39" i="4"/>
  <c r="T39" i="4"/>
  <c r="T38" i="4"/>
  <c r="S37" i="4"/>
  <c r="S36" i="4"/>
  <c r="S35" i="4"/>
  <c r="R49" i="4"/>
  <c r="T48" i="4"/>
  <c r="S45" i="4"/>
  <c r="T59" i="4"/>
  <c r="R58" i="4"/>
  <c r="Q55" i="4"/>
  <c r="R69" i="4"/>
  <c r="Q67" i="4"/>
  <c r="AM12" i="4"/>
  <c r="AM10" i="4"/>
  <c r="AK12" i="4"/>
  <c r="AI14" i="4"/>
  <c r="AI13" i="4"/>
  <c r="AL10" i="4"/>
  <c r="AM14" i="4"/>
  <c r="AH20" i="4"/>
  <c r="AH65" i="4"/>
  <c r="T11" i="4"/>
  <c r="U35" i="4"/>
  <c r="R37" i="4"/>
  <c r="U38" i="4"/>
  <c r="S49" i="4"/>
  <c r="T56" i="4"/>
  <c r="U67" i="4"/>
  <c r="AJ12" i="4"/>
  <c r="AL11" i="4"/>
  <c r="U10" i="4"/>
  <c r="R36" i="4"/>
  <c r="U37" i="4"/>
  <c r="Q39" i="4"/>
  <c r="R46" i="4"/>
  <c r="S57" i="4"/>
  <c r="T68" i="4"/>
  <c r="R19" i="4"/>
  <c r="S19" i="4"/>
  <c r="R18" i="4"/>
  <c r="R17" i="4"/>
  <c r="R16" i="4"/>
  <c r="U29" i="4"/>
  <c r="U28" i="4"/>
  <c r="R27" i="4"/>
  <c r="T25" i="4"/>
  <c r="U44" i="4"/>
  <c r="U41" i="4"/>
  <c r="U54" i="4"/>
  <c r="U53" i="4"/>
  <c r="U52" i="4"/>
  <c r="U51" i="4"/>
  <c r="T50" i="4"/>
  <c r="S64" i="4"/>
  <c r="T64" i="4"/>
  <c r="S63" i="4"/>
  <c r="S62" i="4"/>
  <c r="S61" i="4"/>
  <c r="R60" i="4"/>
  <c r="S74" i="4"/>
  <c r="U73" i="4"/>
  <c r="T70" i="4"/>
  <c r="AH10" i="4"/>
  <c r="AJ13" i="4"/>
  <c r="AL14" i="4"/>
  <c r="AJ40" i="4"/>
  <c r="AI40" i="4"/>
  <c r="AK51" i="4"/>
  <c r="AJ51" i="4"/>
  <c r="AK60" i="4"/>
  <c r="AH60" i="4"/>
  <c r="AJ60" i="4"/>
  <c r="AK70" i="4"/>
  <c r="AM70" i="4"/>
  <c r="AH45" i="4"/>
  <c r="Q10" i="4"/>
  <c r="Q15" i="4"/>
  <c r="S16" i="4"/>
  <c r="U17" i="4"/>
  <c r="Q19" i="4"/>
  <c r="Q26" i="4"/>
  <c r="Q28" i="4"/>
  <c r="Q35" i="4"/>
  <c r="T36" i="4"/>
  <c r="Q38" i="4"/>
  <c r="S39" i="4"/>
  <c r="T42" i="4"/>
  <c r="Q47" i="4"/>
  <c r="S50" i="4"/>
  <c r="Q52" i="4"/>
  <c r="S53" i="4"/>
  <c r="T54" i="4"/>
  <c r="Q59" i="4"/>
  <c r="U60" i="4"/>
  <c r="R62" i="4"/>
  <c r="U63" i="4"/>
  <c r="S65" i="4"/>
  <c r="S69" i="4"/>
  <c r="T74" i="4"/>
  <c r="AI10" i="4"/>
  <c r="AK11" i="4"/>
  <c r="AM13" i="4"/>
  <c r="AK25" i="4"/>
  <c r="AM40" i="4"/>
  <c r="AM51" i="4"/>
  <c r="AI60" i="4"/>
  <c r="AJ24" i="4"/>
  <c r="AL23" i="4"/>
  <c r="AK20" i="4"/>
  <c r="AK24" i="4"/>
  <c r="AJ39" i="4"/>
  <c r="AK39" i="4"/>
  <c r="AJ38" i="4"/>
  <c r="AJ37" i="4"/>
  <c r="AJ36" i="4"/>
  <c r="AI35" i="4"/>
  <c r="AH35" i="4"/>
  <c r="AM38" i="4"/>
  <c r="AK37" i="4"/>
  <c r="AM35" i="4"/>
  <c r="AL49" i="4"/>
  <c r="AI49" i="4"/>
  <c r="AK47" i="4"/>
  <c r="AM45" i="4"/>
  <c r="AJ48" i="4"/>
  <c r="AJ46" i="4"/>
  <c r="AJ59" i="4"/>
  <c r="AK59" i="4"/>
  <c r="AM57" i="4"/>
  <c r="AJ56" i="4"/>
  <c r="AL58" i="4"/>
  <c r="AL56" i="4"/>
  <c r="AK69" i="4"/>
  <c r="AK68" i="4"/>
  <c r="AK67" i="4"/>
  <c r="AJ66" i="4"/>
  <c r="AJ65" i="4"/>
  <c r="AM69" i="4"/>
  <c r="AJ68" i="4"/>
  <c r="AM66" i="4"/>
  <c r="AK65" i="4"/>
  <c r="AH55" i="4"/>
  <c r="AH70" i="4"/>
  <c r="AH25" i="4"/>
  <c r="AH50" i="4"/>
  <c r="AL69" i="4"/>
  <c r="AM68" i="4"/>
  <c r="AI68" i="4"/>
  <c r="AJ67" i="4"/>
  <c r="AK66" i="4"/>
  <c r="AL65" i="4"/>
  <c r="AL55" i="4"/>
  <c r="AK56" i="4"/>
  <c r="AJ57" i="4"/>
  <c r="AI58" i="4"/>
  <c r="AM58" i="4"/>
  <c r="AL59" i="4"/>
  <c r="AJ55" i="4"/>
  <c r="AI56" i="4"/>
  <c r="AM56" i="4"/>
  <c r="AL57" i="4"/>
  <c r="AK58" i="4"/>
  <c r="AI50" i="4"/>
  <c r="AM50" i="4"/>
  <c r="AL51" i="4"/>
  <c r="AK52" i="4"/>
  <c r="AJ53" i="4"/>
  <c r="AI54" i="4"/>
  <c r="AJ45" i="4"/>
  <c r="AI46" i="4"/>
  <c r="AM46" i="4"/>
  <c r="AL47" i="4"/>
  <c r="AK48" i="4"/>
  <c r="AJ49" i="4"/>
  <c r="AL45" i="4"/>
  <c r="AK46" i="4"/>
  <c r="AJ47" i="4"/>
  <c r="AI48" i="4"/>
  <c r="AM48" i="4"/>
  <c r="AK40" i="4"/>
  <c r="AJ41" i="4"/>
  <c r="AI42" i="4"/>
  <c r="AM42" i="4"/>
  <c r="AL43" i="4"/>
  <c r="AJ35" i="4"/>
  <c r="AI36" i="4"/>
  <c r="AM36" i="4"/>
  <c r="AL37" i="4"/>
  <c r="AK38" i="4"/>
  <c r="AI25" i="4"/>
  <c r="AM25" i="4"/>
  <c r="AL26" i="4"/>
  <c r="AK27" i="4"/>
  <c r="AJ28" i="4"/>
  <c r="AI29" i="4"/>
  <c r="AL20" i="4"/>
  <c r="AK21" i="4"/>
  <c r="AJ22" i="4"/>
  <c r="AI23" i="4"/>
  <c r="AM23" i="4"/>
  <c r="AL24" i="4"/>
  <c r="AI20" i="4"/>
  <c r="AM20" i="4"/>
  <c r="AL21" i="4"/>
  <c r="AK22" i="4"/>
  <c r="AJ23" i="4"/>
  <c r="AI24" i="4"/>
  <c r="AM24" i="4"/>
  <c r="AJ20" i="4"/>
  <c r="AI21" i="4"/>
  <c r="AM21" i="4"/>
  <c r="AL22" i="4"/>
  <c r="AK23" i="4"/>
  <c r="AK15" i="4"/>
  <c r="AJ16" i="4"/>
  <c r="AI17" i="4"/>
  <c r="AM17" i="4"/>
  <c r="AL18" i="4"/>
  <c r="AK19" i="4"/>
  <c r="AL15" i="4"/>
  <c r="AK16" i="4"/>
  <c r="AJ17" i="4"/>
  <c r="AI18" i="4"/>
  <c r="AM18" i="4"/>
  <c r="AL19" i="4"/>
  <c r="AI15" i="4"/>
  <c r="AM15" i="4"/>
  <c r="AL16" i="4"/>
  <c r="AK17" i="4"/>
  <c r="AJ18" i="4"/>
  <c r="AI19" i="4"/>
  <c r="AI11" i="4"/>
  <c r="AJ10" i="4"/>
  <c r="AJ14" i="4"/>
  <c r="AK13" i="4"/>
  <c r="AL12" i="4"/>
  <c r="AM11" i="4"/>
  <c r="AI12" i="4"/>
  <c r="AJ11" i="4"/>
  <c r="AK10" i="4"/>
  <c r="AK14" i="4"/>
  <c r="AL13" i="4"/>
  <c r="R12" i="4"/>
  <c r="U14" i="4"/>
  <c r="Q14" i="4"/>
  <c r="S300" i="4"/>
  <c r="R301" i="4"/>
  <c r="Q302" i="4"/>
  <c r="U302" i="4"/>
  <c r="T303" i="4"/>
  <c r="Q70" i="4"/>
  <c r="U70" i="4"/>
  <c r="T71" i="4"/>
  <c r="S72" i="4"/>
  <c r="R73" i="4"/>
  <c r="Q74" i="4"/>
  <c r="U74" i="4"/>
  <c r="R70" i="4"/>
  <c r="Q71" i="4"/>
  <c r="U71" i="4"/>
  <c r="T72" i="4"/>
  <c r="S73" i="4"/>
  <c r="R74" i="4"/>
  <c r="S70" i="4"/>
  <c r="R71" i="4"/>
  <c r="Q72" i="4"/>
  <c r="U72" i="4"/>
  <c r="T73" i="4"/>
  <c r="T65" i="4"/>
  <c r="S66" i="4"/>
  <c r="R67" i="4"/>
  <c r="Q68" i="4"/>
  <c r="U68" i="4"/>
  <c r="T69" i="4"/>
  <c r="Q65" i="4"/>
  <c r="U65" i="4"/>
  <c r="T66" i="4"/>
  <c r="S67" i="4"/>
  <c r="R68" i="4"/>
  <c r="Q69" i="4"/>
  <c r="U69" i="4"/>
  <c r="R65" i="4"/>
  <c r="Q66" i="4"/>
  <c r="U66" i="4"/>
  <c r="T67" i="4"/>
  <c r="S68" i="4"/>
  <c r="S60" i="4"/>
  <c r="R61" i="4"/>
  <c r="Q62" i="4"/>
  <c r="U62" i="4"/>
  <c r="T63" i="4"/>
  <c r="R55" i="4"/>
  <c r="Q56" i="4"/>
  <c r="U56" i="4"/>
  <c r="T57" i="4"/>
  <c r="S58" i="4"/>
  <c r="R59" i="4"/>
  <c r="S55" i="4"/>
  <c r="R56" i="4"/>
  <c r="Q57" i="4"/>
  <c r="U57" i="4"/>
  <c r="T58" i="4"/>
  <c r="S59" i="4"/>
  <c r="T55" i="4"/>
  <c r="S56" i="4"/>
  <c r="R57" i="4"/>
  <c r="Q58" i="4"/>
  <c r="U58" i="4"/>
  <c r="Q50" i="4"/>
  <c r="U50" i="4"/>
  <c r="T51" i="4"/>
  <c r="S52" i="4"/>
  <c r="R53" i="4"/>
  <c r="Q54" i="4"/>
  <c r="T45" i="4"/>
  <c r="S46" i="4"/>
  <c r="R47" i="4"/>
  <c r="Q48" i="4"/>
  <c r="U48" i="4"/>
  <c r="T49" i="4"/>
  <c r="Q45" i="4"/>
  <c r="U45" i="4"/>
  <c r="T46" i="4"/>
  <c r="S47" i="4"/>
  <c r="R48" i="4"/>
  <c r="Q49" i="4"/>
  <c r="U49" i="4"/>
  <c r="R45" i="4"/>
  <c r="Q46" i="4"/>
  <c r="U46" i="4"/>
  <c r="T47" i="4"/>
  <c r="S48" i="4"/>
  <c r="S40" i="4"/>
  <c r="R41" i="4"/>
  <c r="Q42" i="4"/>
  <c r="U42" i="4"/>
  <c r="T43" i="4"/>
  <c r="S44" i="4"/>
  <c r="T40" i="4"/>
  <c r="S41" i="4"/>
  <c r="R42" i="4"/>
  <c r="Q43" i="4"/>
  <c r="U43" i="4"/>
  <c r="T44" i="4"/>
  <c r="Q40" i="4"/>
  <c r="U40" i="4"/>
  <c r="T41" i="4"/>
  <c r="S42" i="4"/>
  <c r="R43" i="4"/>
  <c r="Q44" i="4"/>
  <c r="R35" i="4"/>
  <c r="Q36" i="4"/>
  <c r="U36" i="4"/>
  <c r="T37" i="4"/>
  <c r="S38" i="4"/>
  <c r="S25" i="4"/>
  <c r="R26" i="4"/>
  <c r="Q27" i="4"/>
  <c r="U27" i="4"/>
  <c r="T28" i="4"/>
  <c r="S29" i="4"/>
  <c r="Q25" i="4"/>
  <c r="U25" i="4"/>
  <c r="T26" i="4"/>
  <c r="S27" i="4"/>
  <c r="R28" i="4"/>
  <c r="Q29" i="4"/>
  <c r="R15" i="4"/>
  <c r="Q16" i="4"/>
  <c r="U16" i="4"/>
  <c r="T17" i="4"/>
  <c r="S18" i="4"/>
  <c r="T20" i="4"/>
  <c r="S21" i="4"/>
  <c r="R22" i="4"/>
  <c r="Q23" i="4"/>
  <c r="U23" i="4"/>
  <c r="T24" i="4"/>
  <c r="R20" i="4"/>
  <c r="Q21" i="4"/>
  <c r="U21" i="4"/>
  <c r="T22" i="4"/>
  <c r="S23" i="4"/>
  <c r="R24" i="4"/>
  <c r="S20" i="4"/>
  <c r="R21" i="4"/>
  <c r="Q22" i="4"/>
  <c r="U22" i="4"/>
  <c r="T23" i="4"/>
  <c r="S24" i="4"/>
  <c r="Q20" i="4"/>
  <c r="U20" i="4"/>
  <c r="T21" i="4"/>
  <c r="S22" i="4"/>
  <c r="R23" i="4"/>
  <c r="Q24" i="4"/>
  <c r="R10" i="4"/>
  <c r="R11" i="4"/>
  <c r="R13" i="4"/>
  <c r="S12" i="4"/>
  <c r="T12" i="4"/>
  <c r="U11" i="4"/>
  <c r="S10" i="4"/>
  <c r="S11" i="4"/>
  <c r="R14" i="4"/>
  <c r="S13" i="4"/>
  <c r="T13" i="4"/>
  <c r="U12" i="4"/>
  <c r="O10" i="4"/>
  <c r="T10" i="4"/>
  <c r="Q12" i="4"/>
  <c r="Q13" i="4"/>
  <c r="S14" i="4"/>
  <c r="T14" i="4"/>
  <c r="C9" i="6" l="1"/>
  <c r="L23" i="6" s="1"/>
  <c r="A9" i="6"/>
  <c r="L22" i="6" s="1"/>
  <c r="C7" i="6"/>
  <c r="L21" i="6" s="1"/>
  <c r="A7" i="6"/>
  <c r="L20" i="6" s="1"/>
  <c r="L2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Rodrigo Montenegro Espejo</author>
  </authors>
  <commentList>
    <comment ref="G110" authorId="0" shapeId="0" xr:uid="{00000000-0006-0000-0300-000001000000}">
      <text>
        <r>
          <rPr>
            <b/>
            <sz val="9"/>
            <color indexed="81"/>
            <rFont val="Tahoma"/>
            <family val="2"/>
          </rPr>
          <t>Rodrigo Montenegro Espejo:</t>
        </r>
        <r>
          <rPr>
            <sz val="9"/>
            <color indexed="81"/>
            <rFont val="Tahoma"/>
            <family val="2"/>
          </rPr>
          <t xml:space="preserve">
Este riesgo es inherente a la actividad de perforación y debe ser monitoreado desde el inicio de intervencion del taladro con el proposito de evitar una patada de pozo, por lo que un juicioso y profesional analisis de datos es responsabilidad del contratista </t>
        </r>
      </text>
    </comment>
    <comment ref="G115" authorId="0" shapeId="0" xr:uid="{00000000-0006-0000-0300-000002000000}">
      <text>
        <r>
          <rPr>
            <b/>
            <sz val="9"/>
            <color indexed="81"/>
            <rFont val="Tahoma"/>
            <family val="2"/>
          </rPr>
          <t>Rodrigo Montenegro Espejo:</t>
        </r>
        <r>
          <rPr>
            <sz val="9"/>
            <color indexed="81"/>
            <rFont val="Tahoma"/>
            <family val="2"/>
          </rPr>
          <t xml:space="preserve">
La incertidumbre es el riesgo inherente de la exploración, es la razón de ser de este estudio, razón por la cual no deberia considerarse en este analisis de riesgo, debido a que se trata de contrato de ejecución de labores propias de pruebas.</t>
        </r>
      </text>
    </comment>
    <comment ref="G120" authorId="0" shapeId="0" xr:uid="{00000000-0006-0000-0300-000003000000}">
      <text>
        <r>
          <rPr>
            <b/>
            <sz val="9"/>
            <color indexed="81"/>
            <rFont val="Tahoma"/>
            <family val="2"/>
          </rPr>
          <t>Rodrigo Montenegro Espejo:</t>
        </r>
        <r>
          <rPr>
            <sz val="9"/>
            <color indexed="81"/>
            <rFont val="Tahoma"/>
            <family val="2"/>
          </rPr>
          <t xml:space="preserve">
El efecto de la lluvia debe ser tenido en cuenta en la ejecuición del cronograma, teniendo en cuenta los historicos de la zona de influencia, una sobrecarga en la publiosidad es importante considerarla por parte del contratista, asi como sus acciones en caso de presentarsen niveles superiores a los esperados estadisticamente. </t>
        </r>
      </text>
    </comment>
    <comment ref="G125" authorId="0" shapeId="0" xr:uid="{00000000-0006-0000-0300-000004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130" authorId="0" shapeId="0" xr:uid="{00000000-0006-0000-0300-000005000000}">
      <text>
        <r>
          <rPr>
            <b/>
            <sz val="9"/>
            <color indexed="81"/>
            <rFont val="Tahoma"/>
            <family val="2"/>
          </rPr>
          <t>Rodrigo Montenegro Espejo:</t>
        </r>
        <r>
          <rPr>
            <sz val="9"/>
            <color indexed="81"/>
            <rFont val="Tahoma"/>
            <family val="2"/>
          </rPr>
          <t xml:space="preserve">
Riesgo protegido mediante poliza de cumplimienot de Presataciones. No obstante es importante eresaltar que esta es una causa de Manifestacio9nes sociales tales como paros, bloqueos, huelgas y mitines. </t>
        </r>
      </text>
    </comment>
    <comment ref="G135" authorId="0" shapeId="0" xr:uid="{00000000-0006-0000-0300-000006000000}">
      <text>
        <r>
          <rPr>
            <b/>
            <sz val="9"/>
            <color indexed="81"/>
            <rFont val="Tahoma"/>
            <family val="2"/>
          </rPr>
          <t>Rodrigo Montenegro Espejo:</t>
        </r>
        <r>
          <rPr>
            <sz val="9"/>
            <color indexed="81"/>
            <rFont val="Tahoma"/>
            <family val="2"/>
          </rPr>
          <t xml:space="preserve">
Riesgo mitigado con poliza de seriedad de la oferta.</t>
        </r>
      </text>
    </comment>
    <comment ref="G140" authorId="0" shapeId="0" xr:uid="{00000000-0006-0000-0300-000007000000}">
      <text>
        <r>
          <rPr>
            <b/>
            <sz val="9"/>
            <color indexed="81"/>
            <rFont val="Tahoma"/>
            <family val="2"/>
          </rPr>
          <t>Rodrigo Montenegro Espejo:</t>
        </r>
        <r>
          <rPr>
            <sz val="9"/>
            <color indexed="81"/>
            <rFont val="Tahoma"/>
            <family val="2"/>
          </rPr>
          <t xml:space="preserve">
Estos errores durante la elaboración de la propuesta debe afectar al contratista para que sea tenido en cuenta en la licitacion,  no la ejecución del contrato, esatria amparado por la poliza de cumplimeinto y seriedadde la oferta</t>
        </r>
      </text>
    </comment>
    <comment ref="G145" authorId="0" shapeId="0" xr:uid="{00000000-0006-0000-0300-000008000000}">
      <text>
        <r>
          <rPr>
            <b/>
            <sz val="9"/>
            <color indexed="81"/>
            <rFont val="Tahoma"/>
            <family val="2"/>
          </rPr>
          <t>Rodrigo Montenegro Espejo:</t>
        </r>
        <r>
          <rPr>
            <sz val="9"/>
            <color indexed="81"/>
            <rFont val="Tahoma"/>
            <family val="2"/>
          </rPr>
          <t xml:space="preserve">
Riesgo que debe ser amparado en la póliza de cumplimiento del contrato</t>
        </r>
      </text>
    </comment>
    <comment ref="G150" authorId="0" shapeId="0" xr:uid="{00000000-0006-0000-0300-000009000000}">
      <text>
        <r>
          <rPr>
            <b/>
            <sz val="9"/>
            <color indexed="81"/>
            <rFont val="Tahoma"/>
            <family val="2"/>
          </rPr>
          <t>Rodrigo Montenegro Espejo:</t>
        </r>
        <r>
          <rPr>
            <sz val="9"/>
            <color indexed="81"/>
            <rFont val="Tahoma"/>
            <family val="2"/>
          </rPr>
          <t xml:space="preserve">
Por ser un riesgo ajeno al contratista y al contratante, como puede ser controlado??
Puede ser considerado un riesgo de fuerza mayor o caso fortuito? Riesgo de la natruraleza?</t>
        </r>
      </text>
    </comment>
    <comment ref="G160" authorId="0" shapeId="0" xr:uid="{00000000-0006-0000-0300-00000A000000}">
      <text>
        <r>
          <rPr>
            <b/>
            <sz val="9"/>
            <color indexed="81"/>
            <rFont val="Tahoma"/>
            <family val="2"/>
          </rPr>
          <t>Rodrigo Montenegro Espejo:</t>
        </r>
        <r>
          <rPr>
            <sz val="9"/>
            <color indexed="81"/>
            <rFont val="Tahoma"/>
            <family val="2"/>
          </rPr>
          <t xml:space="preserve">
ojo repetido</t>
        </r>
      </text>
    </comment>
    <comment ref="G165" authorId="0" shapeId="0" xr:uid="{00000000-0006-0000-0300-00000B000000}">
      <text>
        <r>
          <rPr>
            <b/>
            <sz val="9"/>
            <color indexed="81"/>
            <rFont val="Tahoma"/>
            <family val="2"/>
          </rPr>
          <t>Rodrigo Montenegro Espejo:</t>
        </r>
        <r>
          <rPr>
            <sz val="9"/>
            <color indexed="81"/>
            <rFont val="Tahoma"/>
            <family val="2"/>
          </rPr>
          <t xml:space="preserve">
ojo repetido</t>
        </r>
      </text>
    </comment>
    <comment ref="G170" authorId="0" shapeId="0" xr:uid="{00000000-0006-0000-0300-00000C000000}">
      <text>
        <r>
          <rPr>
            <b/>
            <sz val="9"/>
            <color indexed="81"/>
            <rFont val="Tahoma"/>
            <family val="2"/>
          </rPr>
          <t>Rodrigo Montenegro Espejo:</t>
        </r>
        <r>
          <rPr>
            <sz val="9"/>
            <color indexed="81"/>
            <rFont val="Tahoma"/>
            <family val="2"/>
          </rPr>
          <t xml:space="preserve">
Estos errores durante la elaboración de la propuesta debe afectar al contratista para que sea tenido en cuenta en la licitacion,  no la ejecución del contrato, esatria amparado por la poliza de cumplimeinto y seriedadde la oferta</t>
        </r>
      </text>
    </comment>
    <comment ref="G175" authorId="0" shapeId="0" xr:uid="{00000000-0006-0000-0300-00000D000000}">
      <text>
        <r>
          <rPr>
            <b/>
            <sz val="9"/>
            <color indexed="81"/>
            <rFont val="Tahoma"/>
            <family val="2"/>
          </rPr>
          <t>Rodrigo Montenegro Espejo:</t>
        </r>
        <r>
          <rPr>
            <sz val="9"/>
            <color indexed="81"/>
            <rFont val="Tahoma"/>
            <family val="2"/>
          </rPr>
          <t xml:space="preserve">
Por ser un riesgo ajeno al contratista y al contratante, como puede ser controlado??
Puede ser considerado un riesgo de fuerza mayor o caso fortuito? Riesgo de la natruraleza?</t>
        </r>
      </text>
    </comment>
    <comment ref="G180" authorId="0" shapeId="0" xr:uid="{00000000-0006-0000-0300-00000E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185" authorId="0" shapeId="0" xr:uid="{00000000-0006-0000-0300-00000F000000}">
      <text>
        <r>
          <rPr>
            <b/>
            <sz val="9"/>
            <color indexed="81"/>
            <rFont val="Tahoma"/>
            <family val="2"/>
          </rPr>
          <t>Rodrigo Montenegro Espejo:</t>
        </r>
        <r>
          <rPr>
            <sz val="9"/>
            <color indexed="81"/>
            <rFont val="Tahoma"/>
            <family val="2"/>
          </rPr>
          <t xml:space="preserve">
Este riesgo de seguridad personal 
debe ser tenido en cuenta por la ANH debido a que el  contratista debe hacer el asegurameinto d ela zona cuando se hace la practica en campo.
</t>
        </r>
      </text>
    </comment>
    <comment ref="G205" authorId="0" shapeId="0" xr:uid="{00000000-0006-0000-0300-000010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10" authorId="0" shapeId="0" xr:uid="{00000000-0006-0000-0300-000011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15" authorId="0" shapeId="0" xr:uid="{00000000-0006-0000-0300-000012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20" authorId="0" shapeId="0" xr:uid="{00000000-0006-0000-0300-000013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25" authorId="0" shapeId="0" xr:uid="{00000000-0006-0000-0300-000014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30" authorId="0" shapeId="0" xr:uid="{00000000-0006-0000-0300-000015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35" authorId="0" shapeId="0" xr:uid="{00000000-0006-0000-0300-000016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40" authorId="0" shapeId="0" xr:uid="{00000000-0006-0000-0300-000017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45" authorId="0" shapeId="0" xr:uid="{00000000-0006-0000-0300-000018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50" authorId="0" shapeId="0" xr:uid="{00000000-0006-0000-0300-000019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55" authorId="0" shapeId="0" xr:uid="{00000000-0006-0000-0300-00001A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60" authorId="0" shapeId="0" xr:uid="{00000000-0006-0000-0300-00001B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65" authorId="0" shapeId="0" xr:uid="{00000000-0006-0000-0300-00001C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70" authorId="0" shapeId="0" xr:uid="{00000000-0006-0000-0300-00001D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75" authorId="0" shapeId="0" xr:uid="{00000000-0006-0000-0300-00001E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80" authorId="0" shapeId="0" xr:uid="{00000000-0006-0000-0300-00001F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85" authorId="0" shapeId="0" xr:uid="{00000000-0006-0000-0300-000020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90" authorId="0" shapeId="0" xr:uid="{00000000-0006-0000-0300-000021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295" authorId="0" shapeId="0" xr:uid="{00000000-0006-0000-0300-000022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 ref="G300" authorId="0" shapeId="0" xr:uid="{00000000-0006-0000-0300-000023000000}">
      <text>
        <r>
          <rPr>
            <b/>
            <sz val="9"/>
            <color indexed="81"/>
            <rFont val="Tahoma"/>
            <family val="2"/>
          </rPr>
          <t>Rodrigo Montenegro Espejo:</t>
        </r>
        <r>
          <rPr>
            <sz val="9"/>
            <color indexed="81"/>
            <rFont val="Tahoma"/>
            <family val="2"/>
          </rPr>
          <t xml:space="preserve">
Este riesgo financiero debe ser tenido en cuenta por le contratista en el momento de hacer el calculo de conveniciencia o factibilidad, toda vez que no se puede trasladar este tipo de impreciosiones en el calculo por parte del contratista.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Rodrigo Montenegro Espejo</author>
  </authors>
  <commentList>
    <comment ref="K18" authorId="0" shapeId="0" xr:uid="{00000000-0006-0000-0600-000001000000}">
      <text>
        <r>
          <rPr>
            <b/>
            <sz val="9"/>
            <color indexed="9"/>
            <rFont val="Tahoma"/>
            <family val="2"/>
          </rPr>
          <t xml:space="preserve">RESIDUAL: </t>
        </r>
        <r>
          <rPr>
            <sz val="9"/>
            <color indexed="9"/>
            <rFont val="Tahoma"/>
            <family val="2"/>
          </rPr>
          <t xml:space="preserve">Una vez son aplicados los controles.
</t>
        </r>
        <r>
          <rPr>
            <b/>
            <sz val="9"/>
            <color indexed="9"/>
            <rFont val="Tahoma"/>
            <family val="2"/>
          </rPr>
          <t xml:space="preserve">
INHERENTE: </t>
        </r>
        <r>
          <rPr>
            <sz val="9"/>
            <color indexed="9"/>
            <rFont val="Tahoma"/>
            <family val="2"/>
          </rPr>
          <t xml:space="preserve">Sin aplicar controles.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Sebastiani</author>
  </authors>
  <commentList>
    <comment ref="F6" authorId="0" shapeId="0" xr:uid="{00000000-0006-0000-0700-000001000000}">
      <text>
        <r>
          <rPr>
            <sz val="9"/>
            <color indexed="81"/>
            <rFont val="Tahoma"/>
            <family val="2"/>
          </rPr>
          <t>URGENTE
Si quieres probar la macro, coloca la fecha de hoy y presiona "Ejecutar Macro".
El archivo se eliminará...</t>
        </r>
      </text>
    </comment>
  </commentList>
</comments>
</file>

<file path=xl/sharedStrings.xml><?xml version="1.0" encoding="utf-8"?>
<sst xmlns="http://schemas.openxmlformats.org/spreadsheetml/2006/main" count="596" uniqueCount="360">
  <si>
    <t xml:space="preserve"> RIESGO </t>
  </si>
  <si>
    <t>DESCRIPCIÓN</t>
  </si>
  <si>
    <t xml:space="preserve"> EFECTOS (CONSECUENCIAS)</t>
  </si>
  <si>
    <t xml:space="preserve">CÓDIGO </t>
  </si>
  <si>
    <t>CAUSAS 
 (AGENTE GENERADOR)</t>
  </si>
  <si>
    <t xml:space="preserve">Tráfico de influencias
</t>
  </si>
  <si>
    <t>Influencia de funcionarios hacia otros funcionarios con el fin
de obtener beneficios propios o hacia terceros.</t>
  </si>
  <si>
    <t xml:space="preserve">1. Pérdida imagen
2. Detrimento del patrimonio de la entidad.
3. Sanciones Disciplinarias y Penales
</t>
  </si>
  <si>
    <t xml:space="preserve">1. Debilidad en las competencias del personal.
2. Deficiencia en los controles
3. Carencia de mecanismos de actualización del
normograma Institucional
</t>
  </si>
  <si>
    <t>Licenciamiento ambiental</t>
  </si>
  <si>
    <t xml:space="preserve">Incumplimiento de la normatividad relacionada con el
licenciamiento ambiental </t>
  </si>
  <si>
    <t xml:space="preserve">1. Pérdida imagen
2. Demora en los proyectos
3. Detrimento del patrimonio de la entidad.
4. Sanciones Disciplinarias y Penales
</t>
  </si>
  <si>
    <t xml:space="preserve">1. No tener cloro los niveles de autoridad y
responsabilidad dentro de los Procesos
2. Discrecionalidad
3. Ausencia de puntos de control dentro de los
procedimientos internos.
4. Debilidad en los niveles de seguridad
5. Tecnología desactualizada
6. Desorden Administrativo
</t>
  </si>
  <si>
    <t xml:space="preserve">Consulta previa
</t>
  </si>
  <si>
    <t xml:space="preserve">Incumplimiento en la normatividad relacionada con la
consulta previa </t>
  </si>
  <si>
    <t xml:space="preserve">1. Pérdida imagen
2. Demora en los proyectos
3. Detrimento del patrimonio de la entidad.
3. Sanciones Disciplinarias y Penales
</t>
  </si>
  <si>
    <t>Uso de información privilegiada</t>
  </si>
  <si>
    <t>Inadecuado uso de información privilegiada para
beneficios de terceros o propios</t>
  </si>
  <si>
    <t>1. Ineficacia de las sanciones.
2. Ausencia de controles en los procesos
3. Concentración de perder</t>
  </si>
  <si>
    <t xml:space="preserve">Sobornos
</t>
  </si>
  <si>
    <t xml:space="preserve">Aceptar o exigir dadivas para obtener un beneficio
posterior o inmediato </t>
  </si>
  <si>
    <t>1. Debilidad en la sistematización de los
procesos
2. Concentración de funciones y
responsabilidades
3. Datos sin capacidad de procesamiento y
análisis.
4. Desarticulación entre los sistemas de
información, competencias y procesos de apoyo
y misionales</t>
  </si>
  <si>
    <t>Ocultar información</t>
  </si>
  <si>
    <t xml:space="preserve">Ocultar información para impedir la toma de decisiones
estratégicas o para el desarrollo de actividades
</t>
  </si>
  <si>
    <t xml:space="preserve">1. Pérdida imagen
2. Demora en los proyectos
3. Detrimento del patrimonio de la entidad.
4. Sanciones Disciplinarias </t>
  </si>
  <si>
    <t xml:space="preserve">1. Ausencia de controles en los procedimientos.
2. Carencia de herramientas de evaluación al
cumplimiento de los procedimientos.
3. Concentración de funciones y
responsabilidades
</t>
  </si>
  <si>
    <t xml:space="preserve">Manipulación y demora en trámites
</t>
  </si>
  <si>
    <t xml:space="preserve">Incumplimiento de los procedimientos o requisitos
establecidos para adelantar procesos. </t>
  </si>
  <si>
    <t xml:space="preserve">1. Ausencia de controles en los procedimientos y
manuales de contratación.
2. Discrecionalidad
</t>
  </si>
  <si>
    <t xml:space="preserve">Competencia desleal
</t>
  </si>
  <si>
    <t xml:space="preserve">Ofrecimiento de condiciones inferiores a las establecidas
por el mercado para lograr contrataciones estatales </t>
  </si>
  <si>
    <t xml:space="preserve">1. Pérdida imagen y credibilidad
2. Detrimento del patrimonio de la entidad.
3. Sanciones Disciplinarias y penales
</t>
  </si>
  <si>
    <t xml:space="preserve">Regionalismo
</t>
  </si>
  <si>
    <t xml:space="preserve">Asignación de recursos o contratos a determinadas
regiones </t>
  </si>
  <si>
    <t>1. Carencia de controles en los procedimientos presupuestales. 2. Ausencia de herramientas informáticas para el control presupuestal. 3. Gestión basada en asuntos urgentes</t>
  </si>
  <si>
    <t>Desvió de fondos</t>
  </si>
  <si>
    <t>Asignar recursos del estado para fines diferentes a los
cuales fueron destinados</t>
  </si>
  <si>
    <t xml:space="preserve">1. Ausencia de controles en los procedimientos y
manuales de contratación.
2. Concentración de poder
3. Discrecionalidad
</t>
  </si>
  <si>
    <t>Nepotismo</t>
  </si>
  <si>
    <t xml:space="preserve">Asignar contratos en virtud de los diferentes grados de
parentesco </t>
  </si>
  <si>
    <t xml:space="preserve">1. Carencia de políticas y controles </t>
  </si>
  <si>
    <t>Derechos de autor</t>
  </si>
  <si>
    <t>Incumplimiento en lo relacionado con los derechos de autor
para beneficio propio o de terceros, sin el debido crédito</t>
  </si>
  <si>
    <t xml:space="preserve">1. Pérdida imagen y credibilidad
2. Sanciones Disciplinarias y penales
</t>
  </si>
  <si>
    <t>1. La no existencia de una gestión por procesos.
2. Deficiente canales de comunicación
3. Pasividad participativa de los demás niveles
de la organización</t>
  </si>
  <si>
    <t>Concentración de poder</t>
  </si>
  <si>
    <t xml:space="preserve">Toma de decisiones centralizada en una o varias personas
dificultando la gestión de la entidad. </t>
  </si>
  <si>
    <t xml:space="preserve">1. Pérdida de imagen y credibilidad.
</t>
  </si>
  <si>
    <t xml:space="preserve">1. La no existencia de política de gestión desde
el más alto nivel.
2. Carencia de herramientas de evaluación al
cumplimiento de los procedimientos.
3. Gestión basada en asuntos urgentes.
4. Deficiencia en los canales de comunicación en
todos los niveles
</t>
  </si>
  <si>
    <t>Procesos no normalizados</t>
  </si>
  <si>
    <t xml:space="preserve">Desarrollo de actividades sin procedimientos claros y
conocidos por todos.
</t>
  </si>
  <si>
    <t xml:space="preserve">1. Pérdida imagen y credibilidad.
2. Demora en los proyectos.
3. Desorden administrativo
</t>
  </si>
  <si>
    <t xml:space="preserve">1. Procesos desactualizados y no
estandarizados.
2. Baja cultura del control y autocontrol
</t>
  </si>
  <si>
    <t xml:space="preserve">Control o controles precarios
</t>
  </si>
  <si>
    <t xml:space="preserve">Ausencia de controles en el desarrollo de las actividades
desarrolladas por la entidad.
</t>
  </si>
  <si>
    <t>1. Actuaciones corruptas.
2. No se videncia el mejoramiento en los
diferentes procesos.</t>
  </si>
  <si>
    <t xml:space="preserve">Fraude
</t>
  </si>
  <si>
    <t xml:space="preserve">Acto tendiente a eludir una disposición legal en perjuicio
del Estado o de terceros.
</t>
  </si>
  <si>
    <t xml:space="preserve">1. Ausencia de controles.
2. Debilidad del Sistema de Control Interno.
3. Selección sin rigor
</t>
  </si>
  <si>
    <t>1. No existencia de planes de compensación</t>
  </si>
  <si>
    <t xml:space="preserve">Salarios
</t>
  </si>
  <si>
    <t>Bajos niveles de remuneración para los funcionarios que
desarrollan actividades criticas en la entidad</t>
  </si>
  <si>
    <t>1. Actuaciones corruptas.
2. Apropiarse de dineros públicos</t>
  </si>
  <si>
    <t>1. Baja capacitación.
2. Inestabilidad normativa.</t>
  </si>
  <si>
    <t>Desconocimiento de la norma</t>
  </si>
  <si>
    <t xml:space="preserve">Desconocimiento de la norma por parte de funcionarios de
la entidad, lo que puede llevar a cometer errores </t>
  </si>
  <si>
    <t>1. Acciones disciplinarias y penales</t>
  </si>
  <si>
    <t xml:space="preserve">1. Deficiencia en los controles de los procesos.
2. Debilidad en los sistemas de información.
3. Discrecionalidad
</t>
  </si>
  <si>
    <t xml:space="preserve">Erogaciones sin amparo presupuestal
</t>
  </si>
  <si>
    <t xml:space="preserve">Ordenación irregular del gasto
</t>
  </si>
  <si>
    <t xml:space="preserve">1. Baja cultura frente as la gestión por procesos.
2. Debilidad en el sistema de control interno </t>
  </si>
  <si>
    <t xml:space="preserve"> Conciencia frente al control
</t>
  </si>
  <si>
    <t xml:space="preserve">Bajos niveles de apropiación de mecanismos de control y
seguimiento.
</t>
  </si>
  <si>
    <t>1. Actuaciones corruptas.
2. No existencia de herramientas para la toma
de decisiones</t>
  </si>
  <si>
    <t>1. Baja remuneración.
2. No existencia de planes de compensación. R</t>
  </si>
  <si>
    <t xml:space="preserve">Rotación de personal
</t>
  </si>
  <si>
    <t>Altos niveles de rotación de personal clave de la entidad</t>
  </si>
  <si>
    <t xml:space="preserve">1. Perdida del conocimiento Institucional.
2. Retrasos en la ejecución de proyectos
</t>
  </si>
  <si>
    <t>1. Deficiencia en los controles de los procesos.
2. Debilidad del Sistema de Control Interno
3. Debilidad en los sistemas de información.</t>
  </si>
  <si>
    <t xml:space="preserve">Autorizaciones de pago
</t>
  </si>
  <si>
    <t xml:space="preserve">Autorizaciones de pago sin el cumplimiento de requisitos
legales. </t>
  </si>
  <si>
    <t xml:space="preserve">1. Acciones Disciplinarias y Penales.
2. Detrimento Patrimonial.
</t>
  </si>
  <si>
    <t xml:space="preserve">1. Deficiencia en los controles de los procesos.
2. Debilidad en los sistemas de información.
3. Debilidad en el Sistema de Control Interno
</t>
  </si>
  <si>
    <t xml:space="preserve">Ausencia de contabilidad o
contabilidad atrasada
</t>
  </si>
  <si>
    <t>Deficiencias en los sistema de control y seguimiento de los
procesos contables que afecten la toma de decisiones</t>
  </si>
  <si>
    <t>1. Acciones Disciplinarias.
2. Baja calidad de la información para la
toma de decisiones</t>
  </si>
  <si>
    <t xml:space="preserve">
Inexistencia de conciliaciones
</t>
  </si>
  <si>
    <t>1. Acciones Disciplinarias.
2. Baja calidad de la información para la
toma de decisiones.</t>
  </si>
  <si>
    <t xml:space="preserve">1. Deficiencia en los controles de los procesos.
2. Debilidad en los sistemas de información. </t>
  </si>
  <si>
    <t>No pago de impuestos</t>
  </si>
  <si>
    <t xml:space="preserve">Inadecuado control y seguimiento a las obligaciones
tributarias de la entidad. </t>
  </si>
  <si>
    <t>1. Acciones Disciplinarias.
2. Detrimento Patrimonial.</t>
  </si>
  <si>
    <t>Apertura de cuentas paralelas</t>
  </si>
  <si>
    <t xml:space="preserve">Deficiencias en los sistema de control y seguimiento de los
procesos contables que afecten la toma de decisiones y
que permitan el desvío de los recursos del estado
</t>
  </si>
  <si>
    <t>1. Acciones Disciplinarias y Penales.
2. Detrimento Patrimonial.</t>
  </si>
  <si>
    <t>1-RC</t>
  </si>
  <si>
    <t xml:space="preserve">2-RC
</t>
  </si>
  <si>
    <t xml:space="preserve">3-RC
</t>
  </si>
  <si>
    <t>4-RC</t>
  </si>
  <si>
    <t xml:space="preserve">5-RC
</t>
  </si>
  <si>
    <t xml:space="preserve">6-RC
</t>
  </si>
  <si>
    <t>7-RC</t>
  </si>
  <si>
    <t xml:space="preserve">9-RC
</t>
  </si>
  <si>
    <t>10-RC</t>
  </si>
  <si>
    <t xml:space="preserve">11-RC
</t>
  </si>
  <si>
    <t xml:space="preserve">12-RC
</t>
  </si>
  <si>
    <t>13-RC</t>
  </si>
  <si>
    <t>14-RC</t>
  </si>
  <si>
    <t>15-RC</t>
  </si>
  <si>
    <t>16-RC</t>
  </si>
  <si>
    <t>17-RC</t>
  </si>
  <si>
    <t>18-RC</t>
  </si>
  <si>
    <t>19-RC</t>
  </si>
  <si>
    <t>20-RC</t>
  </si>
  <si>
    <t>21-RC</t>
  </si>
  <si>
    <t>22-RC</t>
  </si>
  <si>
    <t>23-RC</t>
  </si>
  <si>
    <t>24-RC</t>
  </si>
  <si>
    <t>25-RC</t>
  </si>
  <si>
    <t>26-RC</t>
  </si>
  <si>
    <t>IDENTIFICACIÓN Y CLASIFICACIÓN DEL RIESGO</t>
  </si>
  <si>
    <t>No</t>
  </si>
  <si>
    <t>Clase</t>
  </si>
  <si>
    <t>Fuente</t>
  </si>
  <si>
    <t>Etapa</t>
  </si>
  <si>
    <t>Tipo</t>
  </si>
  <si>
    <t>Descripción (Qué puede pasar y, cómo puede pasar)</t>
  </si>
  <si>
    <t>Consecuencia de la ocurrencia del evento</t>
  </si>
  <si>
    <t>Probabilidad</t>
  </si>
  <si>
    <t>Impacto</t>
  </si>
  <si>
    <t xml:space="preserve">ASIGNACIÓN Y TRATAMIENTO DE LOS RIESGOS </t>
  </si>
  <si>
    <t>¿A quién se le asigna?</t>
  </si>
  <si>
    <t>Tratamiento/ Controles a ser implementado</t>
  </si>
  <si>
    <t>Afecta la ejecución del contrato</t>
  </si>
  <si>
    <t>Persona responsable por implementar el tratamiento</t>
  </si>
  <si>
    <t>Fecha estimada en que se inicia el tratamiento</t>
  </si>
  <si>
    <t>Fecha estimada en que se completa el tratamiento</t>
  </si>
  <si>
    <t xml:space="preserve">MONITOREO DE LOS RIESGOS
</t>
  </si>
  <si>
    <t>General : Se present a en todos los proceso s de la entidad</t>
  </si>
  <si>
    <t xml:space="preserve"> Específico : Es propio solo de este proceso contractu al</t>
  </si>
  <si>
    <t>Interno: Riesgo asociado a la operación, capacidad, o situación particular de la ANH (reputaciona l, tecnológico, etc)</t>
  </si>
  <si>
    <t xml:space="preserve">
Externo: Es un riesgo del sector del objeto del proceso de contratación , o asociado a asuntos no referidos a la ANH (desastres económicos, existencia de monopolios, circunstancias electorales, etc).</t>
  </si>
  <si>
    <t xml:space="preserve">Planeación: Comprende el Plan Anual de Adquisicione s, proyectos de pliegos y estudios previos. </t>
  </si>
  <si>
    <t xml:space="preserve">Selección: Comprende desde el acto de apertura hasta la adjudicació no declaratoria de desierta </t>
  </si>
  <si>
    <t>Contratación: Comprende el preiodo posterior a la adjudicación, e incluye el cumplimiento del cronograma para la celebración del contrato, registro presupuestal, publicación en el SECOP y demás requisitos necesarios para la ejecución y legalización del contrato.</t>
  </si>
  <si>
    <t>Ejecución: Inicia una vez cumplidos los requisitos para la ejecución y finaliza con la liquidación del contrato</t>
  </si>
  <si>
    <t xml:space="preserve">Tipo: Se sigue la clasificación del Documento CONPES 3714 de 2011, con los siguientes tipos: Económicos, Sociales o Políticos, Operacionales, Financieros, Regulatorios, Derivados de la naturaleza, Ambientales, Tecnológicos.
</t>
  </si>
  <si>
    <t>tipos</t>
  </si>
  <si>
    <t>Económicos</t>
  </si>
  <si>
    <t>Sociales o Políticos</t>
  </si>
  <si>
    <t>Operacionales</t>
  </si>
  <si>
    <t>Financieros</t>
  </si>
  <si>
    <t>Regulatorios</t>
  </si>
  <si>
    <t>Derivados de la naturaleza</t>
  </si>
  <si>
    <t>Ambientales</t>
  </si>
  <si>
    <t>Tecnológicos.</t>
  </si>
  <si>
    <t>fuente</t>
  </si>
  <si>
    <t>Interno</t>
  </si>
  <si>
    <t>Externo</t>
  </si>
  <si>
    <t>Planeacion</t>
  </si>
  <si>
    <t>Selección</t>
  </si>
  <si>
    <t>Ejecución</t>
  </si>
  <si>
    <t>General</t>
  </si>
  <si>
    <t>Especifico</t>
  </si>
  <si>
    <t xml:space="preserve">Deficiencias en la estructuración de la etapa precontractual
</t>
  </si>
  <si>
    <t xml:space="preserve">*Adquisición de un bien o servicio que no cumple con los verdaderos requerimientos y especificaciones de la entidad, o a precios que no son de mercado * El proceso podria declararse desierto o revocarse </t>
  </si>
  <si>
    <t>Desconocimiento o inaplicabilidad de la normatividad vigente</t>
  </si>
  <si>
    <t>Riesgo de  colusión entre proponentes, es decir, pactos o acuerdos entre dos partes (persona natural o jurídica) con el fin de perjudicar a una tercera parte (otro proponente o la ANH)</t>
  </si>
  <si>
    <t xml:space="preserve">* Corrupción  en procesos públicos. * Asignación equivocada del contrato. * Declaratoria de desierta o revocatoria
</t>
  </si>
  <si>
    <t xml:space="preserve">Presentación tardía de las garantías que debe constituir el contratista a favor de la entidad.
</t>
  </si>
  <si>
    <t>* Demoras en  el inicio de la ejecución contractual. * Inicio de ejecución sin el lleno de los requisitos legales</t>
  </si>
  <si>
    <t>Moderado</t>
  </si>
  <si>
    <t>* Bajo porcentaje de asignación de procesos.          * Sancione disciplinarias a servidores públicos</t>
  </si>
  <si>
    <t xml:space="preserve">*Favorecimiento a terceros, empresas o personas, para la asignación de contratos. * Sanciones disciplinarias a servidores públicos. * Corrupción en procesos públicos
</t>
  </si>
  <si>
    <t xml:space="preserve">1. No tener claros los niveles de autoridad y
responsabilidad dentro de los Procesos
2. Discrecionalidad
3. Ausencia de puntos de control dentro de los
procedimientos internos.
</t>
  </si>
  <si>
    <t>Afectación de las labores normales en la ejecución del contrato</t>
  </si>
  <si>
    <t>Se realizará monitoreo desde el inicio del periodo de ejecución del contrato</t>
  </si>
  <si>
    <t>Raro (puede ocurrir excepcionalmente)</t>
  </si>
  <si>
    <t>Improbable (puede ocurrir ocasionalmente)</t>
  </si>
  <si>
    <t>Contratacion</t>
  </si>
  <si>
    <t>Contratante</t>
  </si>
  <si>
    <t xml:space="preserve">* (SI) al adquirirse el servicio y/o producto, que no cumple con los requerimientos y especificaciones de la Entidad.* (NO) Si el proceso queda desierto no se ejecuta el contrato. </t>
  </si>
  <si>
    <t>Los funcionarios responsables de estructurar el proyecto de contratación</t>
  </si>
  <si>
    <t>* Desde la fecha de inicio de los estudios previos.  * El mismo día de la declaratoria de desierta del proceso de contratación.</t>
  </si>
  <si>
    <t>* Hasta la fecha de la publicación definitiva del proceso de contratación.* El día de cierre del proceso de contratación.</t>
  </si>
  <si>
    <t>* Análisis detallado del estudio de mercado. * Experiencia certificada de los proponentes.</t>
  </si>
  <si>
    <t xml:space="preserve">Se realizará monitoreo desde el inicio del periodo de planeación </t>
  </si>
  <si>
    <t>Contratante y Contratista</t>
  </si>
  <si>
    <t>Seguimiento a las capacitaciones y actualizaciones de la normatividad vigente.</t>
  </si>
  <si>
    <t>*  Desde la fecha de inicio de la etapa de selección</t>
  </si>
  <si>
    <t>*  Hasta la fecha de final de la etapa de selección</t>
  </si>
  <si>
    <t xml:space="preserve">* Seguimiento permanente por parte del área jurídica al proceso de contratación y funcionarios responsables del seguimiento de los requerimientos y obligaciones contractuales del proponente. </t>
  </si>
  <si>
    <t xml:space="preserve">Se realizará monitoreo desde el inicio del periodo de selección </t>
  </si>
  <si>
    <t xml:space="preserve"> *Seguimiento por parte del comité evaluador. </t>
  </si>
  <si>
    <t>Contratista</t>
  </si>
  <si>
    <t>* Seguimiento por parte del supervisor del contrato</t>
  </si>
  <si>
    <t>(SI) demora en el inicio de la ejecución del contrato.</t>
  </si>
  <si>
    <t>* Supervisor del contrato. * Contratista</t>
  </si>
  <si>
    <t xml:space="preserve"> Desde la adjudicación del contrato.</t>
  </si>
  <si>
    <t>Hasta la legalización del contrato.</t>
  </si>
  <si>
    <t>Seguimiento por parte del supervisor del contrato.</t>
  </si>
  <si>
    <t xml:space="preserve">Permanente, desde la etapa de la legalización del contrato.
</t>
  </si>
  <si>
    <t>El responsable del monitoreo o revisión será el supervisor del contrato o la persona que para estos efectos designe la ANH</t>
  </si>
  <si>
    <t>* Se encuentra en mejor condición para enfrentarlo, como quiera que es quien tiene a su cargo directo el manejo y control del personal y de la infraestructura.</t>
  </si>
  <si>
    <t>Una vez se tenga información de mal manejo dela información suministrada o producida durante el proyecto</t>
  </si>
  <si>
    <t>Máximo una semana y en todo caso hasta se detecte cómo se procedió en el mal manejo de la información</t>
  </si>
  <si>
    <t>Errores cometidos por el contratista en la elaboración de su propuesta</t>
  </si>
  <si>
    <t xml:space="preserve"> *Se encuentra en mejor condición para enfrentarlo, como quiera que es quien tiene la responsabilidad en el control directo de las operaciones en la ejecución del contrato.</t>
  </si>
  <si>
    <t>Una vez se tenga conocimiento de actividades o costos no previstos por la compañía</t>
  </si>
  <si>
    <t>Máximo una semana y en todo caso hasta compañía reporte normalidad en la ejecución del proyecto</t>
  </si>
  <si>
    <t>Posible (puede ocurrir en cualquier momento del futuro)</t>
  </si>
  <si>
    <t xml:space="preserve">Mayor </t>
  </si>
  <si>
    <t>8-RC</t>
  </si>
  <si>
    <t>IMPACTO</t>
  </si>
  <si>
    <t xml:space="preserve">Calificación Cualitativa </t>
  </si>
  <si>
    <t xml:space="preserve">Obstruye la ejecución del contrato de manera intrascendente </t>
  </si>
  <si>
    <t xml:space="preserve">Dificulta la ejecución del contrato de manera baja, aplicando medidas mínimas se puede lograr el objeto contractual </t>
  </si>
  <si>
    <t xml:space="preserve">Afecta la ejecución del contrato sin alterar el beneficio para las partes </t>
  </si>
  <si>
    <t xml:space="preserve">Obstruye la ejecución del contrato sustancialmente, pero aún así permite la consecución del objeto contractual </t>
  </si>
  <si>
    <t xml:space="preserve">Perturba la ejecución del contrato de manera grave, imposibilitando la consecución del objeto contractual </t>
  </si>
  <si>
    <t xml:space="preserve">Calificación Monetaria </t>
  </si>
  <si>
    <t xml:space="preserve">Los sobrecostos no representan más del 1% del valor del contrato </t>
  </si>
  <si>
    <t xml:space="preserve">Los sobrecostos no representan más del 5% por ciento del valor del contrato </t>
  </si>
  <si>
    <t>Genera un impacto sobre el valor del contrato entre 5% y el 15%</t>
  </si>
  <si>
    <t>Incrementa el valor del contrato entre el 15% y el 30%</t>
  </si>
  <si>
    <t xml:space="preserve">Impacto sobre el valor del contrato en más del 30% </t>
  </si>
  <si>
    <t xml:space="preserve">Categoría </t>
  </si>
  <si>
    <t>Valoración</t>
  </si>
  <si>
    <t xml:space="preserve">Insignificante </t>
  </si>
  <si>
    <t xml:space="preserve">Menor </t>
  </si>
  <si>
    <t xml:space="preserve">Catastrófico </t>
  </si>
  <si>
    <t>Probable (probablemente va a ocurrir)</t>
  </si>
  <si>
    <t>Casi cierto (ocurre en la mayoría de las circunstancias)</t>
  </si>
  <si>
    <t xml:space="preserve">EVALUACIÓN Y CALIFICACIÓN DEL RIESGO </t>
  </si>
  <si>
    <t>8,9 y 10</t>
  </si>
  <si>
    <t xml:space="preserve">Riesgo extremo </t>
  </si>
  <si>
    <t xml:space="preserve">6 y 7 </t>
  </si>
  <si>
    <t xml:space="preserve">Riesgo alto </t>
  </si>
  <si>
    <t xml:space="preserve">Riesgo medio </t>
  </si>
  <si>
    <t>2,3 y 4</t>
  </si>
  <si>
    <t xml:space="preserve">Riesgo bajo </t>
  </si>
  <si>
    <t>Riesgo Medio</t>
  </si>
  <si>
    <t>Riesgo Alto</t>
  </si>
  <si>
    <t>Riesgo Extremo</t>
  </si>
  <si>
    <t>ACCION</t>
  </si>
  <si>
    <t>RIESGO RESIDUAL ESPERADO</t>
  </si>
  <si>
    <t>Ubicación Mapa
INHERENTE</t>
  </si>
  <si>
    <t xml:space="preserve">Direccionamiento de la contratación desde el pliego de condiciones y los estudios previos, y posible filtración de información sobre procesos contractuales que adelanta la entidad </t>
  </si>
  <si>
    <t xml:space="preserve"> Los Funcionarios y Contratista responsables por velar que se cumpla la normatividad vigente en la contratación pública</t>
  </si>
  <si>
    <t>SI</t>
  </si>
  <si>
    <t>EVALUACIÓN Y CALIFICACIÓN DE LOS RIESGOS INHERENTES</t>
  </si>
  <si>
    <r>
      <rPr>
        <b/>
        <sz val="10"/>
        <color theme="1"/>
        <rFont val="Calibri"/>
        <family val="2"/>
        <scheme val="minor"/>
      </rPr>
      <t xml:space="preserve">PROBABILIDAD </t>
    </r>
    <r>
      <rPr>
        <sz val="10"/>
        <color theme="1"/>
        <rFont val="Calibri"/>
        <family val="2"/>
        <scheme val="minor"/>
      </rPr>
      <t xml:space="preserve">
esperada despues de Control</t>
    </r>
  </si>
  <si>
    <r>
      <rPr>
        <b/>
        <sz val="10"/>
        <color theme="1"/>
        <rFont val="Calibri"/>
        <family val="2"/>
        <scheme val="minor"/>
      </rPr>
      <t xml:space="preserve">IMPACTO </t>
    </r>
    <r>
      <rPr>
        <sz val="10"/>
        <color theme="1"/>
        <rFont val="Calibri"/>
        <family val="2"/>
        <scheme val="minor"/>
      </rPr>
      <t xml:space="preserve">
esperado despues de Control</t>
    </r>
  </si>
  <si>
    <r>
      <t>Ubicación Riesgo</t>
    </r>
    <r>
      <rPr>
        <b/>
        <sz val="10"/>
        <color theme="1"/>
        <rFont val="Calibri"/>
        <family val="2"/>
        <scheme val="minor"/>
      </rPr>
      <t xml:space="preserve">
Mapa Residual</t>
    </r>
  </si>
  <si>
    <t xml:space="preserve">¿Cómo se realiza el
monitoreo?
</t>
  </si>
  <si>
    <t xml:space="preserve">Periodicidad ¿Cuándo?
</t>
  </si>
  <si>
    <t>riesgo inherente</t>
  </si>
  <si>
    <t xml:space="preserve">Raro (puede ocurrir excepcionalmente)Insignificante </t>
  </si>
  <si>
    <t xml:space="preserve">Raro (puede ocurrir excepcionalmente)Menor </t>
  </si>
  <si>
    <t>Raro (puede ocurrir excepcionalmente)Moderado</t>
  </si>
  <si>
    <t xml:space="preserve">Raro (puede ocurrir excepcionalmente)Mayor </t>
  </si>
  <si>
    <t xml:space="preserve">Raro (puede ocurrir excepcionalmente)Catastrófico </t>
  </si>
  <si>
    <t xml:space="preserve">Improbable (puede ocurrir ocasionalmente)Insignificante </t>
  </si>
  <si>
    <t xml:space="preserve">Improbable (puede ocurrir ocasionalmente)Menor </t>
  </si>
  <si>
    <t>Improbable (puede ocurrir ocasionalmente)Moderado</t>
  </si>
  <si>
    <t xml:space="preserve">Improbable (puede ocurrir ocasionalmente)Mayor </t>
  </si>
  <si>
    <t xml:space="preserve">Improbable (puede ocurrir ocasionalmente)Catastrófico </t>
  </si>
  <si>
    <t xml:space="preserve">Posible (puede ocurrir en cualquier momento del futuro)Insignificante </t>
  </si>
  <si>
    <t xml:space="preserve">Posible (puede ocurrir en cualquier momento del futuro)Menor </t>
  </si>
  <si>
    <t>Posible (puede ocurrir en cualquier momento del futuro)Moderado</t>
  </si>
  <si>
    <t xml:space="preserve">Posible (puede ocurrir en cualquier momento del futuro)Mayor </t>
  </si>
  <si>
    <t xml:space="preserve">Posible (puede ocurrir en cualquier momento del futuro)Catastrófico </t>
  </si>
  <si>
    <t xml:space="preserve">Probable (probablemente va a ocurrir)Insignificante </t>
  </si>
  <si>
    <t xml:space="preserve">Probable (probablemente va a ocurrir)Menor </t>
  </si>
  <si>
    <t>Probable (probablemente va a ocurrir)Moderado</t>
  </si>
  <si>
    <t xml:space="preserve">Probable (probablemente va a ocurrir)Mayor </t>
  </si>
  <si>
    <t xml:space="preserve">Probable (probablemente va a ocurrir)Catastrófico </t>
  </si>
  <si>
    <t xml:space="preserve">Casi cierto (ocurre en la mayoría de las circunstancias)Insignificante </t>
  </si>
  <si>
    <t xml:space="preserve">Casi cierto (ocurre en la mayoría de las circunstancias)Menor </t>
  </si>
  <si>
    <t>Casi cierto (ocurre en la mayoría de las circunstancias)Moderado</t>
  </si>
  <si>
    <t xml:space="preserve">Casi cierto (ocurre en la mayoría de las circunstancias)Mayor </t>
  </si>
  <si>
    <t xml:space="preserve">Casi cierto (ocurre en la mayoría de las circunstancias)Catastrófico </t>
  </si>
  <si>
    <t>riesgoinh</t>
  </si>
  <si>
    <t>riesgores</t>
  </si>
  <si>
    <t>Riesgo Bajo</t>
  </si>
  <si>
    <t>Categoria Riesgo Residual</t>
  </si>
  <si>
    <t>Riesgo bajo</t>
  </si>
  <si>
    <t>Categoría Inherente</t>
  </si>
  <si>
    <t>Total Riesgos</t>
  </si>
  <si>
    <t>Riesgo Moderado</t>
  </si>
  <si>
    <t>Menu Inicial</t>
  </si>
  <si>
    <t>&lt;&lt; Inicio</t>
  </si>
  <si>
    <t>Tipos Riesgo &gt;&gt;</t>
  </si>
  <si>
    <t>Rodrigo Montenegro E. - Consultor de Riesgos y Seguros</t>
  </si>
  <si>
    <t>Análisis por Tipo de Riesgo Detectado</t>
  </si>
  <si>
    <t>Total general</t>
  </si>
  <si>
    <t>Analisis de Riesgos ANH</t>
  </si>
  <si>
    <t>El tipo de riesgo se refiere a la exposición en que se encuentra la ANH  por afectación en caso de materializarse el riesgo.</t>
  </si>
  <si>
    <t>probinherente</t>
  </si>
  <si>
    <t>impactoinherente</t>
  </si>
  <si>
    <t>probresidual</t>
  </si>
  <si>
    <t>impactoresidual</t>
  </si>
  <si>
    <t>riesgo residual</t>
  </si>
  <si>
    <t>Etiquetas de fila</t>
  </si>
  <si>
    <t>(en blanco)</t>
  </si>
  <si>
    <t>Etiquetas de columna</t>
  </si>
  <si>
    <t>Cuenta de Descripción (Qué puede pasar y, cómo puede pasar)</t>
  </si>
  <si>
    <t>EXTREMO</t>
  </si>
  <si>
    <t>ALTO</t>
  </si>
  <si>
    <t>MEDIO</t>
  </si>
  <si>
    <t>BAJO</t>
  </si>
  <si>
    <t>Total General</t>
  </si>
  <si>
    <t>Mapa de Riesgos  &gt;&gt;</t>
  </si>
  <si>
    <t>Registro  &gt;&gt;</t>
  </si>
  <si>
    <t>Preparado por :</t>
  </si>
  <si>
    <t>Autoeliminar archivo de excel</t>
  </si>
  <si>
    <t>Este archivo se eliminará el</t>
  </si>
  <si>
    <t>Si deseas aprender algo más sobre Excel</t>
  </si>
  <si>
    <t>Visita Excel Negocios</t>
  </si>
  <si>
    <t>www.excelnegocios.com</t>
  </si>
  <si>
    <t xml:space="preserve"> (i) Aclarar requisitos, requerimientos y especificaciones de los productos. (ii) Revisar procesos. (iV) Especificar estándares de los bienes y servicios. Realizar mesa de trabajo entre VT, VAF, OAJ para la estructuraciòn y/o revisiciòn  de estudios previos.</t>
  </si>
  <si>
    <t xml:space="preserve"> (i) Aclarar requisitos, requerimientos y especificaciones del servicio; (ii) Revisar procesos;  (iii) Establecer sistemas de aseguramiento de la calidad</t>
  </si>
  <si>
    <t xml:space="preserve">* (NO)  al estar el proceso en  la etapa de planeación. 
</t>
  </si>
  <si>
    <t xml:space="preserve">(iii) Establecer sistemas de aseguramiento de la calidad. * Realizar audiencias para establecer las condiciones y el análisis del sector en los procesos contractuales en los que el servicio a contratar sea alta especialización, en concursos y licitaciones.* Publicación de la invitación a estas audiencias en la página web. </t>
  </si>
  <si>
    <t xml:space="preserve">*  ( SI) al favorecer a terceros, empresas o personas que no cumplan con los requerimientos técnicos, legales, económicos y/o financieros, e incumplan con las obligaciones contractuales.  </t>
  </si>
  <si>
    <t xml:space="preserve"> *  Los funcionarios responsables de proyectar, revisar y firmar el proceso de contratación. * Los funcionarios responsables por velar que se cumplan las obligaciones técnicas, jurídicas y económicas de los proponentes.</t>
  </si>
  <si>
    <t xml:space="preserve">* Realizar audiencias para establecer las condiciones y el análisis del sector en los procesos contractuales en los que el servicio a contratar sea alta especialización, en concursos y licitaciones. * Publicación de la invitación a estas audiencias en la página web. </t>
  </si>
  <si>
    <t xml:space="preserve">(NO)  al estar el proceso en  la etapa de selección.
</t>
  </si>
  <si>
    <t xml:space="preserve">* Supervisores del contrato. * Ordenadores del Gasto. * </t>
  </si>
  <si>
    <t>Incumplimiento de requisitos legales en la celebración de contratos</t>
  </si>
  <si>
    <t xml:space="preserve">*Investigaciones disciplinarias a los servidores públicos* Inhabilidades para contratar a las empresas
</t>
  </si>
  <si>
    <t xml:space="preserve">(ii) Revisar procesos;    (iii) Establecer sistemas de aseguramiento de la calidad;vii) Incluir declaraciones y garantías del contratista. </t>
  </si>
  <si>
    <t xml:space="preserve">(SI) por que debe ajustarse a los requerimientos legales establecidos. 
</t>
  </si>
  <si>
    <t>Los funcionarios responsables del proceso de contratación.</t>
  </si>
  <si>
    <t>*  Desde la fecha de inicio de la etapa de contratación</t>
  </si>
  <si>
    <t>*  Hasta la fecha de final de la etapa de contratación</t>
  </si>
  <si>
    <t>Seguimiento al check list de documentos.</t>
  </si>
  <si>
    <t xml:space="preserve">Se realizará monitoreo desde el inicio del periodo de contratación </t>
  </si>
  <si>
    <t xml:space="preserve">Utilización indebida de la información suministrada o de los estudios </t>
  </si>
  <si>
    <t>Además de la afectación en el desarrollo normal de las actividades contractuales, se generaría afectaciones socio ambientales</t>
  </si>
  <si>
    <t>Afectación a terceros por el desarrollo de la actividad</t>
  </si>
  <si>
    <t>Impacto temporal en el medio ambiente o afectaciones a predios por el desarrollo de la Magnetotelúrica</t>
  </si>
  <si>
    <t xml:space="preserve"> *Se encuentra en mejor condición para enfrentarlo, es quien desarrolla operaciones en campo y la ejecución del contrato. Por otro lado, a ANH debe socilizar los estudios en MINAMBIENTE, Corporaciones Autonomas y Parques en la fase precontractual. </t>
  </si>
  <si>
    <t>Desde el inicio de la ejecución de contrato</t>
  </si>
  <si>
    <t>Finalización del contrato</t>
  </si>
  <si>
    <t>Parar la operación por reacción de la comunidad</t>
  </si>
  <si>
    <t>Reacción de la comunidades de la zona por el desarrollo de la actividad</t>
  </si>
  <si>
    <t xml:space="preserve"> *La responsabilidad debe ser primeramente del  contratista en la socializaciòn con comunidades en el desarrollo contractual. </t>
  </si>
  <si>
    <t>Cambios climáticos</t>
  </si>
  <si>
    <t>Atraso en la ejecución por ola invernal en la región</t>
  </si>
  <si>
    <t xml:space="preserve">(viii) Planes de contingencia. Realizar un proceso precontractual para llegar a una adjudicaciòn lo màs pronto posible y dar inicio a los trabajos de campo con un buen margen de operaciòn. Iniciar la fase de campo varios meses antes de la segunda temporada de lluvias que se presentan en la zona Andina en el año (Septiermbre - Noviembre). </t>
  </si>
  <si>
    <t>Inicio de operaciones en la zona</t>
  </si>
  <si>
    <t>Final de Operaciones en la zona</t>
  </si>
  <si>
    <t>Accidentes en personas o infraestrcutura</t>
  </si>
  <si>
    <t>Los controles a implementar son: (i) Seguimiento a la actividad del contratista en el desarrollo de las labores; (ii) Ante un eventual accidente en presonal o infraestrcutura se debe verificar el cambio y disposición inmediata del recurso accidentado para continuar con las labores en debida forma; (viii) Planes de contingencia</t>
  </si>
  <si>
    <t>Conflictos  sociales</t>
  </si>
  <si>
    <t>Actos terroristas en el área de influencia directa del proyecto</t>
  </si>
  <si>
    <t>Contratista y Contratista</t>
  </si>
  <si>
    <t xml:space="preserve"> *La responsabilidad se debe entrentar entre el contratista y la ANH</t>
  </si>
  <si>
    <t xml:space="preserve">Hasta la finalización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</si>
</sst>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 #,##0.00_ ;_ * \-#,##0.00_ ;_ * &quot;-&quot;??_ ;_ @_ "/>
  </numFmts>
  <fonts count="50" x14ac:knownFonts="1">
    <font>
      <sz val="11"/>
      <color theme="1"/>
      <name val="Calibri"/>
      <family val="2"/>
      <scheme val="minor"/>
    </font>
    <font>
      <b/>
      <sz val="11"/>
      <color theme="1"/>
      <name val="Calibri"/>
      <family val="2"/>
      <scheme val="minor"/>
    </font>
    <font>
      <sz val="11"/>
      <color theme="0"/>
      <name val="Calibri"/>
      <family val="2"/>
      <scheme val="minor"/>
    </font>
    <font>
      <sz val="11"/>
      <color rgb="FF222222"/>
      <name val="Calibri"/>
      <family val="2"/>
      <scheme val="minor"/>
    </font>
    <font>
      <b/>
      <sz val="9"/>
      <color indexed="81"/>
      <name val="Tahoma"/>
      <family val="2"/>
    </font>
    <font>
      <sz val="9"/>
      <color indexed="81"/>
      <name val="Tahoma"/>
      <family val="2"/>
    </font>
    <font>
      <sz val="11"/>
      <name val="Calibri"/>
      <family val="2"/>
      <scheme val="minor"/>
    </font>
    <font>
      <sz val="10"/>
      <color theme="1"/>
      <name val="Calibri"/>
      <family val="2"/>
      <scheme val="minor"/>
    </font>
    <font>
      <sz val="10"/>
      <color rgb="FF222222"/>
      <name val="Calibri"/>
      <family val="2"/>
      <scheme val="minor"/>
    </font>
    <font>
      <sz val="10"/>
      <name val="Verdana"/>
      <family val="2"/>
    </font>
    <font>
      <sz val="10"/>
      <name val="Arial"/>
      <family val="2"/>
    </font>
    <font>
      <sz val="10"/>
      <name val="Calibri"/>
      <family val="2"/>
      <scheme val="minor"/>
    </font>
    <font>
      <b/>
      <sz val="12"/>
      <color theme="1"/>
      <name val="Calibri"/>
      <family val="2"/>
      <scheme val="minor"/>
    </font>
    <font>
      <b/>
      <sz val="12"/>
      <color theme="0"/>
      <name val="Calibri"/>
      <family val="2"/>
      <scheme val="minor"/>
    </font>
    <font>
      <b/>
      <sz val="10"/>
      <color theme="1"/>
      <name val="Calibri"/>
      <family val="2"/>
      <scheme val="minor"/>
    </font>
    <font>
      <b/>
      <sz val="11"/>
      <color theme="1"/>
      <name val="Cambria"/>
      <family val="1"/>
      <scheme val="major"/>
    </font>
    <font>
      <b/>
      <sz val="8"/>
      <color theme="1"/>
      <name val="Calibri"/>
      <family val="2"/>
      <scheme val="minor"/>
    </font>
    <font>
      <b/>
      <sz val="11"/>
      <name val="Calibri"/>
      <family val="2"/>
      <scheme val="minor"/>
    </font>
    <font>
      <sz val="8"/>
      <color rgb="FF000000"/>
      <name val="Tahoma"/>
      <family val="2"/>
    </font>
    <font>
      <b/>
      <sz val="10"/>
      <color theme="1"/>
      <name val="Cambria"/>
      <family val="1"/>
      <scheme val="major"/>
    </font>
    <font>
      <u/>
      <sz val="10"/>
      <color indexed="12"/>
      <name val="Arial"/>
      <family val="2"/>
    </font>
    <font>
      <i/>
      <sz val="9"/>
      <color indexed="12"/>
      <name val="Arial"/>
      <family val="2"/>
    </font>
    <font>
      <i/>
      <u/>
      <sz val="10"/>
      <color indexed="12"/>
      <name val="Arial"/>
      <family val="2"/>
    </font>
    <font>
      <sz val="8"/>
      <name val="Arial"/>
      <family val="2"/>
    </font>
    <font>
      <b/>
      <i/>
      <sz val="10"/>
      <name val="Arial"/>
      <family val="2"/>
    </font>
    <font>
      <b/>
      <i/>
      <sz val="14"/>
      <name val="Arial"/>
      <family val="2"/>
    </font>
    <font>
      <sz val="11"/>
      <name val="Arial"/>
      <family val="2"/>
    </font>
    <font>
      <sz val="8"/>
      <color theme="0"/>
      <name val="Arial"/>
      <family val="2"/>
    </font>
    <font>
      <b/>
      <i/>
      <sz val="14"/>
      <color rgb="FF002060"/>
      <name val="Arial"/>
      <family val="2"/>
    </font>
    <font>
      <u/>
      <sz val="10"/>
      <color theme="0"/>
      <name val="Arial"/>
      <family val="2"/>
    </font>
    <font>
      <b/>
      <sz val="11"/>
      <color rgb="FF002060"/>
      <name val="Arial"/>
      <family val="2"/>
    </font>
    <font>
      <b/>
      <sz val="10"/>
      <color rgb="FF002060"/>
      <name val="Arial"/>
      <family val="2"/>
    </font>
    <font>
      <sz val="12"/>
      <color rgb="FF002060"/>
      <name val="Arial Black"/>
      <family val="2"/>
    </font>
    <font>
      <sz val="12"/>
      <name val="Arial"/>
      <family val="2"/>
    </font>
    <font>
      <sz val="10"/>
      <color theme="0" tint="-0.249977111117893"/>
      <name val="Arial"/>
      <family val="2"/>
    </font>
    <font>
      <sz val="11"/>
      <color theme="0" tint="-0.249977111117893"/>
      <name val="Calibri"/>
      <family val="2"/>
      <scheme val="minor"/>
    </font>
    <font>
      <b/>
      <sz val="10"/>
      <color theme="0" tint="-0.249977111117893"/>
      <name val="Arial"/>
      <family val="2"/>
    </font>
    <font>
      <u/>
      <sz val="12"/>
      <color theme="0"/>
      <name val="Arial"/>
      <family val="2"/>
    </font>
    <font>
      <b/>
      <u/>
      <sz val="12"/>
      <color rgb="FF002060"/>
      <name val="Arial"/>
      <family val="2"/>
    </font>
    <font>
      <b/>
      <i/>
      <sz val="12"/>
      <color theme="0"/>
      <name val="Arial"/>
      <family val="2"/>
    </font>
    <font>
      <sz val="12"/>
      <color theme="0"/>
      <name val="Arial"/>
      <family val="2"/>
    </font>
    <font>
      <b/>
      <u/>
      <sz val="12"/>
      <color theme="0"/>
      <name val="Arial"/>
      <family val="2"/>
    </font>
    <font>
      <b/>
      <u/>
      <sz val="10"/>
      <color rgb="FF002060"/>
      <name val="Arial"/>
      <family val="2"/>
    </font>
    <font>
      <sz val="9"/>
      <color theme="0"/>
      <name val="Arial Black"/>
      <family val="2"/>
    </font>
    <font>
      <b/>
      <sz val="9"/>
      <color indexed="9"/>
      <name val="Tahoma"/>
      <family val="2"/>
    </font>
    <font>
      <sz val="9"/>
      <color indexed="9"/>
      <name val="Tahoma"/>
      <family val="2"/>
    </font>
    <font>
      <b/>
      <sz val="18"/>
      <color rgb="FF00B050"/>
      <name val="Calibri"/>
      <family val="2"/>
      <scheme val="minor"/>
    </font>
    <font>
      <sz val="11"/>
      <color theme="3"/>
      <name val="Calibri"/>
      <family val="2"/>
      <scheme val="minor"/>
    </font>
    <font>
      <u/>
      <sz val="11"/>
      <color theme="10"/>
      <name val="Calibri"/>
      <family val="2"/>
      <scheme val="minor"/>
    </font>
    <font>
      <sz val="8"/>
      <color rgb="FF000000"/>
      <name val="Segoe UI"/>
      <family val="2"/>
    </font>
  </fonts>
  <fills count="33">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1" tint="0.14999847407452621"/>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1"/>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3" tint="0.39997558519241921"/>
        <bgColor indexed="64"/>
      </patternFill>
    </fill>
    <fill>
      <patternFill patternType="solid">
        <fgColor rgb="FFFF00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9" tint="-0.249977111117893"/>
        <bgColor indexed="64"/>
      </patternFill>
    </fill>
    <fill>
      <patternFill patternType="solid">
        <fgColor rgb="FF5B97EF"/>
        <bgColor indexed="64"/>
      </patternFill>
    </fill>
    <fill>
      <patternFill patternType="solid">
        <fgColor theme="3" tint="-0.249977111117893"/>
        <bgColor indexed="64"/>
      </patternFill>
    </fill>
    <fill>
      <patternFill patternType="solid">
        <fgColor indexed="44"/>
        <bgColor indexed="64"/>
      </patternFill>
    </fill>
    <fill>
      <patternFill patternType="solid">
        <fgColor theme="0"/>
        <bgColor indexed="64"/>
      </patternFill>
    </fill>
    <fill>
      <patternFill patternType="solid">
        <fgColor rgb="FF00FF00"/>
        <bgColor indexed="64"/>
      </patternFill>
    </fill>
    <fill>
      <patternFill patternType="solid">
        <fgColor rgb="FF38F12F"/>
        <bgColor indexed="64"/>
      </patternFill>
    </fill>
    <fill>
      <patternFill patternType="solid">
        <fgColor indexed="22"/>
        <bgColor indexed="64"/>
      </patternFill>
    </fill>
    <fill>
      <patternFill patternType="solid">
        <fgColor theme="0" tint="-0.34998626667073579"/>
        <bgColor indexed="64"/>
      </patternFill>
    </fill>
    <fill>
      <patternFill patternType="solid">
        <fgColor rgb="FF002060"/>
        <bgColor indexed="64"/>
      </patternFill>
    </fill>
    <fill>
      <patternFill patternType="solid">
        <fgColor theme="1" tint="0.499984740745262"/>
        <bgColor indexed="64"/>
      </patternFill>
    </fill>
    <fill>
      <patternFill patternType="solid">
        <fgColor theme="4" tint="-0.249977111117893"/>
        <bgColor indexed="64"/>
      </patternFill>
    </fill>
    <fill>
      <patternFill patternType="solid">
        <fgColor theme="6" tint="0.59999389629810485"/>
        <bgColor indexed="64"/>
      </patternFill>
    </fill>
    <fill>
      <patternFill patternType="solid">
        <fgColor rgb="FF00B050"/>
        <bgColor indexed="64"/>
      </patternFill>
    </fill>
  </fills>
  <borders count="1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theme="1"/>
      </left>
      <right style="thin">
        <color theme="1"/>
      </right>
      <top style="thin">
        <color theme="1"/>
      </top>
      <bottom style="thin">
        <color theme="1"/>
      </bottom>
      <diagonal/>
    </border>
    <border>
      <left/>
      <right style="thin">
        <color indexed="64"/>
      </right>
      <top/>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style="thin">
        <color theme="1"/>
      </left>
      <right/>
      <top/>
      <bottom style="thin">
        <color theme="1"/>
      </bottom>
      <diagonal/>
    </border>
    <border>
      <left style="thin">
        <color theme="1"/>
      </left>
      <right style="thin">
        <color theme="1"/>
      </right>
      <top/>
      <bottom style="thin">
        <color theme="1"/>
      </bottom>
      <diagonal/>
    </border>
    <border>
      <left style="thin">
        <color theme="1"/>
      </left>
      <right style="thin">
        <color theme="1"/>
      </right>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style="thin">
        <color indexed="64"/>
      </right>
      <top/>
      <bottom/>
      <diagonal/>
    </border>
    <border>
      <left/>
      <right/>
      <top/>
      <bottom style="thin">
        <color indexed="64"/>
      </bottom>
      <diagonal/>
    </border>
    <border>
      <left style="thin">
        <color theme="1"/>
      </left>
      <right style="thin">
        <color theme="1"/>
      </right>
      <top style="thin">
        <color theme="1"/>
      </top>
      <bottom style="thin">
        <color indexed="64"/>
      </bottom>
      <diagonal/>
    </border>
    <border>
      <left style="thin">
        <color theme="1"/>
      </left>
      <right style="thin">
        <color theme="1"/>
      </right>
      <top/>
      <bottom style="thin">
        <color indexed="64"/>
      </bottom>
      <diagonal/>
    </border>
    <border>
      <left style="thin">
        <color theme="1"/>
      </left>
      <right style="thin">
        <color indexed="64"/>
      </right>
      <top/>
      <bottom style="thin">
        <color indexed="64"/>
      </bottom>
      <diagonal/>
    </border>
    <border>
      <left/>
      <right style="thin">
        <color theme="1"/>
      </right>
      <top style="thin">
        <color indexed="64"/>
      </top>
      <bottom style="thin">
        <color theme="1"/>
      </bottom>
      <diagonal/>
    </border>
    <border>
      <left/>
      <right style="thin">
        <color theme="1"/>
      </right>
      <top style="thin">
        <color theme="1"/>
      </top>
      <bottom style="thin">
        <color indexed="64"/>
      </bottom>
      <diagonal/>
    </border>
    <border>
      <left style="thin">
        <color indexed="64"/>
      </left>
      <right style="thin">
        <color theme="1"/>
      </right>
      <top style="thin">
        <color indexed="64"/>
      </top>
      <bottom/>
      <diagonal/>
    </border>
    <border>
      <left style="thin">
        <color indexed="64"/>
      </left>
      <right style="thin">
        <color theme="1"/>
      </right>
      <top/>
      <bottom/>
      <diagonal/>
    </border>
    <border>
      <left/>
      <right style="thin">
        <color theme="1"/>
      </right>
      <top style="thin">
        <color indexed="64"/>
      </top>
      <bottom/>
      <diagonal/>
    </border>
    <border>
      <left/>
      <right style="thin">
        <color theme="1"/>
      </right>
      <top/>
      <bottom/>
      <diagonal/>
    </border>
    <border>
      <left/>
      <right style="thin">
        <color theme="1"/>
      </right>
      <top/>
      <bottom style="thin">
        <color indexed="64"/>
      </bottom>
      <diagonal/>
    </border>
    <border>
      <left style="thin">
        <color indexed="64"/>
      </left>
      <right style="thin">
        <color theme="1"/>
      </right>
      <top/>
      <bottom style="thin">
        <color theme="1"/>
      </bottom>
      <diagonal/>
    </border>
    <border>
      <left/>
      <right style="thin">
        <color indexed="64"/>
      </right>
      <top/>
      <bottom style="thin">
        <color indexed="64"/>
      </bottom>
      <diagonal/>
    </border>
    <border>
      <left/>
      <right style="thin">
        <color theme="1"/>
      </right>
      <top/>
      <bottom style="thin">
        <color theme="1"/>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top style="medium">
        <color indexed="64"/>
      </top>
      <bottom style="thin">
        <color theme="0"/>
      </bottom>
      <diagonal/>
    </border>
    <border>
      <left/>
      <right style="medium">
        <color indexed="64"/>
      </right>
      <top style="medium">
        <color indexed="64"/>
      </top>
      <bottom style="thin">
        <color theme="0"/>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theme="1"/>
      </right>
      <top style="medium">
        <color indexed="64"/>
      </top>
      <bottom/>
      <diagonal/>
    </border>
    <border>
      <left/>
      <right style="thin">
        <color theme="1"/>
      </right>
      <top style="medium">
        <color indexed="64"/>
      </top>
      <bottom style="thin">
        <color theme="1"/>
      </bottom>
      <diagonal/>
    </border>
    <border>
      <left/>
      <right style="medium">
        <color indexed="64"/>
      </right>
      <top style="medium">
        <color indexed="64"/>
      </top>
      <bottom style="thin">
        <color theme="1"/>
      </bottom>
      <diagonal/>
    </border>
    <border>
      <left style="medium">
        <color indexed="64"/>
      </left>
      <right style="thin">
        <color theme="1"/>
      </right>
      <top/>
      <bottom style="thin">
        <color theme="1"/>
      </bottom>
      <diagonal/>
    </border>
    <border>
      <left style="medium">
        <color indexed="64"/>
      </left>
      <right style="thin">
        <color theme="1"/>
      </right>
      <top style="thin">
        <color theme="1"/>
      </top>
      <bottom style="thin">
        <color theme="1"/>
      </bottom>
      <diagonal/>
    </border>
    <border>
      <left style="medium">
        <color indexed="64"/>
      </left>
      <right style="thin">
        <color theme="1"/>
      </right>
      <top style="thin">
        <color theme="1"/>
      </top>
      <bottom style="medium">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medium">
        <color indexed="64"/>
      </bottom>
      <diagonal/>
    </border>
    <border>
      <left/>
      <right/>
      <top style="thin">
        <color indexed="64"/>
      </top>
      <bottom style="thin">
        <color indexed="64"/>
      </bottom>
      <diagonal/>
    </border>
    <border>
      <left/>
      <right/>
      <top/>
      <bottom style="thick">
        <color rgb="FF002060"/>
      </bottom>
      <diagonal/>
    </border>
    <border>
      <left/>
      <right/>
      <top style="thick">
        <color rgb="FF002060"/>
      </top>
      <bottom style="thin">
        <color theme="0"/>
      </bottom>
      <diagonal/>
    </border>
    <border>
      <left style="medium">
        <color rgb="FF002060"/>
      </left>
      <right/>
      <top style="medium">
        <color rgb="FF002060"/>
      </top>
      <bottom/>
      <diagonal/>
    </border>
    <border>
      <left/>
      <right style="medium">
        <color rgb="FF002060"/>
      </right>
      <top style="medium">
        <color rgb="FF002060"/>
      </top>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style="thin">
        <color theme="0"/>
      </left>
      <right/>
      <top/>
      <bottom/>
      <diagonal/>
    </border>
    <border>
      <left/>
      <right style="thin">
        <color theme="0"/>
      </right>
      <top/>
      <bottom style="thin">
        <color theme="0"/>
      </bottom>
      <diagonal/>
    </border>
    <border>
      <left style="thick">
        <color rgb="FF002060"/>
      </left>
      <right/>
      <top style="thick">
        <color rgb="FF002060"/>
      </top>
      <bottom style="thin">
        <color theme="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ck">
        <color rgb="FF002060"/>
      </right>
      <top/>
      <bottom/>
      <diagonal/>
    </border>
    <border>
      <left/>
      <right style="thick">
        <color rgb="FF002060"/>
      </right>
      <top/>
      <bottom style="thick">
        <color rgb="FF002060"/>
      </bottom>
      <diagonal/>
    </border>
    <border>
      <left/>
      <right style="thick">
        <color theme="0"/>
      </right>
      <top/>
      <bottom/>
      <diagonal/>
    </border>
    <border>
      <left/>
      <right/>
      <top/>
      <bottom style="thick">
        <color theme="0"/>
      </bottom>
      <diagonal/>
    </border>
    <border>
      <left/>
      <right/>
      <top/>
      <bottom style="medium">
        <color rgb="FF002060"/>
      </bottom>
      <diagonal/>
    </border>
    <border>
      <left style="medium">
        <color rgb="FF002060"/>
      </left>
      <right/>
      <top/>
      <bottom style="thin">
        <color theme="0"/>
      </bottom>
      <diagonal/>
    </border>
    <border>
      <left/>
      <right style="thin">
        <color indexed="64"/>
      </right>
      <top/>
      <bottom style="thin">
        <color theme="0"/>
      </bottom>
      <diagonal/>
    </border>
    <border>
      <left style="medium">
        <color indexed="64"/>
      </left>
      <right/>
      <top style="medium">
        <color rgb="FF002060"/>
      </top>
      <bottom style="medium">
        <color indexed="64"/>
      </bottom>
      <diagonal/>
    </border>
    <border>
      <left/>
      <right/>
      <top style="medium">
        <color rgb="FF002060"/>
      </top>
      <bottom style="medium">
        <color indexed="64"/>
      </bottom>
      <diagonal/>
    </border>
    <border>
      <left/>
      <right style="medium">
        <color rgb="FF002060"/>
      </right>
      <top style="medium">
        <color rgb="FF002060"/>
      </top>
      <bottom style="medium">
        <color indexed="64"/>
      </bottom>
      <diagonal/>
    </border>
    <border>
      <left style="medium">
        <color rgb="FF002060"/>
      </left>
      <right/>
      <top style="medium">
        <color indexed="64"/>
      </top>
      <bottom style="medium">
        <color rgb="FF002060"/>
      </bottom>
      <diagonal/>
    </border>
    <border>
      <left style="medium">
        <color indexed="12"/>
      </left>
      <right/>
      <top style="medium">
        <color indexed="64"/>
      </top>
      <bottom style="medium">
        <color rgb="FF002060"/>
      </bottom>
      <diagonal/>
    </border>
    <border>
      <left style="medium">
        <color indexed="64"/>
      </left>
      <right/>
      <top style="medium">
        <color indexed="64"/>
      </top>
      <bottom style="medium">
        <color rgb="FF002060"/>
      </bottom>
      <diagonal/>
    </border>
    <border>
      <left style="medium">
        <color indexed="12"/>
      </left>
      <right style="medium">
        <color rgb="FF002060"/>
      </right>
      <top style="medium">
        <color indexed="64"/>
      </top>
      <bottom style="medium">
        <color rgb="FF002060"/>
      </bottom>
      <diagonal/>
    </border>
    <border>
      <left style="thin">
        <color theme="0" tint="-0.249977111117893"/>
      </left>
      <right style="thin">
        <color theme="0" tint="-0.249977111117893"/>
      </right>
      <top style="thin">
        <color theme="0" tint="-0.249977111117893"/>
      </top>
      <bottom/>
      <diagonal/>
    </border>
    <border>
      <left style="medium">
        <color rgb="FF002060"/>
      </left>
      <right style="thin">
        <color theme="1"/>
      </right>
      <top/>
      <bottom/>
      <diagonal/>
    </border>
    <border>
      <left style="thin">
        <color theme="1"/>
      </left>
      <right style="medium">
        <color rgb="FF002060"/>
      </right>
      <top/>
      <bottom/>
      <diagonal/>
    </border>
    <border>
      <left style="medium">
        <color rgb="FF002060"/>
      </left>
      <right style="thin">
        <color theme="1"/>
      </right>
      <top/>
      <bottom style="thin">
        <color indexed="64"/>
      </bottom>
      <diagonal/>
    </border>
    <border>
      <left style="thin">
        <color theme="1"/>
      </left>
      <right style="medium">
        <color rgb="FF002060"/>
      </right>
      <top/>
      <bottom style="thin">
        <color indexed="64"/>
      </bottom>
      <diagonal/>
    </border>
    <border>
      <left style="medium">
        <color rgb="FF002060"/>
      </left>
      <right style="thin">
        <color theme="1"/>
      </right>
      <top style="thin">
        <color indexed="64"/>
      </top>
      <bottom/>
      <diagonal/>
    </border>
    <border>
      <left style="thin">
        <color theme="1"/>
      </left>
      <right style="medium">
        <color rgb="FF002060"/>
      </right>
      <top style="thin">
        <color indexed="64"/>
      </top>
      <bottom/>
      <diagonal/>
    </border>
    <border>
      <left style="medium">
        <color rgb="FF002060"/>
      </left>
      <right style="thin">
        <color theme="1"/>
      </right>
      <top/>
      <bottom style="thin">
        <color theme="1"/>
      </bottom>
      <diagonal/>
    </border>
    <border>
      <left style="medium">
        <color rgb="FF002060"/>
      </left>
      <right style="thin">
        <color theme="1"/>
      </right>
      <top style="thin">
        <color theme="1"/>
      </top>
      <bottom/>
      <diagonal/>
    </border>
    <border>
      <left style="medium">
        <color rgb="FF002060"/>
      </left>
      <right style="thin">
        <color indexed="64"/>
      </right>
      <top style="thin">
        <color indexed="64"/>
      </top>
      <bottom/>
      <diagonal/>
    </border>
    <border>
      <left style="thin">
        <color indexed="64"/>
      </left>
      <right style="medium">
        <color rgb="FF002060"/>
      </right>
      <top style="thin">
        <color indexed="64"/>
      </top>
      <bottom/>
      <diagonal/>
    </border>
    <border>
      <left style="medium">
        <color rgb="FF002060"/>
      </left>
      <right style="thin">
        <color indexed="64"/>
      </right>
      <top/>
      <bottom/>
      <diagonal/>
    </border>
    <border>
      <left style="thin">
        <color indexed="64"/>
      </left>
      <right style="medium">
        <color rgb="FF002060"/>
      </right>
      <top/>
      <bottom/>
      <diagonal/>
    </border>
    <border>
      <left style="medium">
        <color rgb="FF002060"/>
      </left>
      <right style="thin">
        <color indexed="64"/>
      </right>
      <top/>
      <bottom style="thin">
        <color indexed="64"/>
      </bottom>
      <diagonal/>
    </border>
    <border>
      <left style="thin">
        <color indexed="64"/>
      </left>
      <right style="medium">
        <color rgb="FF002060"/>
      </right>
      <top/>
      <bottom style="thin">
        <color indexed="64"/>
      </bottom>
      <diagonal/>
    </border>
    <border>
      <left style="medium">
        <color rgb="FF002060"/>
      </left>
      <right style="thin">
        <color indexed="64"/>
      </right>
      <top style="thin">
        <color indexed="64"/>
      </top>
      <bottom style="thin">
        <color indexed="64"/>
      </bottom>
      <diagonal/>
    </border>
    <border>
      <left style="thin">
        <color indexed="64"/>
      </left>
      <right style="medium">
        <color rgb="FF002060"/>
      </right>
      <top style="thin">
        <color indexed="64"/>
      </top>
      <bottom style="thin">
        <color indexed="64"/>
      </bottom>
      <diagonal/>
    </border>
    <border>
      <left style="thin">
        <color indexed="64"/>
      </left>
      <right style="medium">
        <color rgb="FF002060"/>
      </right>
      <top/>
      <bottom style="thin">
        <color theme="1"/>
      </bottom>
      <diagonal/>
    </border>
    <border>
      <left style="medium">
        <color rgb="FF002060"/>
      </left>
      <right style="thin">
        <color indexed="64"/>
      </right>
      <top style="thin">
        <color indexed="64"/>
      </top>
      <bottom style="medium">
        <color rgb="FF002060"/>
      </bottom>
      <diagonal/>
    </border>
    <border>
      <left style="thin">
        <color indexed="64"/>
      </left>
      <right style="thin">
        <color indexed="64"/>
      </right>
      <top style="thin">
        <color indexed="64"/>
      </top>
      <bottom style="medium">
        <color rgb="FF002060"/>
      </bottom>
      <diagonal/>
    </border>
    <border>
      <left style="thin">
        <color indexed="64"/>
      </left>
      <right style="thin">
        <color theme="1"/>
      </right>
      <top/>
      <bottom style="medium">
        <color rgb="FF002060"/>
      </bottom>
      <diagonal/>
    </border>
    <border>
      <left style="thin">
        <color indexed="64"/>
      </left>
      <right style="medium">
        <color rgb="FF002060"/>
      </right>
      <top/>
      <bottom style="medium">
        <color rgb="FF002060"/>
      </bottom>
      <diagonal/>
    </border>
    <border>
      <left style="medium">
        <color rgb="FF002060"/>
      </left>
      <right style="thin">
        <color indexed="64"/>
      </right>
      <top/>
      <bottom style="medium">
        <color indexed="64"/>
      </bottom>
      <diagonal/>
    </border>
    <border>
      <left style="thin">
        <color indexed="64"/>
      </left>
      <right style="medium">
        <color rgb="FF002060"/>
      </right>
      <top/>
      <bottom style="medium">
        <color indexed="64"/>
      </bottom>
      <diagonal/>
    </border>
    <border>
      <left style="medium">
        <color rgb="FF002060"/>
      </left>
      <right/>
      <top style="medium">
        <color rgb="FF002060"/>
      </top>
      <bottom style="medium">
        <color indexed="64"/>
      </bottom>
      <diagonal/>
    </border>
    <border>
      <left style="medium">
        <color rgb="FF002060"/>
      </left>
      <right style="thin">
        <color indexed="64"/>
      </right>
      <top/>
      <bottom style="medium">
        <color rgb="FF002060"/>
      </bottom>
      <diagonal/>
    </border>
    <border>
      <left style="thin">
        <color indexed="64"/>
      </left>
      <right/>
      <top style="thin">
        <color indexed="64"/>
      </top>
      <bottom style="medium">
        <color rgb="FF002060"/>
      </bottom>
      <diagonal/>
    </border>
    <border>
      <left style="thin">
        <color indexed="64"/>
      </left>
      <right style="medium">
        <color rgb="FF002060"/>
      </right>
      <top style="thin">
        <color indexed="64"/>
      </top>
      <bottom style="medium">
        <color rgb="FF002060"/>
      </bottom>
      <diagonal/>
    </border>
    <border>
      <left/>
      <right/>
      <top/>
      <bottom style="thin">
        <color theme="1"/>
      </bottom>
      <diagonal/>
    </border>
    <border>
      <left/>
      <right/>
      <top style="thin">
        <color theme="1"/>
      </top>
      <bottom/>
      <diagonal/>
    </border>
    <border>
      <left/>
      <right/>
      <top style="medium">
        <color rgb="FF002060"/>
      </top>
      <bottom/>
      <diagonal/>
    </border>
    <border>
      <left style="medium">
        <color rgb="FF002060"/>
      </left>
      <right style="thin">
        <color indexed="64"/>
      </right>
      <top style="medium">
        <color indexed="64"/>
      </top>
      <bottom style="medium">
        <color indexed="64"/>
      </bottom>
      <diagonal/>
    </border>
    <border>
      <left/>
      <right style="medium">
        <color rgb="FF002060"/>
      </right>
      <top style="medium">
        <color indexed="64"/>
      </top>
      <bottom style="medium">
        <color indexed="64"/>
      </bottom>
      <diagonal/>
    </border>
    <border>
      <left style="thin">
        <color theme="1"/>
      </left>
      <right style="medium">
        <color rgb="FF002060"/>
      </right>
      <top/>
      <bottom style="thin">
        <color theme="1"/>
      </bottom>
      <diagonal/>
    </border>
    <border>
      <left style="thin">
        <color theme="1"/>
      </left>
      <right style="medium">
        <color rgb="FF002060"/>
      </right>
      <top style="thin">
        <color theme="1"/>
      </top>
      <bottom style="thin">
        <color theme="1"/>
      </bottom>
      <diagonal/>
    </border>
    <border>
      <left style="thin">
        <color theme="1"/>
      </left>
      <right style="medium">
        <color rgb="FF002060"/>
      </right>
      <top style="thin">
        <color theme="1"/>
      </top>
      <bottom style="thin">
        <color indexed="64"/>
      </bottom>
      <diagonal/>
    </border>
    <border>
      <left style="thin">
        <color theme="1"/>
      </left>
      <right style="medium">
        <color rgb="FF002060"/>
      </right>
      <top style="thin">
        <color indexed="64"/>
      </top>
      <bottom style="thin">
        <color theme="1"/>
      </bottom>
      <diagonal/>
    </border>
    <border>
      <left/>
      <right style="thin">
        <color indexed="64"/>
      </right>
      <top style="thin">
        <color indexed="64"/>
      </top>
      <bottom style="medium">
        <color rgb="FF002060"/>
      </bottom>
      <diagonal/>
    </border>
    <border>
      <left style="thin">
        <color indexed="64"/>
      </left>
      <right style="thin">
        <color indexed="64"/>
      </right>
      <top/>
      <bottom style="medium">
        <color rgb="FF002060"/>
      </bottom>
      <diagonal/>
    </border>
    <border>
      <left/>
      <right style="thin">
        <color theme="1"/>
      </right>
      <top style="thin">
        <color theme="1"/>
      </top>
      <bottom style="medium">
        <color rgb="FF002060"/>
      </bottom>
      <diagonal/>
    </border>
    <border>
      <left style="thin">
        <color theme="1"/>
      </left>
      <right style="thin">
        <color theme="1"/>
      </right>
      <top style="thin">
        <color theme="1"/>
      </top>
      <bottom style="medium">
        <color rgb="FF002060"/>
      </bottom>
      <diagonal/>
    </border>
    <border>
      <left style="thin">
        <color theme="1"/>
      </left>
      <right style="medium">
        <color rgb="FF002060"/>
      </right>
      <top style="thin">
        <color theme="1"/>
      </top>
      <bottom style="medium">
        <color rgb="FF002060"/>
      </bottom>
      <diagonal/>
    </border>
  </borders>
  <cellStyleXfs count="5">
    <xf numFmtId="0" fontId="0" fillId="0" borderId="0"/>
    <xf numFmtId="0" fontId="10" fillId="0" borderId="0"/>
    <xf numFmtId="0" fontId="20" fillId="0" borderId="0" applyNumberFormat="0" applyFill="0" applyBorder="0" applyAlignment="0" applyProtection="0">
      <alignment vertical="top"/>
      <protection locked="0"/>
    </xf>
    <xf numFmtId="164" fontId="10" fillId="0" borderId="0" applyFont="0" applyFill="0" applyBorder="0" applyAlignment="0" applyProtection="0"/>
    <xf numFmtId="9" fontId="10" fillId="0" borderId="0" applyFont="0" applyFill="0" applyBorder="0" applyAlignment="0" applyProtection="0"/>
  </cellStyleXfs>
  <cellXfs count="360">
    <xf numFmtId="0" fontId="0" fillId="0" borderId="0" xfId="0"/>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wrapText="1"/>
    </xf>
    <xf numFmtId="0" fontId="0" fillId="0" borderId="1" xfId="0" applyBorder="1" applyAlignment="1">
      <alignment horizontal="left" vertical="center" wrapText="1"/>
    </xf>
    <xf numFmtId="0" fontId="1" fillId="2" borderId="1" xfId="0" applyFont="1" applyFill="1" applyBorder="1" applyAlignment="1">
      <alignment horizontal="center" vertical="center" wrapText="1"/>
    </xf>
    <xf numFmtId="0" fontId="0" fillId="0" borderId="1" xfId="0" applyBorder="1"/>
    <xf numFmtId="0" fontId="0" fillId="7" borderId="1" xfId="0" applyFill="1" applyBorder="1" applyAlignment="1">
      <alignment horizontal="left" vertical="center" wrapText="1"/>
    </xf>
    <xf numFmtId="0" fontId="0" fillId="4" borderId="1" xfId="0" applyFill="1" applyBorder="1" applyAlignment="1">
      <alignment horizontal="left" vertical="center" wrapText="1"/>
    </xf>
    <xf numFmtId="0" fontId="0" fillId="8" borderId="1" xfId="0" applyFill="1" applyBorder="1" applyAlignment="1">
      <alignment horizontal="left" vertical="center" wrapText="1"/>
    </xf>
    <xf numFmtId="0" fontId="0" fillId="9" borderId="1" xfId="0" applyFill="1" applyBorder="1"/>
    <xf numFmtId="0" fontId="0" fillId="0" borderId="5" xfId="0" applyBorder="1" applyAlignment="1">
      <alignment horizontal="center" vertical="center" wrapText="1"/>
    </xf>
    <xf numFmtId="0" fontId="0" fillId="0" borderId="5" xfId="0" applyBorder="1" applyAlignment="1">
      <alignment horizontal="center" wrapText="1"/>
    </xf>
    <xf numFmtId="0" fontId="1" fillId="13" borderId="8" xfId="0" applyFont="1" applyFill="1" applyBorder="1" applyAlignment="1">
      <alignment horizontal="center" vertical="center" wrapText="1"/>
    </xf>
    <xf numFmtId="0" fontId="0" fillId="14" borderId="5" xfId="0" applyFill="1" applyBorder="1" applyAlignment="1">
      <alignment horizontal="center" vertical="center" wrapText="1"/>
    </xf>
    <xf numFmtId="0" fontId="0" fillId="16" borderId="5" xfId="0" applyFill="1" applyBorder="1" applyAlignment="1">
      <alignment horizontal="center" vertical="center" wrapText="1"/>
    </xf>
    <xf numFmtId="0" fontId="0" fillId="16" borderId="1" xfId="0" applyFill="1" applyBorder="1" applyAlignment="1">
      <alignment horizontal="center" vertical="center" wrapText="1"/>
    </xf>
    <xf numFmtId="0" fontId="0" fillId="16"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18" borderId="5" xfId="0" applyFill="1" applyBorder="1" applyAlignment="1">
      <alignment horizontal="center" vertical="center" wrapText="1"/>
    </xf>
    <xf numFmtId="0" fontId="0" fillId="15" borderId="5" xfId="0" applyFill="1" applyBorder="1" applyAlignment="1">
      <alignment horizontal="center" vertical="center" wrapText="1"/>
    </xf>
    <xf numFmtId="0" fontId="2" fillId="15"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19" borderId="1" xfId="0" applyFill="1" applyBorder="1" applyAlignment="1">
      <alignment horizontal="center" vertical="center" wrapText="1"/>
    </xf>
    <xf numFmtId="0" fontId="0" fillId="16" borderId="1" xfId="0" applyFill="1" applyBorder="1" applyAlignment="1">
      <alignment horizontal="center" vertical="center" wrapText="1"/>
    </xf>
    <xf numFmtId="0" fontId="0" fillId="0" borderId="0" xfId="0" applyProtection="1">
      <protection locked="0"/>
    </xf>
    <xf numFmtId="0" fontId="0" fillId="0" borderId="0" xfId="0" applyProtection="1"/>
    <xf numFmtId="0" fontId="1" fillId="16" borderId="30" xfId="0" applyFont="1" applyFill="1" applyBorder="1" applyAlignment="1" applyProtection="1">
      <alignment horizontal="center" vertical="center" wrapText="1"/>
    </xf>
    <xf numFmtId="0" fontId="1" fillId="16" borderId="22" xfId="0" applyFont="1" applyFill="1" applyBorder="1" applyAlignment="1" applyProtection="1">
      <alignment horizontal="center" vertical="center" wrapText="1"/>
    </xf>
    <xf numFmtId="0" fontId="1" fillId="2" borderId="22" xfId="0" applyFont="1" applyFill="1" applyBorder="1" applyAlignment="1" applyProtection="1">
      <alignment horizontal="center" vertical="center" wrapText="1"/>
    </xf>
    <xf numFmtId="0" fontId="1" fillId="16" borderId="8" xfId="0" applyFont="1" applyFill="1" applyBorder="1" applyAlignment="1" applyProtection="1">
      <alignment horizontal="center" vertical="center" wrapText="1"/>
    </xf>
    <xf numFmtId="0" fontId="1" fillId="16" borderId="5" xfId="0" applyFont="1" applyFill="1" applyBorder="1" applyAlignment="1" applyProtection="1">
      <alignment horizontal="center" vertical="center" wrapText="1"/>
    </xf>
    <xf numFmtId="0" fontId="1" fillId="2" borderId="5" xfId="0" applyFont="1" applyFill="1" applyBorder="1" applyAlignment="1" applyProtection="1">
      <alignment horizontal="center" vertical="center" wrapText="1"/>
    </xf>
    <xf numFmtId="0" fontId="1" fillId="19" borderId="5" xfId="0" applyFont="1" applyFill="1" applyBorder="1" applyAlignment="1" applyProtection="1">
      <alignment horizontal="center" vertical="center" wrapText="1"/>
    </xf>
    <xf numFmtId="0" fontId="1" fillId="15" borderId="5" xfId="0" applyFont="1" applyFill="1" applyBorder="1" applyAlignment="1" applyProtection="1">
      <alignment horizontal="center" vertical="center" wrapText="1"/>
    </xf>
    <xf numFmtId="0" fontId="1" fillId="2" borderId="8" xfId="0" applyFont="1" applyFill="1" applyBorder="1" applyAlignment="1" applyProtection="1">
      <alignment horizontal="center" vertical="center" wrapText="1"/>
    </xf>
    <xf numFmtId="0" fontId="1" fillId="19" borderId="31" xfId="0" applyFont="1" applyFill="1" applyBorder="1" applyAlignment="1" applyProtection="1">
      <alignment horizontal="center" vertical="center" wrapText="1"/>
    </xf>
    <xf numFmtId="0" fontId="1" fillId="19" borderId="27" xfId="0" applyFont="1" applyFill="1" applyBorder="1" applyAlignment="1" applyProtection="1">
      <alignment horizontal="center" vertical="center" wrapText="1"/>
    </xf>
    <xf numFmtId="0" fontId="1" fillId="15" borderId="27" xfId="0" applyFont="1" applyFill="1" applyBorder="1" applyAlignment="1" applyProtection="1">
      <alignment horizontal="center" vertical="center" wrapText="1"/>
    </xf>
    <xf numFmtId="0" fontId="1" fillId="16"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xf>
    <xf numFmtId="0" fontId="1" fillId="19" borderId="1" xfId="0" applyFont="1" applyFill="1" applyBorder="1" applyAlignment="1" applyProtection="1">
      <alignment horizontal="center" vertical="center" wrapText="1"/>
    </xf>
    <xf numFmtId="0" fontId="1" fillId="15" borderId="1" xfId="0" applyFont="1" applyFill="1" applyBorder="1" applyAlignment="1" applyProtection="1">
      <alignment horizontal="center" vertical="center" wrapText="1"/>
    </xf>
    <xf numFmtId="0" fontId="1" fillId="16" borderId="39" xfId="0" applyFont="1" applyFill="1" applyBorder="1" applyAlignment="1" applyProtection="1">
      <alignment horizontal="center" vertical="center" wrapText="1"/>
    </xf>
    <xf numFmtId="0" fontId="1" fillId="16" borderId="13" xfId="0" applyFont="1" applyFill="1" applyBorder="1" applyAlignment="1" applyProtection="1">
      <alignment horizontal="center" vertical="center" wrapText="1"/>
    </xf>
    <xf numFmtId="0" fontId="1" fillId="2" borderId="13" xfId="0" applyFont="1" applyFill="1" applyBorder="1" applyAlignment="1" applyProtection="1">
      <alignment horizontal="center" vertical="center" wrapText="1"/>
    </xf>
    <xf numFmtId="0" fontId="1" fillId="16" borderId="3"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1" fillId="19" borderId="3" xfId="0" applyFont="1" applyFill="1" applyBorder="1" applyAlignment="1" applyProtection="1">
      <alignment horizontal="center" vertical="center" wrapText="1"/>
    </xf>
    <xf numFmtId="0" fontId="0" fillId="14" borderId="41" xfId="0" applyFill="1" applyBorder="1" applyProtection="1"/>
    <xf numFmtId="0" fontId="0" fillId="3" borderId="0" xfId="0" applyFill="1"/>
    <xf numFmtId="0" fontId="0" fillId="10" borderId="0" xfId="0" applyFill="1"/>
    <xf numFmtId="0" fontId="0" fillId="20" borderId="0" xfId="0" applyFill="1"/>
    <xf numFmtId="0" fontId="0" fillId="21" borderId="0" xfId="0" applyFill="1" applyProtection="1">
      <protection locked="0"/>
    </xf>
    <xf numFmtId="0" fontId="2" fillId="11" borderId="45" xfId="0" applyFont="1" applyFill="1" applyBorder="1" applyAlignment="1" applyProtection="1">
      <alignment horizontal="center" vertical="center"/>
      <protection locked="0"/>
    </xf>
    <xf numFmtId="0" fontId="2" fillId="11" borderId="46" xfId="0" applyFont="1" applyFill="1" applyBorder="1" applyAlignment="1" applyProtection="1">
      <alignment horizontal="center" vertical="center"/>
      <protection locked="0"/>
    </xf>
    <xf numFmtId="0" fontId="0" fillId="2" borderId="5" xfId="0" applyFont="1" applyFill="1" applyBorder="1" applyAlignment="1">
      <alignment horizontal="center" vertical="center" wrapText="1"/>
    </xf>
    <xf numFmtId="0" fontId="14" fillId="22" borderId="2" xfId="0" applyFont="1" applyFill="1" applyBorder="1" applyAlignment="1" applyProtection="1">
      <alignment horizontal="center" vertical="center" wrapText="1"/>
    </xf>
    <xf numFmtId="0" fontId="0" fillId="19" borderId="5" xfId="0" applyFill="1" applyBorder="1" applyAlignment="1">
      <alignment horizontal="center" vertical="center" wrapText="1"/>
    </xf>
    <xf numFmtId="0" fontId="0" fillId="19" borderId="5" xfId="0" applyFont="1" applyFill="1" applyBorder="1" applyAlignment="1">
      <alignment horizontal="center" vertical="center" wrapText="1"/>
    </xf>
    <xf numFmtId="0" fontId="0" fillId="15" borderId="5" xfId="0" applyFont="1" applyFill="1" applyBorder="1" applyAlignment="1">
      <alignment horizontal="center" vertical="center" wrapText="1"/>
    </xf>
    <xf numFmtId="0" fontId="0" fillId="14" borderId="56" xfId="0" applyFill="1" applyBorder="1" applyAlignment="1">
      <alignment horizontal="center" vertical="center" wrapText="1"/>
    </xf>
    <xf numFmtId="0" fontId="0" fillId="14" borderId="57" xfId="0" applyFill="1" applyBorder="1" applyAlignment="1">
      <alignment horizontal="center" vertical="center" wrapText="1"/>
    </xf>
    <xf numFmtId="0" fontId="0" fillId="14" borderId="9" xfId="0" applyFill="1" applyBorder="1" applyAlignment="1">
      <alignment horizontal="center" vertical="center" wrapText="1"/>
    </xf>
    <xf numFmtId="0" fontId="1" fillId="24" borderId="1" xfId="0" applyFont="1" applyFill="1" applyBorder="1" applyAlignment="1">
      <alignment horizontal="center" vertical="center"/>
    </xf>
    <xf numFmtId="0" fontId="16" fillId="22" borderId="2" xfId="0" applyFont="1" applyFill="1" applyBorder="1" applyAlignment="1" applyProtection="1">
      <alignment horizontal="center" vertical="center" wrapText="1"/>
    </xf>
    <xf numFmtId="0" fontId="17" fillId="2" borderId="1" xfId="0" applyFont="1" applyFill="1" applyBorder="1" applyAlignment="1">
      <alignment horizontal="center" vertical="center"/>
    </xf>
    <xf numFmtId="0" fontId="1" fillId="19" borderId="1" xfId="0" applyFont="1" applyFill="1" applyBorder="1" applyAlignment="1">
      <alignment horizontal="center" vertical="center"/>
    </xf>
    <xf numFmtId="0" fontId="0" fillId="5" borderId="0" xfId="0" applyFill="1"/>
    <xf numFmtId="0" fontId="0" fillId="7" borderId="0" xfId="0" applyFill="1"/>
    <xf numFmtId="0" fontId="0" fillId="25" borderId="5" xfId="0" applyFont="1" applyFill="1" applyBorder="1" applyAlignment="1">
      <alignment horizontal="center" vertical="center" wrapText="1"/>
    </xf>
    <xf numFmtId="0" fontId="0" fillId="24" borderId="5" xfId="0" applyFont="1" applyFill="1" applyBorder="1" applyAlignment="1">
      <alignment horizontal="center" vertical="center" wrapText="1"/>
    </xf>
    <xf numFmtId="0" fontId="0" fillId="15" borderId="9" xfId="0" applyFont="1" applyFill="1" applyBorder="1" applyAlignment="1">
      <alignment horizontal="center" vertical="center" wrapText="1"/>
    </xf>
    <xf numFmtId="0" fontId="1" fillId="15" borderId="2" xfId="0" applyFont="1" applyFill="1" applyBorder="1" applyAlignment="1">
      <alignment horizontal="center" vertical="center"/>
    </xf>
    <xf numFmtId="0" fontId="15" fillId="23" borderId="58" xfId="0" applyFont="1" applyFill="1" applyBorder="1" applyAlignment="1">
      <alignment horizontal="center" vertical="center" wrapText="1"/>
    </xf>
    <xf numFmtId="0" fontId="14" fillId="13" borderId="53" xfId="0" applyFont="1" applyFill="1" applyBorder="1" applyAlignment="1">
      <alignment horizontal="center" vertical="center" wrapText="1"/>
    </xf>
    <xf numFmtId="0" fontId="14" fillId="13" borderId="54" xfId="0" applyFont="1" applyFill="1" applyBorder="1" applyAlignment="1">
      <alignment horizontal="center" vertical="center" wrapText="1"/>
    </xf>
    <xf numFmtId="0" fontId="19" fillId="23" borderId="1" xfId="0" applyFont="1" applyFill="1" applyBorder="1" applyAlignment="1">
      <alignment horizontal="center" vertical="center" wrapText="1"/>
    </xf>
    <xf numFmtId="0" fontId="19" fillId="23" borderId="2" xfId="0" applyFont="1" applyFill="1" applyBorder="1" applyAlignment="1">
      <alignment horizontal="center" vertical="center" wrapText="1"/>
    </xf>
    <xf numFmtId="0" fontId="12" fillId="0" borderId="59" xfId="0" applyFont="1" applyBorder="1" applyAlignment="1">
      <alignment horizontal="center" vertical="center" wrapText="1"/>
    </xf>
    <xf numFmtId="0" fontId="10" fillId="0" borderId="0" xfId="1"/>
    <xf numFmtId="0" fontId="10" fillId="26" borderId="0" xfId="1" applyFill="1"/>
    <xf numFmtId="0" fontId="10" fillId="27" borderId="0" xfId="1" applyFill="1"/>
    <xf numFmtId="0" fontId="10" fillId="18" borderId="0" xfId="1" applyFill="1"/>
    <xf numFmtId="0" fontId="10" fillId="28" borderId="0" xfId="1" applyFill="1"/>
    <xf numFmtId="0" fontId="10" fillId="27" borderId="0" xfId="1" applyFill="1" applyBorder="1"/>
    <xf numFmtId="0" fontId="23" fillId="27" borderId="0" xfId="1" applyFont="1" applyFill="1" applyBorder="1" applyAlignment="1">
      <alignment horizontal="center" vertical="center" wrapText="1"/>
    </xf>
    <xf numFmtId="0" fontId="23" fillId="27" borderId="0" xfId="1" applyNumberFormat="1" applyFont="1" applyFill="1" applyBorder="1"/>
    <xf numFmtId="9" fontId="23" fillId="28" borderId="0" xfId="1" applyNumberFormat="1" applyFont="1" applyFill="1" applyBorder="1" applyAlignment="1">
      <alignment horizontal="center" vertical="center"/>
    </xf>
    <xf numFmtId="10" fontId="23" fillId="28" borderId="0" xfId="4" applyNumberFormat="1" applyFont="1" applyFill="1" applyBorder="1" applyAlignment="1">
      <alignment horizontal="center"/>
    </xf>
    <xf numFmtId="0" fontId="10" fillId="29" borderId="0" xfId="1" applyFill="1"/>
    <xf numFmtId="0" fontId="22" fillId="27" borderId="0" xfId="2" applyFont="1" applyFill="1" applyBorder="1" applyAlignment="1" applyProtection="1">
      <alignment horizontal="left" vertical="center" wrapText="1" indent="1"/>
    </xf>
    <xf numFmtId="0" fontId="21" fillId="27" borderId="0" xfId="1" applyFont="1" applyFill="1" applyBorder="1" applyAlignment="1" applyProtection="1">
      <alignment horizontal="left" vertical="center" wrapText="1" indent="1"/>
    </xf>
    <xf numFmtId="0" fontId="0" fillId="27" borderId="0" xfId="0" applyFill="1"/>
    <xf numFmtId="0" fontId="0" fillId="0" borderId="0" xfId="0" pivotButton="1"/>
    <xf numFmtId="0" fontId="0" fillId="0" borderId="0" xfId="0" applyAlignment="1">
      <alignment horizontal="left"/>
    </xf>
    <xf numFmtId="0" fontId="0" fillId="0" borderId="0" xfId="0" applyNumberFormat="1"/>
    <xf numFmtId="0" fontId="0" fillId="10" borderId="1" xfId="0" applyFill="1" applyBorder="1" applyAlignment="1">
      <alignment horizontal="center" vertical="center" wrapText="1"/>
    </xf>
    <xf numFmtId="0" fontId="10" fillId="27" borderId="68" xfId="1" applyFill="1" applyBorder="1"/>
    <xf numFmtId="0" fontId="34" fillId="5" borderId="72" xfId="1" applyFont="1" applyFill="1" applyBorder="1"/>
    <xf numFmtId="0" fontId="34" fillId="0" borderId="71" xfId="1" applyFont="1" applyBorder="1"/>
    <xf numFmtId="0" fontId="35" fillId="0" borderId="71" xfId="0" applyFont="1" applyBorder="1"/>
    <xf numFmtId="0" fontId="34" fillId="5" borderId="71" xfId="1" applyFont="1" applyFill="1" applyBorder="1"/>
    <xf numFmtId="0" fontId="34" fillId="5" borderId="71" xfId="1" applyFont="1" applyFill="1" applyBorder="1" applyProtection="1">
      <protection locked="0"/>
    </xf>
    <xf numFmtId="0" fontId="26" fillId="27" borderId="0" xfId="1" applyFont="1" applyFill="1"/>
    <xf numFmtId="0" fontId="10" fillId="27" borderId="75" xfId="1" applyFill="1" applyBorder="1"/>
    <xf numFmtId="0" fontId="10" fillId="27" borderId="76" xfId="1" applyFill="1" applyBorder="1"/>
    <xf numFmtId="0" fontId="10" fillId="27" borderId="77" xfId="1" applyFill="1" applyBorder="1"/>
    <xf numFmtId="0" fontId="39" fillId="30" borderId="78" xfId="1" applyFont="1" applyFill="1" applyBorder="1"/>
    <xf numFmtId="0" fontId="40" fillId="30" borderId="79" xfId="1" applyFont="1" applyFill="1" applyBorder="1"/>
    <xf numFmtId="0" fontId="33" fillId="30" borderId="69" xfId="1" applyFont="1" applyFill="1" applyBorder="1"/>
    <xf numFmtId="0" fontId="10" fillId="27" borderId="0" xfId="1" applyFill="1"/>
    <xf numFmtId="0" fontId="27" fillId="28" borderId="0" xfId="1" applyFont="1" applyFill="1"/>
    <xf numFmtId="0" fontId="30" fillId="23" borderId="64" xfId="1" applyFont="1" applyFill="1" applyBorder="1" applyAlignment="1" applyProtection="1">
      <alignment horizontal="center" vertical="center"/>
    </xf>
    <xf numFmtId="0" fontId="37" fillId="28" borderId="83" xfId="2" applyFont="1" applyFill="1" applyBorder="1" applyAlignment="1" applyProtection="1">
      <alignment horizontal="left" vertical="center" wrapText="1" indent="1"/>
    </xf>
    <xf numFmtId="0" fontId="38" fillId="23" borderId="84" xfId="2" applyFont="1" applyFill="1" applyBorder="1" applyAlignment="1" applyProtection="1">
      <alignment horizontal="center" vertical="center" wrapText="1"/>
    </xf>
    <xf numFmtId="0" fontId="41" fillId="28" borderId="85" xfId="2" applyFont="1" applyFill="1" applyBorder="1" applyAlignment="1" applyProtection="1">
      <alignment horizontal="left" vertical="center" wrapText="1" indent="1"/>
    </xf>
    <xf numFmtId="0" fontId="38" fillId="23" borderId="86" xfId="2" applyFont="1" applyFill="1" applyBorder="1" applyAlignment="1" applyProtection="1">
      <alignment horizontal="center" vertical="center" wrapText="1"/>
    </xf>
    <xf numFmtId="0" fontId="31" fillId="23" borderId="64" xfId="1" applyFont="1" applyFill="1" applyBorder="1" applyAlignment="1" applyProtection="1">
      <alignment horizontal="center" vertical="center"/>
    </xf>
    <xf numFmtId="0" fontId="29" fillId="28" borderId="83" xfId="2" applyFont="1" applyFill="1" applyBorder="1" applyAlignment="1" applyProtection="1">
      <alignment horizontal="left" vertical="center" wrapText="1" indent="1"/>
    </xf>
    <xf numFmtId="0" fontId="42" fillId="23" borderId="84" xfId="2" applyFont="1" applyFill="1" applyBorder="1" applyAlignment="1" applyProtection="1">
      <alignment horizontal="center" vertical="center" wrapText="1"/>
    </xf>
    <xf numFmtId="0" fontId="34" fillId="5" borderId="87" xfId="1" applyFont="1" applyFill="1" applyBorder="1" applyProtection="1">
      <protection locked="0"/>
    </xf>
    <xf numFmtId="0" fontId="35" fillId="0" borderId="87" xfId="0" applyFont="1" applyBorder="1"/>
    <xf numFmtId="0" fontId="34" fillId="5" borderId="0" xfId="1" applyFont="1" applyFill="1" applyBorder="1" applyProtection="1">
      <protection locked="0"/>
    </xf>
    <xf numFmtId="0" fontId="35" fillId="5" borderId="0" xfId="0" applyFont="1" applyFill="1" applyBorder="1"/>
    <xf numFmtId="0" fontId="0" fillId="5" borderId="0" xfId="0" applyFill="1" applyBorder="1"/>
    <xf numFmtId="0" fontId="36" fillId="5" borderId="0" xfId="1" applyFont="1" applyFill="1" applyBorder="1" applyAlignment="1" applyProtection="1">
      <alignment horizontal="center"/>
      <protection locked="0"/>
    </xf>
    <xf numFmtId="0" fontId="34" fillId="5" borderId="0" xfId="1" applyFont="1" applyFill="1" applyBorder="1" applyAlignment="1" applyProtection="1">
      <alignment horizontal="center"/>
      <protection locked="0"/>
    </xf>
    <xf numFmtId="0" fontId="34" fillId="5" borderId="0" xfId="1" applyFont="1" applyFill="1" applyBorder="1"/>
    <xf numFmtId="0" fontId="35" fillId="5" borderId="72" xfId="0" applyFont="1" applyFill="1" applyBorder="1"/>
    <xf numFmtId="0" fontId="7" fillId="31" borderId="21" xfId="0" applyFont="1" applyFill="1" applyBorder="1" applyAlignment="1" applyProtection="1">
      <alignment horizontal="center" vertical="center" wrapText="1"/>
      <protection locked="0"/>
    </xf>
    <xf numFmtId="0" fontId="7" fillId="31" borderId="43" xfId="0" applyFont="1" applyFill="1" applyBorder="1" applyAlignment="1" applyProtection="1">
      <alignment horizontal="center" vertical="center" wrapText="1"/>
    </xf>
    <xf numFmtId="0" fontId="7" fillId="31" borderId="2" xfId="0" applyFont="1" applyFill="1" applyBorder="1" applyAlignment="1" applyProtection="1">
      <alignment horizontal="center" vertical="center" wrapText="1"/>
    </xf>
    <xf numFmtId="0" fontId="1" fillId="14" borderId="49" xfId="0" applyFont="1" applyFill="1" applyBorder="1" applyAlignment="1" applyProtection="1">
      <alignment horizontal="center" vertical="center" wrapText="1"/>
      <protection locked="0"/>
    </xf>
    <xf numFmtId="0" fontId="1" fillId="14" borderId="49" xfId="0" applyFont="1" applyFill="1" applyBorder="1" applyAlignment="1" applyProtection="1">
      <alignment horizontal="center" vertical="center" wrapText="1"/>
    </xf>
    <xf numFmtId="0" fontId="1" fillId="3" borderId="42" xfId="0" applyFont="1" applyFill="1" applyBorder="1" applyAlignment="1" applyProtection="1">
      <alignment horizontal="center" vertical="center" wrapText="1"/>
      <protection locked="0"/>
    </xf>
    <xf numFmtId="0" fontId="7" fillId="31" borderId="17" xfId="0" applyFont="1" applyFill="1" applyBorder="1" applyAlignment="1" applyProtection="1">
      <alignment horizontal="center" vertical="center" wrapText="1"/>
      <protection locked="0"/>
    </xf>
    <xf numFmtId="0" fontId="0" fillId="0" borderId="0" xfId="0" applyBorder="1" applyProtection="1">
      <protection locked="0"/>
    </xf>
    <xf numFmtId="0" fontId="1" fillId="7" borderId="109" xfId="0" applyFont="1" applyFill="1" applyBorder="1" applyAlignment="1" applyProtection="1">
      <alignment horizontal="center" vertical="center" wrapText="1"/>
      <protection locked="0"/>
    </xf>
    <xf numFmtId="0" fontId="1" fillId="7" borderId="42" xfId="0" applyFont="1" applyFill="1" applyBorder="1" applyAlignment="1" applyProtection="1">
      <alignment horizontal="center" vertical="center" wrapText="1"/>
      <protection locked="0"/>
    </xf>
    <xf numFmtId="0" fontId="1" fillId="7" borderId="110" xfId="0" applyFont="1" applyFill="1" applyBorder="1" applyAlignment="1" applyProtection="1">
      <alignment horizontal="center" vertical="center" wrapText="1"/>
      <protection locked="0"/>
    </xf>
    <xf numFmtId="0" fontId="1" fillId="3" borderId="109" xfId="0" applyFont="1" applyFill="1" applyBorder="1" applyAlignment="1" applyProtection="1">
      <alignment horizontal="center" vertical="center" wrapText="1"/>
      <protection locked="0"/>
    </xf>
    <xf numFmtId="0" fontId="14" fillId="3" borderId="110" xfId="0" applyFont="1" applyFill="1" applyBorder="1" applyAlignment="1" applyProtection="1">
      <alignment horizontal="center" vertical="center" wrapText="1"/>
      <protection locked="0"/>
    </xf>
    <xf numFmtId="0" fontId="14" fillId="7" borderId="60" xfId="0" applyFont="1" applyFill="1" applyBorder="1" applyAlignment="1" applyProtection="1">
      <alignment horizontal="center" vertical="center" wrapText="1"/>
      <protection locked="0"/>
    </xf>
    <xf numFmtId="0" fontId="1" fillId="14" borderId="118" xfId="0" applyFont="1" applyFill="1" applyBorder="1" applyAlignment="1" applyProtection="1">
      <alignment horizontal="center" vertical="center" wrapText="1"/>
      <protection locked="0"/>
    </xf>
    <xf numFmtId="0" fontId="1" fillId="19" borderId="120" xfId="0" applyFont="1" applyFill="1" applyBorder="1" applyAlignment="1" applyProtection="1">
      <alignment horizontal="center" vertical="center" wrapText="1"/>
    </xf>
    <xf numFmtId="0" fontId="1" fillId="19" borderId="121" xfId="0" applyFont="1" applyFill="1" applyBorder="1" applyAlignment="1" applyProtection="1">
      <alignment horizontal="center" vertical="center" wrapText="1"/>
    </xf>
    <xf numFmtId="0" fontId="1" fillId="15" borderId="121" xfId="0" applyFont="1" applyFill="1" applyBorder="1" applyAlignment="1" applyProtection="1">
      <alignment horizontal="center" vertical="center" wrapText="1"/>
    </xf>
    <xf numFmtId="0" fontId="1" fillId="15" borderId="122" xfId="0" applyFont="1" applyFill="1" applyBorder="1" applyAlignment="1" applyProtection="1">
      <alignment horizontal="center" vertical="center" wrapText="1"/>
    </xf>
    <xf numFmtId="0" fontId="1" fillId="19" borderId="123" xfId="0" applyFont="1" applyFill="1" applyBorder="1" applyAlignment="1" applyProtection="1">
      <alignment horizontal="center" vertical="center" wrapText="1"/>
    </xf>
    <xf numFmtId="0" fontId="1" fillId="19" borderId="126" xfId="0" applyFont="1" applyFill="1" applyBorder="1" applyAlignment="1" applyProtection="1">
      <alignment horizontal="center" vertical="center" wrapText="1"/>
    </xf>
    <xf numFmtId="0" fontId="1" fillId="19" borderId="127" xfId="0" applyFont="1" applyFill="1" applyBorder="1" applyAlignment="1" applyProtection="1">
      <alignment horizontal="center" vertical="center" wrapText="1"/>
    </xf>
    <xf numFmtId="0" fontId="1" fillId="15" borderId="127" xfId="0" applyFont="1" applyFill="1" applyBorder="1" applyAlignment="1" applyProtection="1">
      <alignment horizontal="center" vertical="center" wrapText="1"/>
    </xf>
    <xf numFmtId="0" fontId="1" fillId="15" borderId="128" xfId="0" applyFont="1" applyFill="1" applyBorder="1" applyAlignment="1" applyProtection="1">
      <alignment horizontal="center" vertical="center" wrapText="1"/>
    </xf>
    <xf numFmtId="0" fontId="0" fillId="20" borderId="0" xfId="0" applyFill="1" applyProtection="1">
      <protection locked="0"/>
    </xf>
    <xf numFmtId="0" fontId="46" fillId="0" borderId="0" xfId="0" applyFont="1"/>
    <xf numFmtId="0" fontId="47" fillId="0" borderId="0" xfId="0" applyFont="1"/>
    <xf numFmtId="14" fontId="0" fillId="2" borderId="1" xfId="0" applyNumberFormat="1" applyFill="1" applyBorder="1"/>
    <xf numFmtId="0" fontId="35" fillId="0" borderId="0" xfId="0" applyFont="1" applyAlignment="1">
      <alignment horizontal="left"/>
    </xf>
    <xf numFmtId="0" fontId="1" fillId="0" borderId="0" xfId="0" applyFont="1"/>
    <xf numFmtId="0" fontId="48" fillId="0" borderId="0" xfId="2" applyFont="1" applyAlignment="1" applyProtection="1"/>
    <xf numFmtId="0" fontId="10" fillId="5" borderId="0" xfId="1" applyFont="1" applyFill="1" applyBorder="1" applyProtection="1">
      <protection locked="0"/>
    </xf>
    <xf numFmtId="0" fontId="1" fillId="13" borderId="7" xfId="0" applyFont="1" applyFill="1" applyBorder="1" applyAlignment="1">
      <alignment horizontal="center" vertical="center" wrapText="1"/>
    </xf>
    <xf numFmtId="0" fontId="1" fillId="13" borderId="13" xfId="0" applyFont="1" applyFill="1" applyBorder="1" applyAlignment="1">
      <alignment horizontal="center" vertical="center" wrapText="1"/>
    </xf>
    <xf numFmtId="0" fontId="1" fillId="13" borderId="14" xfId="0" applyFont="1" applyFill="1" applyBorder="1" applyAlignment="1">
      <alignment horizontal="center" vertical="center" wrapText="1"/>
    </xf>
    <xf numFmtId="0" fontId="1" fillId="13" borderId="11" xfId="0" applyFont="1" applyFill="1" applyBorder="1" applyAlignment="1">
      <alignment horizontal="center" vertical="center" wrapText="1"/>
    </xf>
    <xf numFmtId="0" fontId="1" fillId="13" borderId="12"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7" borderId="1" xfId="0" applyFill="1" applyBorder="1" applyAlignment="1">
      <alignment horizontal="center" vertical="center" wrapText="1"/>
    </xf>
    <xf numFmtId="0" fontId="0" fillId="8" borderId="1" xfId="0" applyFill="1" applyBorder="1" applyAlignment="1">
      <alignment horizontal="center" vertical="center" wrapText="1"/>
    </xf>
    <xf numFmtId="0" fontId="0" fillId="9" borderId="2" xfId="0" applyFill="1" applyBorder="1" applyAlignment="1">
      <alignment horizontal="center" vertical="center" wrapText="1"/>
    </xf>
    <xf numFmtId="0" fontId="0" fillId="9" borderId="3" xfId="0" applyFill="1" applyBorder="1" applyAlignment="1">
      <alignment horizontal="center" vertical="center" wrapText="1"/>
    </xf>
    <xf numFmtId="0" fontId="1" fillId="17" borderId="9" xfId="0" applyFont="1" applyFill="1" applyBorder="1" applyAlignment="1">
      <alignment horizontal="center" vertical="center"/>
    </xf>
    <xf numFmtId="0" fontId="0" fillId="17" borderId="10" xfId="0" applyFill="1" applyBorder="1" applyAlignment="1">
      <alignment horizontal="center" vertical="center"/>
    </xf>
    <xf numFmtId="0" fontId="0" fillId="17" borderId="8" xfId="0" applyFill="1" applyBorder="1" applyAlignment="1">
      <alignment horizontal="center" vertical="center"/>
    </xf>
    <xf numFmtId="0" fontId="1" fillId="13" borderId="9" xfId="0" applyFont="1" applyFill="1" applyBorder="1" applyAlignment="1">
      <alignment horizontal="center"/>
    </xf>
    <xf numFmtId="0" fontId="0" fillId="13" borderId="10" xfId="0" applyFill="1" applyBorder="1" applyAlignment="1">
      <alignment horizontal="center"/>
    </xf>
    <xf numFmtId="0" fontId="0" fillId="13" borderId="8" xfId="0" applyFill="1" applyBorder="1" applyAlignment="1">
      <alignment horizontal="center"/>
    </xf>
    <xf numFmtId="0" fontId="1" fillId="13" borderId="9" xfId="0" applyFont="1" applyFill="1" applyBorder="1" applyAlignment="1">
      <alignment horizontal="center" vertical="center" wrapText="1"/>
    </xf>
    <xf numFmtId="0" fontId="1" fillId="13" borderId="8" xfId="0" applyFont="1" applyFill="1" applyBorder="1" applyAlignment="1">
      <alignment horizontal="center" vertical="center" wrapText="1"/>
    </xf>
    <xf numFmtId="0" fontId="0" fillId="0" borderId="1" xfId="0" applyBorder="1" applyAlignment="1" applyProtection="1">
      <alignment horizontal="center" vertical="center" wrapText="1"/>
    </xf>
    <xf numFmtId="0" fontId="0" fillId="0" borderId="1" xfId="0" applyBorder="1" applyAlignment="1" applyProtection="1">
      <alignment horizontal="center" vertical="center"/>
    </xf>
    <xf numFmtId="0" fontId="11" fillId="0" borderId="16"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26" xfId="0" applyFont="1" applyBorder="1" applyAlignment="1" applyProtection="1">
      <alignment horizontal="center" vertical="center" wrapText="1"/>
      <protection locked="0"/>
    </xf>
    <xf numFmtId="0" fontId="11" fillId="0" borderId="24"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11" fillId="0" borderId="29" xfId="0" applyFont="1" applyBorder="1" applyAlignment="1" applyProtection="1">
      <alignment horizontal="center" vertical="center" wrapText="1"/>
      <protection locked="0"/>
    </xf>
    <xf numFmtId="0" fontId="0" fillId="0" borderId="102" xfId="0"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0" borderId="103" xfId="0" applyBorder="1" applyAlignment="1" applyProtection="1">
      <alignment horizontal="center" vertical="center" wrapText="1"/>
      <protection locked="0"/>
    </xf>
    <xf numFmtId="0" fontId="0" fillId="0" borderId="2" xfId="0" applyBorder="1" applyAlignment="1" applyProtection="1">
      <alignment horizontal="center" vertical="center"/>
    </xf>
    <xf numFmtId="0" fontId="0" fillId="0" borderId="15" xfId="0" applyBorder="1" applyAlignment="1" applyProtection="1">
      <alignment horizontal="center" vertical="center"/>
    </xf>
    <xf numFmtId="0" fontId="0" fillId="0" borderId="3" xfId="0" applyBorder="1" applyAlignment="1" applyProtection="1">
      <alignment horizontal="center" vertical="center"/>
    </xf>
    <xf numFmtId="0" fontId="0" fillId="0" borderId="51" xfId="0" applyBorder="1" applyAlignment="1" applyProtection="1">
      <alignment horizontal="center" vertical="center"/>
    </xf>
    <xf numFmtId="0" fontId="0" fillId="0" borderId="2"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3" xfId="0" applyBorder="1" applyAlignment="1" applyProtection="1">
      <alignment horizontal="center"/>
      <protection locked="0"/>
    </xf>
    <xf numFmtId="0" fontId="11" fillId="0" borderId="16" xfId="0" applyFont="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11" fillId="0" borderId="26" xfId="0" applyFont="1" applyBorder="1" applyAlignment="1" applyProtection="1">
      <alignment horizontal="center" vertical="center"/>
      <protection locked="0"/>
    </xf>
    <xf numFmtId="0" fontId="11" fillId="0" borderId="92" xfId="0" applyFont="1" applyBorder="1" applyAlignment="1" applyProtection="1">
      <alignment horizontal="center" vertical="center" wrapText="1"/>
      <protection locked="0"/>
    </xf>
    <xf numFmtId="0" fontId="11" fillId="0" borderId="88" xfId="0" applyFont="1" applyBorder="1" applyAlignment="1" applyProtection="1">
      <alignment horizontal="center" vertical="center" wrapText="1"/>
      <protection locked="0"/>
    </xf>
    <xf numFmtId="0" fontId="11" fillId="0" borderId="90" xfId="0" applyFont="1" applyBorder="1" applyAlignment="1" applyProtection="1">
      <alignment horizontal="center" vertical="center" wrapText="1"/>
      <protection locked="0"/>
    </xf>
    <xf numFmtId="0" fontId="0" fillId="0" borderId="125" xfId="0" applyBorder="1" applyAlignment="1" applyProtection="1">
      <alignment horizontal="center" vertical="center"/>
    </xf>
    <xf numFmtId="0" fontId="7" fillId="31" borderId="43" xfId="0" applyFont="1" applyFill="1" applyBorder="1" applyAlignment="1" applyProtection="1">
      <alignment horizontal="center" vertical="center" wrapText="1"/>
    </xf>
    <xf numFmtId="0" fontId="7" fillId="31" borderId="43" xfId="0" applyFont="1" applyFill="1" applyBorder="1" applyAlignment="1" applyProtection="1">
      <alignment horizontal="center" vertical="center"/>
    </xf>
    <xf numFmtId="0" fontId="7" fillId="31" borderId="44" xfId="0" applyFont="1" applyFill="1" applyBorder="1" applyAlignment="1" applyProtection="1">
      <alignment horizontal="center" vertical="center"/>
    </xf>
    <xf numFmtId="0" fontId="12" fillId="14" borderId="64" xfId="0" applyFont="1" applyFill="1" applyBorder="1" applyAlignment="1" applyProtection="1">
      <alignment horizontal="center" vertical="center" wrapText="1"/>
      <protection locked="0"/>
    </xf>
    <xf numFmtId="0" fontId="12" fillId="14" borderId="117" xfId="0" applyFont="1" applyFill="1" applyBorder="1" applyAlignment="1" applyProtection="1">
      <alignment horizontal="center" vertical="center"/>
      <protection locked="0"/>
    </xf>
    <xf numFmtId="0" fontId="12" fillId="14" borderId="65" xfId="0" applyFont="1" applyFill="1" applyBorder="1" applyAlignment="1" applyProtection="1">
      <alignment horizontal="center" vertical="center"/>
      <protection locked="0"/>
    </xf>
    <xf numFmtId="0" fontId="1" fillId="14" borderId="50" xfId="0" applyFont="1" applyFill="1" applyBorder="1" applyAlignment="1" applyProtection="1">
      <alignment horizontal="center" vertical="center" wrapText="1"/>
    </xf>
    <xf numFmtId="0" fontId="1" fillId="14" borderId="41" xfId="0" applyFont="1" applyFill="1" applyBorder="1" applyAlignment="1" applyProtection="1">
      <alignment horizontal="center" vertical="center" wrapText="1"/>
    </xf>
    <xf numFmtId="0" fontId="1" fillId="14" borderId="119" xfId="0" applyFont="1" applyFill="1" applyBorder="1" applyAlignment="1" applyProtection="1">
      <alignment horizontal="center" vertical="center" wrapText="1"/>
    </xf>
    <xf numFmtId="0" fontId="1" fillId="3" borderId="111" xfId="0" applyFont="1" applyFill="1" applyBorder="1" applyAlignment="1" applyProtection="1">
      <alignment horizontal="center" vertical="center"/>
      <protection locked="0"/>
    </xf>
    <xf numFmtId="0" fontId="1" fillId="3" borderId="81" xfId="0" applyFont="1" applyFill="1" applyBorder="1" applyAlignment="1" applyProtection="1">
      <alignment horizontal="center" vertical="center"/>
      <protection locked="0"/>
    </xf>
    <xf numFmtId="0" fontId="1" fillId="3" borderId="82" xfId="0" applyFont="1" applyFill="1" applyBorder="1" applyAlignment="1" applyProtection="1">
      <alignment horizontal="center" vertical="center"/>
      <protection locked="0"/>
    </xf>
    <xf numFmtId="0" fontId="13" fillId="6" borderId="47" xfId="0" applyFont="1" applyFill="1" applyBorder="1" applyAlignment="1" applyProtection="1">
      <alignment horizontal="center"/>
      <protection locked="0"/>
    </xf>
    <xf numFmtId="0" fontId="13" fillId="6" borderId="48" xfId="0" applyFont="1" applyFill="1" applyBorder="1" applyAlignment="1" applyProtection="1">
      <alignment horizontal="center"/>
      <protection locked="0"/>
    </xf>
    <xf numFmtId="0" fontId="0" fillId="0" borderId="100"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10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15" xfId="0" applyBorder="1" applyAlignment="1" applyProtection="1">
      <alignment horizontal="center" vertical="center" wrapText="1"/>
      <protection locked="0"/>
    </xf>
    <xf numFmtId="0" fontId="12" fillId="5" borderId="66" xfId="0" applyFont="1" applyFill="1" applyBorder="1" applyAlignment="1" applyProtection="1">
      <alignment horizontal="center" vertical="center" wrapText="1"/>
      <protection locked="0"/>
    </xf>
    <xf numFmtId="0" fontId="12" fillId="5" borderId="67" xfId="0" applyFont="1" applyFill="1" applyBorder="1" applyAlignment="1" applyProtection="1">
      <alignment horizontal="center" vertical="center" wrapText="1"/>
      <protection locked="0"/>
    </xf>
    <xf numFmtId="0" fontId="12" fillId="31" borderId="19" xfId="0" applyFont="1" applyFill="1" applyBorder="1" applyAlignment="1" applyProtection="1">
      <alignment horizontal="center" wrapText="1"/>
      <protection locked="0"/>
    </xf>
    <xf numFmtId="0" fontId="12" fillId="31" borderId="20" xfId="0" applyFont="1" applyFill="1" applyBorder="1" applyAlignment="1" applyProtection="1">
      <alignment horizontal="center" wrapText="1"/>
      <protection locked="0"/>
    </xf>
    <xf numFmtId="0" fontId="0" fillId="0" borderId="34" xfId="0" applyBorder="1" applyAlignment="1" applyProtection="1">
      <alignment horizontal="center" vertical="center" wrapText="1"/>
      <protection locked="0"/>
    </xf>
    <xf numFmtId="0" fontId="0" fillId="0" borderId="35" xfId="0" applyBorder="1" applyAlignment="1" applyProtection="1">
      <alignment horizontal="center" vertical="center" wrapText="1"/>
      <protection locked="0"/>
    </xf>
    <xf numFmtId="0" fontId="0" fillId="0" borderId="39"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0" fillId="0" borderId="96" xfId="0" applyBorder="1" applyAlignment="1" applyProtection="1">
      <alignment horizontal="center" vertical="center" wrapText="1"/>
      <protection locked="0"/>
    </xf>
    <xf numFmtId="0" fontId="0" fillId="0" borderId="98"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3" fillId="0" borderId="103" xfId="0" applyFont="1" applyFill="1" applyBorder="1" applyAlignment="1" applyProtection="1">
      <alignment horizontal="center" vertical="center" wrapText="1"/>
      <protection locked="0"/>
    </xf>
    <xf numFmtId="0" fontId="3" fillId="0" borderId="102" xfId="0" applyFont="1" applyFill="1" applyBorder="1" applyAlignment="1" applyProtection="1">
      <alignment horizontal="center" vertical="center" wrapText="1"/>
      <protection locked="0"/>
    </xf>
    <xf numFmtId="0" fontId="0" fillId="0" borderId="112" xfId="0" applyBorder="1" applyAlignment="1" applyProtection="1">
      <alignment horizontal="center" vertical="center" wrapText="1"/>
      <protection locked="0"/>
    </xf>
    <xf numFmtId="0" fontId="0" fillId="0" borderId="106" xfId="0" applyBorder="1" applyAlignment="1" applyProtection="1">
      <alignment horizontal="center" vertical="center" wrapText="1"/>
      <protection locked="0"/>
    </xf>
    <xf numFmtId="0" fontId="0" fillId="0" borderId="113" xfId="0" applyBorder="1" applyAlignment="1" applyProtection="1">
      <alignment horizontal="center" vertical="center" wrapText="1"/>
      <protection locked="0"/>
    </xf>
    <xf numFmtId="0" fontId="3" fillId="0" borderId="114" xfId="0" applyFont="1" applyFill="1" applyBorder="1" applyAlignment="1" applyProtection="1">
      <alignment horizontal="center" vertical="center" wrapText="1"/>
      <protection locked="0"/>
    </xf>
    <xf numFmtId="0" fontId="3" fillId="0" borderId="105" xfId="0" applyFont="1" applyFill="1" applyBorder="1" applyAlignment="1" applyProtection="1">
      <alignment horizontal="center" vertical="center" wrapText="1"/>
      <protection locked="0"/>
    </xf>
    <xf numFmtId="0" fontId="0" fillId="0" borderId="124" xfId="0" applyBorder="1" applyAlignment="1" applyProtection="1">
      <alignment horizontal="center" vertical="center" wrapText="1"/>
      <protection locked="0"/>
    </xf>
    <xf numFmtId="0" fontId="0" fillId="0" borderId="106" xfId="0" applyBorder="1" applyAlignment="1" applyProtection="1">
      <alignment horizontal="center" vertical="center" wrapText="1"/>
    </xf>
    <xf numFmtId="0" fontId="0" fillId="0" borderId="125" xfId="0" applyBorder="1" applyAlignment="1" applyProtection="1">
      <alignment horizontal="center"/>
      <protection locked="0"/>
    </xf>
    <xf numFmtId="0" fontId="0" fillId="0" borderId="61" xfId="0" applyBorder="1" applyAlignment="1" applyProtection="1">
      <alignment horizontal="center" vertical="center" wrapText="1"/>
      <protection locked="0"/>
    </xf>
    <xf numFmtId="0" fontId="0" fillId="0" borderId="105" xfId="0" applyBorder="1" applyAlignment="1" applyProtection="1">
      <alignment horizontal="center" vertical="center" wrapText="1"/>
      <protection locked="0"/>
    </xf>
    <xf numFmtId="0" fontId="0" fillId="0" borderId="32" xfId="0" applyBorder="1" applyAlignment="1" applyProtection="1">
      <alignment horizontal="center" vertical="center" wrapText="1"/>
      <protection locked="0"/>
    </xf>
    <xf numFmtId="0" fontId="0" fillId="0" borderId="33" xfId="0" applyBorder="1" applyAlignment="1" applyProtection="1">
      <alignment horizontal="center" vertical="center" wrapText="1"/>
      <protection locked="0"/>
    </xf>
    <xf numFmtId="0" fontId="0" fillId="0" borderId="107" xfId="0" applyBorder="1" applyAlignment="1" applyProtection="1">
      <alignment horizontal="center" vertical="center" wrapText="1"/>
      <protection locked="0"/>
    </xf>
    <xf numFmtId="0" fontId="0" fillId="0" borderId="97" xfId="0" applyBorder="1" applyAlignment="1" applyProtection="1">
      <alignment horizontal="center" vertical="center" wrapText="1"/>
      <protection locked="0"/>
    </xf>
    <xf numFmtId="0" fontId="0" fillId="0" borderId="99" xfId="0" applyBorder="1" applyAlignment="1" applyProtection="1">
      <alignment horizontal="center" vertical="center" wrapText="1"/>
      <protection locked="0"/>
    </xf>
    <xf numFmtId="0" fontId="0" fillId="0" borderId="108" xfId="0" applyBorder="1" applyAlignment="1" applyProtection="1">
      <alignment horizontal="center" vertical="center" wrapText="1"/>
      <protection locked="0"/>
    </xf>
    <xf numFmtId="0" fontId="0" fillId="0" borderId="37" xfId="0" applyBorder="1" applyAlignment="1" applyProtection="1">
      <alignment horizontal="center" vertical="center" wrapText="1"/>
      <protection locked="0"/>
    </xf>
    <xf numFmtId="0" fontId="0" fillId="0" borderId="104" xfId="0" applyBorder="1" applyAlignment="1" applyProtection="1">
      <alignment horizontal="center" vertical="center" wrapText="1"/>
      <protection locked="0"/>
    </xf>
    <xf numFmtId="0" fontId="0" fillId="32" borderId="96" xfId="0" applyFill="1" applyBorder="1" applyAlignment="1" applyProtection="1">
      <alignment horizontal="center" vertical="center" wrapText="1"/>
      <protection locked="0"/>
    </xf>
    <xf numFmtId="0" fontId="0" fillId="32" borderId="98" xfId="0" applyFill="1" applyBorder="1" applyAlignment="1" applyProtection="1">
      <alignment horizontal="center" vertical="center" wrapText="1"/>
      <protection locked="0"/>
    </xf>
    <xf numFmtId="0" fontId="0" fillId="32" borderId="100" xfId="0" applyFill="1" applyBorder="1" applyAlignment="1" applyProtection="1">
      <alignment horizontal="center" vertical="center" wrapText="1"/>
      <protection locked="0"/>
    </xf>
    <xf numFmtId="0" fontId="0" fillId="32" borderId="102" xfId="0"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11" fillId="0" borderId="28" xfId="0" applyFont="1" applyBorder="1" applyAlignment="1" applyProtection="1">
      <alignment horizontal="center" vertical="center" wrapText="1"/>
      <protection locked="0"/>
    </xf>
    <xf numFmtId="0" fontId="11" fillId="0" borderId="89" xfId="0" applyFont="1" applyBorder="1" applyAlignment="1" applyProtection="1">
      <alignment horizontal="center" vertical="center" wrapText="1"/>
      <protection locked="0"/>
    </xf>
    <xf numFmtId="0" fontId="11" fillId="0" borderId="91" xfId="0" applyFont="1" applyBorder="1" applyAlignment="1" applyProtection="1">
      <alignment horizontal="center" vertical="center" wrapText="1"/>
      <protection locked="0"/>
    </xf>
    <xf numFmtId="0" fontId="0" fillId="0" borderId="3" xfId="0" applyBorder="1" applyAlignment="1" applyProtection="1">
      <alignment horizontal="center" vertical="center" wrapText="1"/>
    </xf>
    <xf numFmtId="0" fontId="11" fillId="0" borderId="23" xfId="0" applyFont="1" applyBorder="1" applyAlignment="1" applyProtection="1">
      <alignment horizontal="center" vertical="center" wrapText="1"/>
      <protection locked="0"/>
    </xf>
    <xf numFmtId="0" fontId="11" fillId="0" borderId="93" xfId="0" applyFont="1" applyBorder="1" applyAlignment="1" applyProtection="1">
      <alignment horizontal="center" vertical="center" wrapText="1"/>
      <protection locked="0"/>
    </xf>
    <xf numFmtId="0" fontId="0" fillId="0" borderId="28" xfId="0" applyBorder="1" applyAlignment="1" applyProtection="1">
      <alignment horizontal="center" vertical="center" wrapText="1"/>
      <protection locked="0"/>
    </xf>
    <xf numFmtId="0" fontId="7" fillId="0" borderId="92" xfId="0" applyFont="1" applyBorder="1" applyAlignment="1" applyProtection="1">
      <alignment horizontal="center" vertical="center" wrapText="1"/>
      <protection locked="0"/>
    </xf>
    <xf numFmtId="0" fontId="7" fillId="0" borderId="88" xfId="0" applyFont="1" applyBorder="1" applyAlignment="1" applyProtection="1">
      <alignment horizontal="center" vertical="center" wrapText="1"/>
      <protection locked="0"/>
    </xf>
    <xf numFmtId="0" fontId="7" fillId="0" borderId="90" xfId="0" applyFont="1" applyBorder="1" applyAlignment="1" applyProtection="1">
      <alignment horizontal="center" vertical="center" wrapText="1"/>
      <protection locked="0"/>
    </xf>
    <xf numFmtId="0" fontId="0" fillId="0" borderId="2"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7" fillId="0" borderId="97" xfId="0" applyFont="1" applyBorder="1" applyAlignment="1" applyProtection="1">
      <alignment horizontal="center" vertical="center" wrapText="1"/>
      <protection locked="0"/>
    </xf>
    <xf numFmtId="0" fontId="7" fillId="0" borderId="99" xfId="0" applyFont="1" applyBorder="1" applyAlignment="1" applyProtection="1">
      <alignment horizontal="center" vertical="center" wrapText="1"/>
      <protection locked="0"/>
    </xf>
    <xf numFmtId="0" fontId="7" fillId="0" borderId="101" xfId="0" applyFont="1" applyBorder="1" applyAlignment="1" applyProtection="1">
      <alignment horizontal="center" vertical="center" wrapText="1"/>
      <protection locked="0"/>
    </xf>
    <xf numFmtId="0" fontId="7" fillId="0" borderId="34" xfId="0" applyFont="1" applyBorder="1" applyAlignment="1" applyProtection="1">
      <alignment horizontal="center" vertical="center" wrapText="1"/>
      <protection locked="0"/>
    </xf>
    <xf numFmtId="0" fontId="7" fillId="0" borderId="35" xfId="0" applyFont="1" applyBorder="1" applyAlignment="1" applyProtection="1">
      <alignment horizontal="center" vertical="center" wrapText="1"/>
      <protection locked="0"/>
    </xf>
    <xf numFmtId="0" fontId="7" fillId="0" borderId="36" xfId="0" applyFont="1" applyBorder="1" applyAlignment="1" applyProtection="1">
      <alignment horizontal="center" vertical="center" wrapText="1"/>
      <protection locked="0"/>
    </xf>
    <xf numFmtId="0" fontId="7" fillId="0" borderId="23" xfId="0" applyFont="1" applyBorder="1" applyAlignment="1" applyProtection="1">
      <alignment horizontal="center" vertical="center" wrapText="1"/>
      <protection locked="0"/>
    </xf>
    <xf numFmtId="0" fontId="7" fillId="0" borderId="14" xfId="0" applyFont="1" applyBorder="1" applyAlignment="1" applyProtection="1">
      <alignment horizontal="center" vertical="center" wrapText="1"/>
      <protection locked="0"/>
    </xf>
    <xf numFmtId="0" fontId="7" fillId="0" borderId="28" xfId="0" applyFont="1" applyBorder="1" applyAlignment="1" applyProtection="1">
      <alignment horizontal="center" vertical="center" wrapText="1"/>
      <protection locked="0"/>
    </xf>
    <xf numFmtId="0" fontId="7" fillId="0" borderId="93" xfId="0" applyFont="1" applyBorder="1" applyAlignment="1" applyProtection="1">
      <alignment horizontal="center" vertical="center" wrapText="1"/>
      <protection locked="0"/>
    </xf>
    <xf numFmtId="0" fontId="7" fillId="0" borderId="89" xfId="0" applyFont="1" applyBorder="1" applyAlignment="1" applyProtection="1">
      <alignment horizontal="center" vertical="center" wrapText="1"/>
      <protection locked="0"/>
    </xf>
    <xf numFmtId="0" fontId="7" fillId="0" borderId="91" xfId="0" applyFont="1"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38"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29" xfId="0" applyBorder="1" applyAlignment="1" applyProtection="1">
      <alignment horizontal="center" vertical="center" wrapText="1"/>
      <protection locked="0"/>
    </xf>
    <xf numFmtId="0" fontId="8" fillId="12" borderId="97" xfId="0" applyFont="1" applyFill="1" applyBorder="1" applyAlignment="1" applyProtection="1">
      <alignment horizontal="center" vertical="center" wrapText="1"/>
      <protection locked="0"/>
    </xf>
    <xf numFmtId="0" fontId="8" fillId="12" borderId="99" xfId="0" applyFont="1" applyFill="1" applyBorder="1" applyAlignment="1" applyProtection="1">
      <alignment horizontal="center" vertical="center" wrapText="1"/>
      <protection locked="0"/>
    </xf>
    <xf numFmtId="0" fontId="8" fillId="12" borderId="101" xfId="0" applyFont="1" applyFill="1" applyBorder="1" applyAlignment="1" applyProtection="1">
      <alignment horizontal="center" vertical="center" wrapText="1"/>
      <protection locked="0"/>
    </xf>
    <xf numFmtId="0" fontId="7" fillId="0" borderId="96" xfId="0" applyFont="1" applyBorder="1" applyAlignment="1" applyProtection="1">
      <alignment horizontal="center" vertical="center" wrapText="1"/>
      <protection locked="0"/>
    </xf>
    <xf numFmtId="0" fontId="7" fillId="0" borderId="98" xfId="0" applyFont="1" applyBorder="1" applyAlignment="1" applyProtection="1">
      <alignment horizontal="center" vertical="center" wrapText="1"/>
      <protection locked="0"/>
    </xf>
    <xf numFmtId="0" fontId="7" fillId="0" borderId="100" xfId="0" applyFont="1" applyBorder="1" applyAlignment="1" applyProtection="1">
      <alignment horizontal="center" vertical="center" wrapText="1"/>
      <protection locked="0"/>
    </xf>
    <xf numFmtId="0" fontId="0" fillId="0" borderId="36" xfId="0" applyBorder="1" applyAlignment="1" applyProtection="1">
      <alignment horizontal="center" vertical="center" wrapText="1"/>
      <protection locked="0"/>
    </xf>
    <xf numFmtId="0" fontId="0" fillId="0" borderId="93" xfId="0" applyBorder="1" applyAlignment="1" applyProtection="1">
      <alignment horizontal="center" vertical="center" wrapText="1"/>
      <protection locked="0"/>
    </xf>
    <xf numFmtId="0" fontId="0" fillId="0" borderId="89" xfId="0" applyBorder="1" applyAlignment="1" applyProtection="1">
      <alignment horizontal="center" vertical="center" wrapText="1"/>
      <protection locked="0"/>
    </xf>
    <xf numFmtId="0" fontId="0" fillId="0" borderId="91" xfId="0" applyBorder="1" applyAlignment="1" applyProtection="1">
      <alignment horizontal="center" vertical="center" wrapText="1"/>
      <protection locked="0"/>
    </xf>
    <xf numFmtId="0" fontId="8" fillId="12" borderId="96" xfId="0" applyFont="1" applyFill="1" applyBorder="1" applyAlignment="1" applyProtection="1">
      <alignment horizontal="center" vertical="center" wrapText="1"/>
      <protection locked="0"/>
    </xf>
    <xf numFmtId="0" fontId="8" fillId="12" borderId="98" xfId="0" applyFont="1" applyFill="1" applyBorder="1" applyAlignment="1" applyProtection="1">
      <alignment horizontal="center" vertical="center" wrapText="1"/>
      <protection locked="0"/>
    </xf>
    <xf numFmtId="0" fontId="8" fillId="12" borderId="100" xfId="0" applyFont="1" applyFill="1" applyBorder="1" applyAlignment="1" applyProtection="1">
      <alignment horizontal="center" vertical="center" wrapText="1"/>
      <protection locked="0"/>
    </xf>
    <xf numFmtId="0" fontId="0" fillId="0" borderId="16" xfId="0" applyBorder="1" applyAlignment="1" applyProtection="1">
      <alignment horizontal="center" vertical="center" wrapText="1"/>
      <protection locked="0"/>
    </xf>
    <xf numFmtId="0" fontId="0" fillId="0" borderId="0" xfId="0" applyBorder="1" applyAlignment="1" applyProtection="1">
      <alignment horizontal="center" vertical="center" wrapText="1"/>
      <protection locked="0"/>
    </xf>
    <xf numFmtId="0" fontId="0" fillId="0" borderId="26" xfId="0" applyBorder="1" applyAlignment="1" applyProtection="1">
      <alignment horizontal="center" vertical="center" wrapText="1"/>
      <protection locked="0"/>
    </xf>
    <xf numFmtId="0" fontId="0" fillId="0" borderId="92" xfId="0" applyBorder="1" applyAlignment="1" applyProtection="1">
      <alignment horizontal="center" vertical="center" wrapText="1"/>
      <protection locked="0"/>
    </xf>
    <xf numFmtId="0" fontId="0" fillId="0" borderId="88" xfId="0" applyBorder="1" applyAlignment="1" applyProtection="1">
      <alignment horizontal="center" vertical="center" wrapText="1"/>
      <protection locked="0"/>
    </xf>
    <xf numFmtId="0" fontId="0" fillId="0" borderId="90" xfId="0" applyBorder="1" applyAlignment="1" applyProtection="1">
      <alignment horizontal="center" vertical="center" wrapText="1"/>
      <protection locked="0"/>
    </xf>
    <xf numFmtId="0" fontId="8" fillId="0" borderId="96" xfId="0" applyFont="1" applyFill="1" applyBorder="1" applyAlignment="1" applyProtection="1">
      <alignment horizontal="center" vertical="center" wrapText="1"/>
      <protection locked="0"/>
    </xf>
    <xf numFmtId="0" fontId="8" fillId="0" borderId="98" xfId="0" applyFont="1" applyFill="1" applyBorder="1" applyAlignment="1" applyProtection="1">
      <alignment horizontal="center" vertical="center" wrapText="1"/>
      <protection locked="0"/>
    </xf>
    <xf numFmtId="0" fontId="8" fillId="0" borderId="100" xfId="0" applyFont="1" applyFill="1" applyBorder="1" applyAlignment="1" applyProtection="1">
      <alignment horizontal="center" vertical="center" wrapText="1"/>
      <protection locked="0"/>
    </xf>
    <xf numFmtId="0" fontId="8" fillId="0" borderId="97" xfId="0" applyFont="1" applyFill="1" applyBorder="1" applyAlignment="1" applyProtection="1">
      <alignment horizontal="center" vertical="center" wrapText="1"/>
      <protection locked="0"/>
    </xf>
    <xf numFmtId="0" fontId="8" fillId="0" borderId="99" xfId="0" applyFont="1" applyFill="1" applyBorder="1" applyAlignment="1" applyProtection="1">
      <alignment horizontal="center" vertical="center" wrapText="1"/>
      <protection locked="0"/>
    </xf>
    <xf numFmtId="0" fontId="8" fillId="0" borderId="101" xfId="0" applyFont="1" applyFill="1" applyBorder="1" applyAlignment="1" applyProtection="1">
      <alignment horizontal="center" vertical="center" wrapText="1"/>
      <protection locked="0"/>
    </xf>
    <xf numFmtId="0" fontId="0" fillId="0" borderId="94" xfId="0" applyBorder="1" applyAlignment="1" applyProtection="1">
      <alignment horizontal="center" vertical="center" wrapText="1"/>
      <protection locked="0"/>
    </xf>
    <xf numFmtId="0" fontId="0" fillId="0" borderId="116" xfId="0" applyBorder="1" applyAlignment="1" applyProtection="1">
      <alignment horizontal="center" vertical="center" wrapText="1"/>
      <protection locked="0"/>
    </xf>
    <xf numFmtId="0" fontId="0" fillId="0" borderId="115" xfId="0" applyBorder="1" applyAlignment="1" applyProtection="1">
      <alignment horizontal="center" vertical="center" wrapText="1"/>
      <protection locked="0"/>
    </xf>
    <xf numFmtId="0" fontId="6" fillId="0" borderId="95" xfId="0" applyFont="1" applyBorder="1" applyAlignment="1" applyProtection="1">
      <alignment horizontal="center" vertical="center" wrapText="1"/>
      <protection locked="0"/>
    </xf>
    <xf numFmtId="0" fontId="6" fillId="0" borderId="88" xfId="0" applyFont="1" applyBorder="1" applyAlignment="1" applyProtection="1">
      <alignment horizontal="center" vertical="center" wrapText="1"/>
      <protection locked="0"/>
    </xf>
    <xf numFmtId="0" fontId="6" fillId="0" borderId="90" xfId="0" applyFont="1" applyBorder="1" applyAlignment="1" applyProtection="1">
      <alignment horizontal="center" vertical="center" wrapText="1"/>
      <protection locked="0"/>
    </xf>
    <xf numFmtId="0" fontId="9" fillId="0" borderId="97" xfId="0" applyNumberFormat="1" applyFont="1" applyFill="1" applyBorder="1" applyAlignment="1" applyProtection="1">
      <alignment horizontal="center" vertical="center" wrapText="1"/>
      <protection locked="0"/>
    </xf>
    <xf numFmtId="0" fontId="9" fillId="0" borderId="99" xfId="0" applyNumberFormat="1" applyFont="1" applyFill="1" applyBorder="1" applyAlignment="1" applyProtection="1">
      <alignment horizontal="center" vertical="center" wrapText="1"/>
      <protection locked="0"/>
    </xf>
    <xf numFmtId="0" fontId="9" fillId="0" borderId="101" xfId="0" applyNumberFormat="1" applyFont="1" applyFill="1" applyBorder="1" applyAlignment="1" applyProtection="1">
      <alignment horizontal="center" vertical="center" wrapText="1"/>
      <protection locked="0"/>
    </xf>
    <xf numFmtId="0" fontId="9" fillId="0" borderId="96" xfId="0" applyNumberFormat="1" applyFont="1" applyFill="1" applyBorder="1" applyAlignment="1" applyProtection="1">
      <alignment horizontal="center" vertical="center" wrapText="1"/>
      <protection locked="0"/>
    </xf>
    <xf numFmtId="0" fontId="9" fillId="0" borderId="98" xfId="0" applyNumberFormat="1" applyFont="1" applyFill="1" applyBorder="1" applyAlignment="1" applyProtection="1">
      <alignment horizontal="center" vertical="center" wrapText="1"/>
      <protection locked="0"/>
    </xf>
    <xf numFmtId="0" fontId="9" fillId="0" borderId="100" xfId="0" applyNumberFormat="1" applyFont="1" applyFill="1" applyBorder="1" applyAlignment="1" applyProtection="1">
      <alignment horizontal="center" vertical="center" wrapText="1"/>
      <protection locked="0"/>
    </xf>
    <xf numFmtId="0" fontId="11" fillId="0" borderId="61" xfId="0" applyFont="1" applyBorder="1" applyAlignment="1" applyProtection="1">
      <alignment horizontal="center" vertical="center" wrapText="1"/>
      <protection locked="0"/>
    </xf>
    <xf numFmtId="0" fontId="11" fillId="0" borderId="102" xfId="0" applyFont="1" applyBorder="1" applyAlignment="1" applyProtection="1">
      <alignment horizontal="center" vertical="center" wrapText="1"/>
      <protection locked="0"/>
    </xf>
    <xf numFmtId="0" fontId="11" fillId="0" borderId="34" xfId="0" applyFont="1" applyBorder="1" applyAlignment="1" applyProtection="1">
      <alignment horizontal="center" vertical="center" wrapText="1"/>
      <protection locked="0"/>
    </xf>
    <xf numFmtId="0" fontId="11" fillId="0" borderId="35" xfId="0" applyFont="1" applyBorder="1" applyAlignment="1" applyProtection="1">
      <alignment horizontal="center" vertical="center" wrapText="1"/>
      <protection locked="0"/>
    </xf>
    <xf numFmtId="0" fontId="11" fillId="0" borderId="36" xfId="0" applyFont="1" applyBorder="1" applyAlignment="1" applyProtection="1">
      <alignment horizontal="center" vertical="center" wrapText="1"/>
      <protection locked="0"/>
    </xf>
    <xf numFmtId="0" fontId="3" fillId="0" borderId="97" xfId="0" applyFont="1" applyFill="1" applyBorder="1" applyAlignment="1" applyProtection="1">
      <alignment horizontal="center" vertical="center" wrapText="1"/>
      <protection locked="0"/>
    </xf>
    <xf numFmtId="0" fontId="3" fillId="0" borderId="96" xfId="0" applyFont="1" applyFill="1" applyBorder="1" applyAlignment="1" applyProtection="1">
      <alignment horizontal="center" vertical="center" wrapText="1"/>
      <protection locked="0"/>
    </xf>
    <xf numFmtId="0" fontId="0" fillId="0" borderId="1" xfId="0" applyBorder="1" applyAlignment="1" applyProtection="1">
      <alignment horizontal="center"/>
      <protection locked="0"/>
    </xf>
    <xf numFmtId="0" fontId="7" fillId="0" borderId="61" xfId="0" applyFont="1" applyBorder="1" applyAlignment="1" applyProtection="1">
      <alignment horizontal="center" vertical="center" wrapText="1"/>
      <protection locked="0"/>
    </xf>
    <xf numFmtId="0" fontId="32" fillId="5" borderId="70" xfId="1" applyFont="1" applyFill="1" applyBorder="1" applyAlignment="1">
      <alignment horizontal="center"/>
    </xf>
    <xf numFmtId="0" fontId="32" fillId="5" borderId="63" xfId="1" applyFont="1" applyFill="1" applyBorder="1" applyAlignment="1">
      <alignment horizontal="center"/>
    </xf>
    <xf numFmtId="0" fontId="28" fillId="23" borderId="0" xfId="1" applyFont="1" applyFill="1" applyBorder="1" applyAlignment="1">
      <alignment horizontal="center" vertical="center" wrapText="1"/>
    </xf>
    <xf numFmtId="0" fontId="28" fillId="23" borderId="73" xfId="1" applyFont="1" applyFill="1" applyBorder="1" applyAlignment="1">
      <alignment horizontal="center" vertical="center" wrapText="1"/>
    </xf>
    <xf numFmtId="0" fontId="28" fillId="23" borderId="62" xfId="1" applyFont="1" applyFill="1" applyBorder="1" applyAlignment="1">
      <alignment horizontal="center" vertical="center" wrapText="1"/>
    </xf>
    <xf numFmtId="0" fontId="28" fillId="23" borderId="74" xfId="1" applyFont="1" applyFill="1" applyBorder="1" applyAlignment="1">
      <alignment horizontal="center" vertical="center" wrapText="1"/>
    </xf>
    <xf numFmtId="0" fontId="25" fillId="23" borderId="80" xfId="1" applyFont="1" applyFill="1" applyBorder="1" applyAlignment="1" applyProtection="1">
      <alignment horizontal="center" vertical="center"/>
    </xf>
    <xf numFmtId="0" fontId="25" fillId="23" borderId="81" xfId="1" applyFont="1" applyFill="1" applyBorder="1" applyAlignment="1" applyProtection="1">
      <alignment horizontal="center" vertical="center"/>
    </xf>
    <xf numFmtId="0" fontId="25" fillId="23" borderId="82" xfId="1" applyFont="1" applyFill="1" applyBorder="1" applyAlignment="1" applyProtection="1">
      <alignment horizontal="center" vertical="center"/>
    </xf>
    <xf numFmtId="0" fontId="1" fillId="13" borderId="52" xfId="0" applyFont="1" applyFill="1" applyBorder="1" applyAlignment="1">
      <alignment horizontal="center" vertical="center" wrapText="1"/>
    </xf>
    <xf numFmtId="0" fontId="1" fillId="13" borderId="55" xfId="0" applyFont="1" applyFill="1" applyBorder="1" applyAlignment="1">
      <alignment horizontal="center" vertical="center" wrapText="1"/>
    </xf>
    <xf numFmtId="0" fontId="43" fillId="28" borderId="0" xfId="0" applyNumberFormat="1" applyFont="1" applyFill="1" applyBorder="1" applyAlignment="1">
      <alignment horizontal="center" vertical="center" wrapText="1"/>
    </xf>
    <xf numFmtId="0" fontId="43" fillId="28" borderId="26" xfId="0" applyNumberFormat="1" applyFont="1" applyFill="1" applyBorder="1" applyAlignment="1">
      <alignment horizontal="center" vertical="center" wrapText="1"/>
    </xf>
    <xf numFmtId="0" fontId="24" fillId="23" borderId="80" xfId="1" applyFont="1" applyFill="1" applyBorder="1" applyAlignment="1" applyProtection="1">
      <alignment horizontal="center" vertical="center"/>
    </xf>
    <xf numFmtId="0" fontId="24" fillId="23" borderId="81" xfId="1" applyFont="1" applyFill="1" applyBorder="1" applyAlignment="1" applyProtection="1">
      <alignment horizontal="center" vertical="center"/>
    </xf>
    <xf numFmtId="0" fontId="24" fillId="23" borderId="82" xfId="1" applyFont="1" applyFill="1" applyBorder="1" applyAlignment="1" applyProtection="1">
      <alignment horizontal="center" vertical="center"/>
    </xf>
    <xf numFmtId="0" fontId="29" fillId="28" borderId="18" xfId="2" applyFont="1" applyFill="1" applyBorder="1" applyAlignment="1" applyProtection="1">
      <alignment horizontal="center" vertical="center" wrapText="1"/>
    </xf>
    <xf numFmtId="0" fontId="29" fillId="28" borderId="19" xfId="2" applyFont="1" applyFill="1" applyBorder="1" applyAlignment="1" applyProtection="1">
      <alignment horizontal="center" vertical="center" wrapText="1"/>
    </xf>
    <xf numFmtId="0" fontId="0" fillId="5" borderId="0" xfId="0" applyFill="1" applyAlignment="1">
      <alignment horizontal="center"/>
    </xf>
  </cellXfs>
  <cellStyles count="5">
    <cellStyle name="Hipervínculo" xfId="2" builtinId="8"/>
    <cellStyle name="Millares 2" xfId="3" xr:uid="{00000000-0005-0000-0000-000001000000}"/>
    <cellStyle name="Normal" xfId="0" builtinId="0"/>
    <cellStyle name="Normal 2" xfId="1" xr:uid="{00000000-0005-0000-0000-000003000000}"/>
    <cellStyle name="Porcentaje 2" xfId="4" xr:uid="{00000000-0005-0000-0000-000004000000}"/>
  </cellStyles>
  <dxfs count="64">
    <dxf>
      <fill>
        <gradientFill type="path" left="0.5" right="0.5" top="0.5" bottom="0.5">
          <stop position="0">
            <color theme="0"/>
          </stop>
          <stop position="1">
            <color theme="4"/>
          </stop>
        </gradientFill>
      </fill>
    </dxf>
    <dxf>
      <fill>
        <gradientFill type="path" left="0.5" right="0.5" top="0.5" bottom="0.5">
          <stop position="0">
            <color theme="0"/>
          </stop>
          <stop position="1">
            <color theme="0" tint="-0.34900967436750391"/>
          </stop>
        </gradientFill>
      </fill>
    </dxf>
    <dxf>
      <font>
        <color rgb="FF002060"/>
      </font>
      <fill>
        <gradientFill type="path" left="0.5" right="0.5" top="0.5" bottom="0.5">
          <stop position="0">
            <color theme="0"/>
          </stop>
          <stop position="1">
            <color theme="0" tint="-0.34900967436750391"/>
          </stop>
        </gradientFill>
      </fill>
    </dxf>
    <dxf>
      <font>
        <color rgb="FF002060"/>
      </font>
      <fill>
        <gradientFill type="path" left="0.5" right="0.5" top="0.5" bottom="0.5">
          <stop position="0">
            <color theme="0" tint="-0.1490218817712943"/>
          </stop>
          <stop position="1">
            <color theme="3" tint="0.40000610370189521"/>
          </stop>
        </gradient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theme="9" tint="-0.24994659260841701"/>
      </font>
      <fill>
        <patternFill>
          <bgColor theme="9" tint="-0.24994659260841701"/>
        </patternFill>
      </fill>
    </dxf>
    <dxf>
      <font>
        <color theme="9" tint="-0.24994659260841701"/>
      </font>
      <fill>
        <patternFill>
          <bgColor theme="9" tint="-0.24994659260841701"/>
        </patternFill>
      </fill>
    </dxf>
    <dxf>
      <font>
        <color theme="9" tint="-0.24994659260841701"/>
      </font>
      <fill>
        <patternFill>
          <bgColor theme="9" tint="-0.24994659260841701"/>
        </patternFill>
      </fill>
    </dxf>
    <dxf>
      <font>
        <color theme="9" tint="-0.24994659260841701"/>
      </font>
      <fill>
        <patternFill>
          <bgColor theme="9" tint="-0.24994659260841701"/>
        </patternFill>
      </fill>
    </dxf>
    <dxf>
      <font>
        <color theme="9" tint="-0.24994659260841701"/>
      </font>
      <fill>
        <patternFill>
          <bgColor theme="9" tint="-0.24994659260841701"/>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38F12F"/>
      </font>
      <fill>
        <patternFill>
          <bgColor rgb="FF00FF00"/>
        </patternFill>
      </fill>
    </dxf>
    <dxf>
      <font>
        <color rgb="FF38F12F"/>
      </font>
      <fill>
        <patternFill>
          <bgColor rgb="FF00FF00"/>
        </patternFill>
      </fill>
    </dxf>
    <dxf>
      <font>
        <color theme="3" tint="-0.499984740745262"/>
      </font>
      <fill>
        <patternFill>
          <bgColor rgb="FFFFFF00"/>
        </patternFill>
      </fill>
    </dxf>
    <dxf>
      <font>
        <color theme="0"/>
      </font>
      <fill>
        <patternFill>
          <bgColor rgb="FF0070C0"/>
        </patternFill>
      </fill>
    </dxf>
    <dxf>
      <font>
        <color theme="1"/>
      </font>
      <fill>
        <patternFill>
          <bgColor rgb="FF00FF00"/>
        </patternFill>
      </fill>
    </dxf>
    <dxf>
      <font>
        <color theme="0"/>
      </font>
      <fill>
        <patternFill>
          <bgColor rgb="FFFF0000"/>
        </patternFill>
      </fill>
      <border>
        <left style="thin">
          <color indexed="64"/>
        </left>
        <right style="thin">
          <color indexed="64"/>
        </right>
        <top style="thin">
          <color indexed="64"/>
        </top>
        <bottom style="thin">
          <color indexed="64"/>
        </bottom>
      </border>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rgb="FF92D050"/>
        </patternFill>
      </fill>
    </dxf>
    <dxf>
      <fill>
        <patternFill>
          <bgColor rgb="FFFFFF00"/>
        </patternFill>
      </fill>
    </dxf>
    <dxf>
      <fill>
        <patternFill>
          <bgColor theme="9" tint="-0.24994659260841701"/>
        </patternFill>
      </fill>
    </dxf>
    <dxf>
      <font>
        <color theme="0"/>
      </font>
      <fill>
        <patternFill>
          <bgColor rgb="FFFF0000"/>
        </patternFill>
      </fill>
    </dxf>
    <dxf>
      <fill>
        <patternFill>
          <bgColor theme="0" tint="-0.24994659260841701"/>
        </patternFill>
      </fill>
    </dxf>
  </dxfs>
  <tableStyles count="1" defaultTableStyle="TableStyleMedium9" defaultPivotStyle="PivotStyleLight16">
    <tableStyle name="Estilo de tabla 1" pivot="0" count="1" xr9:uid="{00000000-0011-0000-FFFF-FFFF00000000}">
      <tableStyleElement type="totalRow" dxfId="63"/>
    </tableStyle>
  </tableStyles>
  <colors>
    <mruColors>
      <color rgb="FF38F12F"/>
      <color rgb="FF00FF00"/>
      <color rgb="FF5B97EF"/>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5"/>
    </mc:Choice>
    <mc:Fallback>
      <c:style val="35"/>
    </mc:Fallback>
  </mc:AlternateContent>
  <c:chart>
    <c:title>
      <c:tx>
        <c:rich>
          <a:bodyPr/>
          <a:lstStyle/>
          <a:p>
            <a:pPr>
              <a:defRPr sz="1400" b="1" i="0" u="none" strike="noStrike" baseline="0">
                <a:solidFill>
                  <a:srgbClr val="FFFFFF"/>
                </a:solidFill>
                <a:latin typeface="Arial Black"/>
                <a:ea typeface="Arial Black"/>
                <a:cs typeface="Arial Black"/>
              </a:defRPr>
            </a:pPr>
            <a:r>
              <a:rPr lang="es-CO"/>
              <a:t>Numero de Riesgos y Severidad por Tipo de Riesgo</a:t>
            </a:r>
          </a:p>
        </c:rich>
      </c:tx>
      <c:overlay val="0"/>
      <c:spPr>
        <a:solidFill>
          <a:srgbClr val="002060"/>
        </a:solidFill>
      </c:spPr>
    </c:title>
    <c:autoTitleDeleted val="0"/>
    <c:plotArea>
      <c:layout/>
      <c:bubbleChart>
        <c:varyColors val="0"/>
        <c:ser>
          <c:idx val="0"/>
          <c:order val="0"/>
          <c:spPr>
            <a:solidFill>
              <a:srgbClr val="FF0000"/>
            </a:solidFill>
          </c:spPr>
          <c:invertIfNegative val="0"/>
          <c:dPt>
            <c:idx val="1"/>
            <c:invertIfNegative val="0"/>
            <c:bubble3D val="1"/>
            <c:spPr>
              <a:solidFill>
                <a:schemeClr val="accent6">
                  <a:lumMod val="75000"/>
                </a:schemeClr>
              </a:solidFill>
            </c:spPr>
            <c:extLst>
              <c:ext xmlns:c16="http://schemas.microsoft.com/office/drawing/2014/chart" uri="{C3380CC4-5D6E-409C-BE32-E72D297353CC}">
                <c16:uniqueId val="{00000001-4C0E-4824-9EED-FBA156D60552}"/>
              </c:ext>
            </c:extLst>
          </c:dPt>
          <c:dPt>
            <c:idx val="2"/>
            <c:invertIfNegative val="0"/>
            <c:bubble3D val="1"/>
            <c:spPr>
              <a:solidFill>
                <a:srgbClr val="FFFF00"/>
              </a:solidFill>
            </c:spPr>
            <c:extLst>
              <c:ext xmlns:c16="http://schemas.microsoft.com/office/drawing/2014/chart" uri="{C3380CC4-5D6E-409C-BE32-E72D297353CC}">
                <c16:uniqueId val="{00000003-4C0E-4824-9EED-FBA156D60552}"/>
              </c:ext>
            </c:extLst>
          </c:dPt>
          <c:dPt>
            <c:idx val="3"/>
            <c:invertIfNegative val="0"/>
            <c:bubble3D val="1"/>
            <c:spPr>
              <a:solidFill>
                <a:srgbClr val="00FF00"/>
              </a:solidFill>
            </c:spPr>
            <c:extLst>
              <c:ext xmlns:c16="http://schemas.microsoft.com/office/drawing/2014/chart" uri="{C3380CC4-5D6E-409C-BE32-E72D297353CC}">
                <c16:uniqueId val="{00000005-4C0E-4824-9EED-FBA156D60552}"/>
              </c:ext>
            </c:extLst>
          </c:dPt>
          <c:dLbls>
            <c:dLbl>
              <c:idx val="0"/>
              <c:spPr>
                <a:solidFill>
                  <a:srgbClr val="FF0000"/>
                </a:solidFill>
              </c:spPr>
              <c:txPr>
                <a:bodyPr/>
                <a:lstStyle/>
                <a:p>
                  <a:pPr>
                    <a:defRPr sz="1000" b="0" i="0" u="none" strike="noStrike" baseline="0">
                      <a:solidFill>
                        <a:schemeClr val="bg1"/>
                      </a:solidFill>
                      <a:latin typeface="Calibri"/>
                      <a:ea typeface="Calibri"/>
                      <a:cs typeface="Calibri"/>
                    </a:defRPr>
                  </a:pPr>
                  <a:endParaRPr lang="en-US"/>
                </a:p>
              </c:txPr>
              <c:dLblPos val="r"/>
              <c:showLegendKey val="0"/>
              <c:showVal val="1"/>
              <c:showCatName val="1"/>
              <c:showSerName val="0"/>
              <c:showPercent val="0"/>
              <c:showBubbleSize val="0"/>
              <c:extLst>
                <c:ext xmlns:c16="http://schemas.microsoft.com/office/drawing/2014/chart" uri="{C3380CC4-5D6E-409C-BE32-E72D297353CC}">
                  <c16:uniqueId val="{00000006-4C0E-4824-9EED-FBA156D60552}"/>
                </c:ext>
              </c:extLst>
            </c:dLbl>
            <c:dLbl>
              <c:idx val="1"/>
              <c:spPr>
                <a:solidFill>
                  <a:schemeClr val="accent6">
                    <a:lumMod val="75000"/>
                  </a:schemeClr>
                </a:solidFill>
              </c:spPr>
              <c:txPr>
                <a:bodyPr/>
                <a:lstStyle/>
                <a:p>
                  <a:pPr>
                    <a:defRPr sz="1000" b="0" i="0" u="none" strike="noStrike" baseline="0">
                      <a:solidFill>
                        <a:srgbClr val="000000"/>
                      </a:solidFill>
                      <a:latin typeface="Calibri"/>
                      <a:ea typeface="Calibri"/>
                      <a:cs typeface="Calibri"/>
                    </a:defRPr>
                  </a:pPr>
                  <a:endParaRPr lang="en-US"/>
                </a:p>
              </c:txPr>
              <c:dLblPos val="r"/>
              <c:showLegendKey val="0"/>
              <c:showVal val="1"/>
              <c:showCatName val="1"/>
              <c:showSerName val="0"/>
              <c:showPercent val="0"/>
              <c:showBubbleSize val="0"/>
              <c:extLst>
                <c:ext xmlns:c16="http://schemas.microsoft.com/office/drawing/2014/chart" uri="{C3380CC4-5D6E-409C-BE32-E72D297353CC}">
                  <c16:uniqueId val="{00000001-4C0E-4824-9EED-FBA156D60552}"/>
                </c:ext>
              </c:extLst>
            </c:dLbl>
            <c:dLbl>
              <c:idx val="2"/>
              <c:spPr>
                <a:solidFill>
                  <a:srgbClr val="FFFF00"/>
                </a:solidFill>
              </c:spPr>
              <c:txPr>
                <a:bodyPr/>
                <a:lstStyle/>
                <a:p>
                  <a:pPr>
                    <a:defRPr sz="1000" b="0" i="0" u="none" strike="noStrike" baseline="0">
                      <a:solidFill>
                        <a:sysClr val="windowText" lastClr="000000"/>
                      </a:solidFill>
                      <a:latin typeface="Calibri"/>
                      <a:ea typeface="Calibri"/>
                      <a:cs typeface="Calibri"/>
                    </a:defRPr>
                  </a:pPr>
                  <a:endParaRPr lang="en-US"/>
                </a:p>
              </c:txPr>
              <c:dLblPos val="r"/>
              <c:showLegendKey val="0"/>
              <c:showVal val="1"/>
              <c:showCatName val="1"/>
              <c:showSerName val="0"/>
              <c:showPercent val="0"/>
              <c:showBubbleSize val="0"/>
              <c:extLst>
                <c:ext xmlns:c16="http://schemas.microsoft.com/office/drawing/2014/chart" uri="{C3380CC4-5D6E-409C-BE32-E72D297353CC}">
                  <c16:uniqueId val="{00000003-4C0E-4824-9EED-FBA156D60552}"/>
                </c:ext>
              </c:extLst>
            </c:dLbl>
            <c:dLbl>
              <c:idx val="3"/>
              <c:spPr>
                <a:solidFill>
                  <a:srgbClr val="38F12F"/>
                </a:solidFill>
              </c:spPr>
              <c:txPr>
                <a:bodyPr/>
                <a:lstStyle/>
                <a:p>
                  <a:pPr>
                    <a:defRPr sz="1000" b="0" i="0" u="none" strike="noStrike" baseline="0">
                      <a:solidFill>
                        <a:sysClr val="windowText" lastClr="000000"/>
                      </a:solidFill>
                      <a:latin typeface="Calibri"/>
                      <a:ea typeface="Calibri"/>
                      <a:cs typeface="Calibri"/>
                    </a:defRPr>
                  </a:pPr>
                  <a:endParaRPr lang="en-US"/>
                </a:p>
              </c:txPr>
              <c:dLblPos val="r"/>
              <c:showLegendKey val="0"/>
              <c:showVal val="1"/>
              <c:showCatName val="1"/>
              <c:showSerName val="0"/>
              <c:showPercent val="0"/>
              <c:showBubbleSize val="0"/>
              <c:extLst>
                <c:ext xmlns:c16="http://schemas.microsoft.com/office/drawing/2014/chart" uri="{C3380CC4-5D6E-409C-BE32-E72D297353CC}">
                  <c16:uniqueId val="{00000005-4C0E-4824-9EED-FBA156D60552}"/>
                </c:ext>
              </c:extLst>
            </c:dLbl>
            <c:spPr>
              <a:solidFill>
                <a:schemeClr val="accent6">
                  <a:lumMod val="75000"/>
                </a:schemeClr>
              </a:solidFill>
              <a:ln w="25400">
                <a:noFill/>
              </a:ln>
            </c:spPr>
            <c:txPr>
              <a:bodyPr/>
              <a:lstStyle/>
              <a:p>
                <a:pPr>
                  <a:defRPr sz="1000" b="0" i="0" u="none" strike="noStrike" baseline="0">
                    <a:solidFill>
                      <a:srgbClr val="000000"/>
                    </a:solidFill>
                    <a:latin typeface="Calibri"/>
                    <a:ea typeface="Calibri"/>
                    <a:cs typeface="Calibri"/>
                  </a:defRPr>
                </a:pPr>
                <a:endParaRPr lang="en-US"/>
              </a:p>
            </c:txPr>
            <c:dLblPos val="r"/>
            <c:showLegendKey val="0"/>
            <c:showVal val="1"/>
            <c:showCatName val="1"/>
            <c:showSerName val="0"/>
            <c:showPercent val="0"/>
            <c:showBubbleSize val="0"/>
            <c:showLeaderLines val="0"/>
            <c:extLst>
              <c:ext xmlns:c15="http://schemas.microsoft.com/office/drawing/2012/chart" uri="{CE6537A1-D6FC-4f65-9D91-7224C49458BB}">
                <c15:showLeaderLines val="0"/>
              </c:ext>
            </c:extLst>
          </c:dLbls>
          <c:xVal>
            <c:strRef>
              <c:f>tipos!$M$17:$M$20</c:f>
              <c:strCache>
                <c:ptCount val="4"/>
                <c:pt idx="0">
                  <c:v>EXTREMO</c:v>
                </c:pt>
                <c:pt idx="1">
                  <c:v>ALTO</c:v>
                </c:pt>
                <c:pt idx="2">
                  <c:v>MEDIO</c:v>
                </c:pt>
                <c:pt idx="3">
                  <c:v>BAJO</c:v>
                </c:pt>
              </c:strCache>
            </c:strRef>
          </c:xVal>
          <c:yVal>
            <c:numRef>
              <c:f>tipos!$N$17:$N$20</c:f>
              <c:numCache>
                <c:formatCode>General</c:formatCode>
                <c:ptCount val="4"/>
                <c:pt idx="0">
                  <c:v>0</c:v>
                </c:pt>
                <c:pt idx="1">
                  <c:v>5</c:v>
                </c:pt>
                <c:pt idx="2">
                  <c:v>3</c:v>
                </c:pt>
                <c:pt idx="3">
                  <c:v>5</c:v>
                </c:pt>
              </c:numCache>
            </c:numRef>
          </c:yVal>
          <c:bubbleSize>
            <c:numLit>
              <c:formatCode>General</c:formatCode>
              <c:ptCount val="4"/>
              <c:pt idx="0">
                <c:v>1</c:v>
              </c:pt>
              <c:pt idx="1">
                <c:v>1</c:v>
              </c:pt>
              <c:pt idx="2">
                <c:v>1</c:v>
              </c:pt>
              <c:pt idx="3">
                <c:v>1</c:v>
              </c:pt>
            </c:numLit>
          </c:bubbleSize>
          <c:bubble3D val="1"/>
          <c:extLst>
            <c:ext xmlns:c16="http://schemas.microsoft.com/office/drawing/2014/chart" uri="{C3380CC4-5D6E-409C-BE32-E72D297353CC}">
              <c16:uniqueId val="{00000007-4C0E-4824-9EED-FBA156D60552}"/>
            </c:ext>
          </c:extLst>
        </c:ser>
        <c:dLbls>
          <c:showLegendKey val="0"/>
          <c:showVal val="0"/>
          <c:showCatName val="0"/>
          <c:showSerName val="0"/>
          <c:showPercent val="0"/>
          <c:showBubbleSize val="0"/>
        </c:dLbls>
        <c:bubbleScale val="100"/>
        <c:showNegBubbles val="0"/>
        <c:axId val="308360704"/>
        <c:axId val="308361264"/>
      </c:bubbleChart>
      <c:valAx>
        <c:axId val="308360704"/>
        <c:scaling>
          <c:orientation val="minMax"/>
        </c:scaling>
        <c:delete val="0"/>
        <c:axPos val="b"/>
        <c:title>
          <c:tx>
            <c:rich>
              <a:bodyPr/>
              <a:lstStyle/>
              <a:p>
                <a:pPr>
                  <a:defRPr sz="1400" b="1" i="0" u="none" strike="noStrike" baseline="0">
                    <a:solidFill>
                      <a:srgbClr val="FFFFFF"/>
                    </a:solidFill>
                    <a:latin typeface="Calibri"/>
                    <a:ea typeface="Calibri"/>
                    <a:cs typeface="Calibri"/>
                  </a:defRPr>
                </a:pPr>
                <a:r>
                  <a:rPr lang="es-CO"/>
                  <a:t>severidad Inherente</a:t>
                </a:r>
              </a:p>
            </c:rich>
          </c:tx>
          <c:overlay val="0"/>
        </c:title>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308361264"/>
        <c:crosses val="autoZero"/>
        <c:crossBetween val="midCat"/>
      </c:valAx>
      <c:valAx>
        <c:axId val="308361264"/>
        <c:scaling>
          <c:orientation val="minMax"/>
        </c:scaling>
        <c:delete val="0"/>
        <c:axPos val="l"/>
        <c:majorGridlines/>
        <c:title>
          <c:tx>
            <c:rich>
              <a:bodyPr/>
              <a:lstStyle/>
              <a:p>
                <a:pPr>
                  <a:defRPr sz="1400" b="1" i="0" u="none" strike="noStrike" baseline="0">
                    <a:solidFill>
                      <a:srgbClr val="FFFFFF"/>
                    </a:solidFill>
                    <a:latin typeface="Calibri"/>
                    <a:ea typeface="Calibri"/>
                    <a:cs typeface="Calibri"/>
                  </a:defRPr>
                </a:pPr>
                <a:r>
                  <a:rPr lang="es-CO"/>
                  <a:t>Cantidad de Riesgos</a:t>
                </a:r>
              </a:p>
            </c:rich>
          </c:tx>
          <c:overlay val="0"/>
        </c:title>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308360704"/>
        <c:crosses val="autoZero"/>
        <c:crossBetween val="midCat"/>
      </c:valAx>
    </c:plotArea>
    <c:legend>
      <c:legendPos val="r"/>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zero"/>
    <c:showDLblsOverMax val="0"/>
  </c:chart>
  <c:spPr>
    <a:gradFill>
      <a:gsLst>
        <a:gs pos="0">
          <a:srgbClr val="B1A6F4"/>
        </a:gs>
        <a:gs pos="50000">
          <a:srgbClr val="1F497D">
            <a:lumMod val="60000"/>
            <a:lumOff val="40000"/>
          </a:srgbClr>
        </a:gs>
        <a:gs pos="100000">
          <a:srgbClr val="002060"/>
        </a:gs>
      </a:gsLst>
      <a:lin ang="5400000" scaled="0"/>
    </a:gradFill>
    <a:ln>
      <a:solidFill>
        <a:srgbClr val="002060"/>
      </a:solidFill>
    </a:ln>
  </c:spPr>
  <c:txPr>
    <a:bodyPr/>
    <a:lstStyle/>
    <a:p>
      <a:pPr>
        <a:defRPr sz="1000" b="0" i="0" u="none" strike="noStrike" baseline="0">
          <a:solidFill>
            <a:srgbClr val="000000"/>
          </a:solidFill>
          <a:latin typeface="Calibri"/>
          <a:ea typeface="Calibri"/>
          <a:cs typeface="Calibri"/>
        </a:defRPr>
      </a:pPr>
      <a:endParaRPr lang="en-US"/>
    </a:p>
  </c:txPr>
  <c:printSettings>
    <c:headerFooter alignWithMargins="0"/>
    <c:pageMargins b="1" l="0.75000000000000089" r="0.75000000000000089" t="1" header="0" footer="0"/>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8"/>
    </mc:Choice>
    <mc:Fallback>
      <c:style val="28"/>
    </mc:Fallback>
  </mc:AlternateContent>
  <c:chart>
    <c:autoTitleDeleted val="0"/>
    <c:plotArea>
      <c:layout>
        <c:manualLayout>
          <c:layoutTarget val="inner"/>
          <c:xMode val="edge"/>
          <c:yMode val="edge"/>
          <c:x val="8.7102088416903214E-5"/>
          <c:y val="0"/>
          <c:w val="0.86067476251594521"/>
          <c:h val="1"/>
        </c:manualLayout>
      </c:layout>
      <c:ofPieChart>
        <c:ofPieType val="bar"/>
        <c:varyColors val="1"/>
        <c:ser>
          <c:idx val="0"/>
          <c:order val="0"/>
          <c:dPt>
            <c:idx val="0"/>
            <c:bubble3D val="0"/>
            <c:spPr>
              <a:solidFill>
                <a:srgbClr val="00FF00"/>
              </a:solidFill>
            </c:spPr>
            <c:extLst>
              <c:ext xmlns:c16="http://schemas.microsoft.com/office/drawing/2014/chart" uri="{C3380CC4-5D6E-409C-BE32-E72D297353CC}">
                <c16:uniqueId val="{00000001-37A5-4363-B8C0-F728095FAB95}"/>
              </c:ext>
            </c:extLst>
          </c:dPt>
          <c:dPt>
            <c:idx val="1"/>
            <c:bubble3D val="0"/>
            <c:spPr>
              <a:solidFill>
                <a:srgbClr val="FFFF00"/>
              </a:solidFill>
            </c:spPr>
            <c:extLst>
              <c:ext xmlns:c16="http://schemas.microsoft.com/office/drawing/2014/chart" uri="{C3380CC4-5D6E-409C-BE32-E72D297353CC}">
                <c16:uniqueId val="{00000003-37A5-4363-B8C0-F728095FAB95}"/>
              </c:ext>
            </c:extLst>
          </c:dPt>
          <c:dPt>
            <c:idx val="2"/>
            <c:bubble3D val="0"/>
            <c:spPr>
              <a:solidFill>
                <a:schemeClr val="accent6">
                  <a:lumMod val="75000"/>
                </a:schemeClr>
              </a:solidFill>
            </c:spPr>
            <c:extLst>
              <c:ext xmlns:c16="http://schemas.microsoft.com/office/drawing/2014/chart" uri="{C3380CC4-5D6E-409C-BE32-E72D297353CC}">
                <c16:uniqueId val="{00000005-37A5-4363-B8C0-F728095FAB95}"/>
              </c:ext>
            </c:extLst>
          </c:dPt>
          <c:dPt>
            <c:idx val="3"/>
            <c:bubble3D val="0"/>
            <c:spPr>
              <a:solidFill>
                <a:srgbClr val="FF0000"/>
              </a:solidFill>
            </c:spPr>
            <c:extLst>
              <c:ext xmlns:c16="http://schemas.microsoft.com/office/drawing/2014/chart" uri="{C3380CC4-5D6E-409C-BE32-E72D297353CC}">
                <c16:uniqueId val="{00000007-37A5-4363-B8C0-F728095FAB95}"/>
              </c:ext>
            </c:extLst>
          </c:dPt>
          <c:dPt>
            <c:idx val="4"/>
            <c:bubble3D val="0"/>
            <c:spPr>
              <a:gradFill>
                <a:gsLst>
                  <a:gs pos="8000">
                    <a:srgbClr val="FFFF00"/>
                  </a:gs>
                  <a:gs pos="49000">
                    <a:srgbClr val="FF0000"/>
                  </a:gs>
                  <a:gs pos="82000">
                    <a:schemeClr val="accent6">
                      <a:lumMod val="75000"/>
                    </a:schemeClr>
                  </a:gs>
                </a:gsLst>
                <a:lin ang="5400000" scaled="0"/>
              </a:gradFill>
              <a:ln>
                <a:solidFill>
                  <a:srgbClr val="FFC000"/>
                </a:solidFill>
              </a:ln>
            </c:spPr>
            <c:extLst>
              <c:ext xmlns:c16="http://schemas.microsoft.com/office/drawing/2014/chart" uri="{C3380CC4-5D6E-409C-BE32-E72D297353CC}">
                <c16:uniqueId val="{00000009-37A5-4363-B8C0-F728095FAB95}"/>
              </c:ext>
            </c:extLst>
          </c:dPt>
          <c:dLbls>
            <c:dLbl>
              <c:idx val="1"/>
              <c:spPr>
                <a:scene3d>
                  <a:camera prst="orthographicFront"/>
                  <a:lightRig rig="threePt" dir="t"/>
                </a:scene3d>
                <a:sp3d>
                  <a:bevelB/>
                </a:sp3d>
              </c:spPr>
              <c:txPr>
                <a:bodyPr/>
                <a:lstStyle/>
                <a:p>
                  <a:pPr>
                    <a:defRPr lang="es-MX" sz="1400" b="1"/>
                  </a:pPr>
                  <a:endParaRPr lang="en-US"/>
                </a:p>
              </c:txPr>
              <c:showLegendKey val="0"/>
              <c:showVal val="0"/>
              <c:showCatName val="0"/>
              <c:showSerName val="0"/>
              <c:showPercent val="1"/>
              <c:showBubbleSize val="0"/>
              <c:extLst>
                <c:ext xmlns:c16="http://schemas.microsoft.com/office/drawing/2014/chart" uri="{C3380CC4-5D6E-409C-BE32-E72D297353CC}">
                  <c16:uniqueId val="{00000003-37A5-4363-B8C0-F728095FAB95}"/>
                </c:ext>
              </c:extLst>
            </c:dLbl>
            <c:spPr>
              <a:noFill/>
              <a:ln>
                <a:noFill/>
              </a:ln>
              <a:effectLst/>
            </c:spPr>
            <c:txPr>
              <a:bodyPr/>
              <a:lstStyle/>
              <a:p>
                <a:pPr>
                  <a:defRPr lang="es-MX" sz="1400" b="1"/>
                </a:pPr>
                <a:endParaRPr lang="en-US"/>
              </a:p>
            </c:txPr>
            <c:showLegendKey val="0"/>
            <c:showVal val="0"/>
            <c:showCatName val="0"/>
            <c:showSerName val="0"/>
            <c:showPercent val="1"/>
            <c:showBubbleSize val="0"/>
            <c:showLeaderLines val="1"/>
            <c:extLst>
              <c:ext xmlns:c15="http://schemas.microsoft.com/office/drawing/2012/chart" uri="{CE6537A1-D6FC-4f65-9D91-7224C49458BB}"/>
            </c:extLst>
          </c:dLbls>
          <c:cat>
            <c:strRef>
              <c:f>grafica!$K$20:$K$23</c:f>
              <c:strCache>
                <c:ptCount val="4"/>
                <c:pt idx="0">
                  <c:v>Riesgo Bajo</c:v>
                </c:pt>
                <c:pt idx="1">
                  <c:v>Riesgo Moderado</c:v>
                </c:pt>
                <c:pt idx="2">
                  <c:v>Riesgo Alto</c:v>
                </c:pt>
                <c:pt idx="3">
                  <c:v>Riesgo Extremo</c:v>
                </c:pt>
              </c:strCache>
            </c:strRef>
          </c:cat>
          <c:val>
            <c:numRef>
              <c:f>grafica!$L$20:$L$23</c:f>
              <c:numCache>
                <c:formatCode>General</c:formatCode>
                <c:ptCount val="4"/>
                <c:pt idx="0">
                  <c:v>7</c:v>
                </c:pt>
                <c:pt idx="1">
                  <c:v>3</c:v>
                </c:pt>
                <c:pt idx="2">
                  <c:v>3</c:v>
                </c:pt>
                <c:pt idx="3">
                  <c:v>0</c:v>
                </c:pt>
              </c:numCache>
            </c:numRef>
          </c:val>
          <c:extLst>
            <c:ext xmlns:c16="http://schemas.microsoft.com/office/drawing/2014/chart" uri="{C3380CC4-5D6E-409C-BE32-E72D297353CC}">
              <c16:uniqueId val="{0000000A-37A5-4363-B8C0-F728095FAB95}"/>
            </c:ext>
          </c:extLst>
        </c:ser>
        <c:dLbls>
          <c:showLegendKey val="0"/>
          <c:showVal val="0"/>
          <c:showCatName val="0"/>
          <c:showSerName val="0"/>
          <c:showPercent val="0"/>
          <c:showBubbleSize val="0"/>
          <c:showLeaderLines val="1"/>
        </c:dLbls>
        <c:gapWidth val="100"/>
        <c:secondPieSize val="75"/>
        <c:serLines/>
      </c:ofPieChart>
      <c:spPr>
        <a:solidFill>
          <a:schemeClr val="bg1">
            <a:lumMod val="75000"/>
          </a:schemeClr>
        </a:solidFill>
      </c:spPr>
    </c:plotArea>
    <c:legend>
      <c:legendPos val="r"/>
      <c:layout>
        <c:manualLayout>
          <c:xMode val="edge"/>
          <c:yMode val="edge"/>
          <c:x val="7.6344938300414809E-3"/>
          <c:y val="0.89537850141613651"/>
          <c:w val="0.82208687229171662"/>
          <c:h val="8.2022628527366526E-2"/>
        </c:manualLayout>
      </c:layout>
      <c:overlay val="0"/>
      <c:txPr>
        <a:bodyPr/>
        <a:lstStyle/>
        <a:p>
          <a:pPr>
            <a:defRPr lang="es-MX" sz="1200"/>
          </a:pPr>
          <a:endParaRPr lang="en-US"/>
        </a:p>
      </c:txPr>
    </c:legend>
    <c:plotVisOnly val="1"/>
    <c:dispBlanksAs val="zero"/>
    <c:showDLblsOverMax val="0"/>
  </c:chart>
  <c:spPr>
    <a:noFill/>
    <a:ln>
      <a:noFill/>
    </a:ln>
  </c:spPr>
  <c:printSettings>
    <c:headerFooter/>
    <c:pageMargins b="0.75000000000000266" l="0.70000000000000062" r="0.70000000000000062" t="0.75000000000000266" header="0.30000000000000032" footer="0.30000000000000032"/>
    <c:pageSetup/>
  </c:printSettings>
</c:chartSpace>
</file>

<file path=xl/ctrlProps/ctrlProp1.xml><?xml version="1.0" encoding="utf-8"?>
<formControlPr xmlns="http://schemas.microsoft.com/office/spreadsheetml/2009/9/main" objectType="Radio" checked="Checked" firstButton="1" fmlaLink="$M$13"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checked="Checked" firstButton="1" fmlaLink="$D$3" lockText="1"/>
</file>

<file path=xl/ctrlProps/ctrlProp11.xml><?xml version="1.0" encoding="utf-8"?>
<formControlPr xmlns="http://schemas.microsoft.com/office/spreadsheetml/2009/9/main" objectType="Radio" lockText="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DD091ACD-C83C-49C7-9AAC-F66771BFCC32}" type="doc">
      <dgm:prSet loTypeId="urn:microsoft.com/office/officeart/2005/8/layout/cycle2" loCatId="cycle" qsTypeId="urn:microsoft.com/office/officeart/2005/8/quickstyle/3d2" qsCatId="3D" csTypeId="urn:microsoft.com/office/officeart/2005/8/colors/accent1_2" csCatId="accent1" phldr="1"/>
      <dgm:spPr/>
      <dgm:t>
        <a:bodyPr/>
        <a:lstStyle/>
        <a:p>
          <a:endParaRPr lang="es-CO"/>
        </a:p>
      </dgm:t>
    </dgm:pt>
    <dgm:pt modelId="{7A0B3760-DCD4-43DA-959C-687B8A4CAB6D}">
      <dgm:prSet phldrT="[Texto]" custT="1"/>
      <dgm:spPr/>
      <dgm:t>
        <a:bodyPr/>
        <a:lstStyle/>
        <a:p>
          <a:r>
            <a:rPr lang="es-CO" sz="800" b="1"/>
            <a:t>IDENTIFICACION</a:t>
          </a:r>
        </a:p>
      </dgm:t>
    </dgm:pt>
    <dgm:pt modelId="{4CFA132A-B0AE-42D7-A341-694D1B419BD9}" type="parTrans" cxnId="{84B590B2-B35F-4571-AE57-40AF5912F0D6}">
      <dgm:prSet/>
      <dgm:spPr/>
      <dgm:t>
        <a:bodyPr/>
        <a:lstStyle/>
        <a:p>
          <a:endParaRPr lang="es-CO"/>
        </a:p>
      </dgm:t>
    </dgm:pt>
    <dgm:pt modelId="{5D225AB8-79EB-4FF0-AB02-0852CCA3BF87}" type="sibTrans" cxnId="{84B590B2-B35F-4571-AE57-40AF5912F0D6}">
      <dgm:prSet/>
      <dgm:spPr/>
      <dgm:t>
        <a:bodyPr/>
        <a:lstStyle/>
        <a:p>
          <a:endParaRPr lang="es-CO"/>
        </a:p>
      </dgm:t>
    </dgm:pt>
    <dgm:pt modelId="{0C351F5A-B5C1-4E6A-AD5A-79382EFB6FA5}">
      <dgm:prSet phldrT="[Texto]" custT="1"/>
      <dgm:spPr/>
      <dgm:t>
        <a:bodyPr/>
        <a:lstStyle/>
        <a:p>
          <a:r>
            <a:rPr lang="es-CO" sz="900" b="1"/>
            <a:t>EVALUACION</a:t>
          </a:r>
        </a:p>
      </dgm:t>
    </dgm:pt>
    <dgm:pt modelId="{A3EBE29B-C4D8-499F-9709-04429A602AD0}" type="parTrans" cxnId="{F7F6D356-AB19-4645-B4AE-6CEE3D863CFA}">
      <dgm:prSet/>
      <dgm:spPr/>
      <dgm:t>
        <a:bodyPr/>
        <a:lstStyle/>
        <a:p>
          <a:endParaRPr lang="es-CO"/>
        </a:p>
      </dgm:t>
    </dgm:pt>
    <dgm:pt modelId="{B4E43BF7-F818-4606-B929-11E524A61EE9}" type="sibTrans" cxnId="{F7F6D356-AB19-4645-B4AE-6CEE3D863CFA}">
      <dgm:prSet/>
      <dgm:spPr/>
      <dgm:t>
        <a:bodyPr/>
        <a:lstStyle/>
        <a:p>
          <a:endParaRPr lang="es-CO"/>
        </a:p>
      </dgm:t>
    </dgm:pt>
    <dgm:pt modelId="{C925DAD4-0EB9-4A1E-A17D-F5B0B83F3223}">
      <dgm:prSet phldrT="[Texto]" custT="1"/>
      <dgm:spPr/>
      <dgm:t>
        <a:bodyPr/>
        <a:lstStyle/>
        <a:p>
          <a:r>
            <a:rPr lang="es-CO" sz="900" b="1"/>
            <a:t>TRATAMIENTO</a:t>
          </a:r>
        </a:p>
      </dgm:t>
    </dgm:pt>
    <dgm:pt modelId="{D6B49B04-AA17-4E5E-8EDE-8396C989E585}" type="parTrans" cxnId="{BA2E1042-F935-47AA-BAEA-EAB15C3357DB}">
      <dgm:prSet/>
      <dgm:spPr/>
      <dgm:t>
        <a:bodyPr/>
        <a:lstStyle/>
        <a:p>
          <a:endParaRPr lang="es-CO"/>
        </a:p>
      </dgm:t>
    </dgm:pt>
    <dgm:pt modelId="{E2CE831D-BFA6-4C09-B74A-0FDF70FA25C9}" type="sibTrans" cxnId="{BA2E1042-F935-47AA-BAEA-EAB15C3357DB}">
      <dgm:prSet/>
      <dgm:spPr/>
      <dgm:t>
        <a:bodyPr/>
        <a:lstStyle/>
        <a:p>
          <a:endParaRPr lang="es-CO"/>
        </a:p>
      </dgm:t>
    </dgm:pt>
    <dgm:pt modelId="{A26AC3E3-A784-42AA-9EEF-8487436A34D9}">
      <dgm:prSet phldrT="[Texto]" custT="1"/>
      <dgm:spPr>
        <a:effectLst>
          <a:glow rad="139700">
            <a:schemeClr val="accent1">
              <a:satMod val="175000"/>
              <a:alpha val="40000"/>
            </a:schemeClr>
          </a:glow>
        </a:effectLst>
      </dgm:spPr>
      <dgm:t>
        <a:bodyPr/>
        <a:lstStyle/>
        <a:p>
          <a:r>
            <a:rPr lang="es-CO" sz="900" b="1"/>
            <a:t>MONITOREO</a:t>
          </a:r>
        </a:p>
      </dgm:t>
    </dgm:pt>
    <dgm:pt modelId="{8F0A85E1-43DF-4AB6-84C7-1CE9F89C0107}" type="parTrans" cxnId="{D030EA28-B37F-4682-B6EE-960AAA31290C}">
      <dgm:prSet/>
      <dgm:spPr/>
      <dgm:t>
        <a:bodyPr/>
        <a:lstStyle/>
        <a:p>
          <a:endParaRPr lang="es-CO"/>
        </a:p>
      </dgm:t>
    </dgm:pt>
    <dgm:pt modelId="{A845AE59-D820-4173-80BA-B29DC18E51AB}" type="sibTrans" cxnId="{D030EA28-B37F-4682-B6EE-960AAA31290C}">
      <dgm:prSet/>
      <dgm:spPr/>
      <dgm:t>
        <a:bodyPr/>
        <a:lstStyle/>
        <a:p>
          <a:endParaRPr lang="es-CO"/>
        </a:p>
      </dgm:t>
    </dgm:pt>
    <dgm:pt modelId="{F0C9603A-FAD8-43CE-9EFD-91B6D0559052}">
      <dgm:prSet phldrT="[Texto]" custT="1"/>
      <dgm:spPr/>
      <dgm:t>
        <a:bodyPr/>
        <a:lstStyle/>
        <a:p>
          <a:r>
            <a:rPr lang="es-CO" sz="900" b="1"/>
            <a:t>REPORTES  </a:t>
          </a:r>
        </a:p>
      </dgm:t>
      <dgm:extLst>
        <a:ext uri="{E40237B7-FDA0-4F09-8148-C483321AD2D9}">
          <dgm14:cNvPr xmlns:dgm14="http://schemas.microsoft.com/office/drawing/2010/diagram" id="0" name="">
            <a:hlinkClick xmlns:r="http://schemas.openxmlformats.org/officeDocument/2006/relationships" r:id=""/>
          </dgm14:cNvPr>
        </a:ext>
      </dgm:extLst>
    </dgm:pt>
    <dgm:pt modelId="{3515AC34-4469-4152-A309-81CE2DC9CB72}" type="parTrans" cxnId="{6B1D502F-0928-4037-8302-F942AD79ADC7}">
      <dgm:prSet/>
      <dgm:spPr/>
      <dgm:t>
        <a:bodyPr/>
        <a:lstStyle/>
        <a:p>
          <a:endParaRPr lang="es-CO"/>
        </a:p>
      </dgm:t>
    </dgm:pt>
    <dgm:pt modelId="{7752FB0B-69EE-4AC3-A688-AF62242439E8}" type="sibTrans" cxnId="{6B1D502F-0928-4037-8302-F942AD79ADC7}">
      <dgm:prSet/>
      <dgm:spPr/>
      <dgm:t>
        <a:bodyPr/>
        <a:lstStyle/>
        <a:p>
          <a:endParaRPr lang="es-CO"/>
        </a:p>
      </dgm:t>
    </dgm:pt>
    <dgm:pt modelId="{EB3C4BCF-F5BC-4B6E-A61E-2F823373C9B5}" type="pres">
      <dgm:prSet presAssocID="{DD091ACD-C83C-49C7-9AAC-F66771BFCC32}" presName="cycle" presStyleCnt="0">
        <dgm:presLayoutVars>
          <dgm:dir/>
          <dgm:resizeHandles val="exact"/>
        </dgm:presLayoutVars>
      </dgm:prSet>
      <dgm:spPr/>
    </dgm:pt>
    <dgm:pt modelId="{B4BB6270-6388-4A1C-A21A-F904E49C0F2D}" type="pres">
      <dgm:prSet presAssocID="{7A0B3760-DCD4-43DA-959C-687B8A4CAB6D}" presName="node" presStyleLbl="node1" presStyleIdx="0" presStyleCnt="5" custRadScaleRad="100003" custRadScaleInc="1149">
        <dgm:presLayoutVars>
          <dgm:bulletEnabled val="1"/>
        </dgm:presLayoutVars>
      </dgm:prSet>
      <dgm:spPr/>
    </dgm:pt>
    <dgm:pt modelId="{A2718B16-27AE-4196-A739-859E306CFC3E}" type="pres">
      <dgm:prSet presAssocID="{5D225AB8-79EB-4FF0-AB02-0852CCA3BF87}" presName="sibTrans" presStyleLbl="sibTrans2D1" presStyleIdx="0" presStyleCnt="5"/>
      <dgm:spPr/>
    </dgm:pt>
    <dgm:pt modelId="{75E65EAA-867B-47ED-8619-CABAACFD29F7}" type="pres">
      <dgm:prSet presAssocID="{5D225AB8-79EB-4FF0-AB02-0852CCA3BF87}" presName="connectorText" presStyleLbl="sibTrans2D1" presStyleIdx="0" presStyleCnt="5"/>
      <dgm:spPr/>
    </dgm:pt>
    <dgm:pt modelId="{24A77C79-6585-494D-B8E6-2FCF683ABB1A}" type="pres">
      <dgm:prSet presAssocID="{0C351F5A-B5C1-4E6A-AD5A-79382EFB6FA5}" presName="node" presStyleLbl="node1" presStyleIdx="1" presStyleCnt="5" custRadScaleRad="102283" custRadScaleInc="-27">
        <dgm:presLayoutVars>
          <dgm:bulletEnabled val="1"/>
        </dgm:presLayoutVars>
      </dgm:prSet>
      <dgm:spPr/>
    </dgm:pt>
    <dgm:pt modelId="{B10C56EC-DBED-4620-8F6F-44E1AD9C3DF3}" type="pres">
      <dgm:prSet presAssocID="{B4E43BF7-F818-4606-B929-11E524A61EE9}" presName="sibTrans" presStyleLbl="sibTrans2D1" presStyleIdx="1" presStyleCnt="5"/>
      <dgm:spPr/>
    </dgm:pt>
    <dgm:pt modelId="{05F68394-3D0B-4B41-B6E2-DF86DFCCFDDE}" type="pres">
      <dgm:prSet presAssocID="{B4E43BF7-F818-4606-B929-11E524A61EE9}" presName="connectorText" presStyleLbl="sibTrans2D1" presStyleIdx="1" presStyleCnt="5"/>
      <dgm:spPr/>
    </dgm:pt>
    <dgm:pt modelId="{7B29322C-53DE-4440-A10D-8FB98075EDBE}" type="pres">
      <dgm:prSet presAssocID="{C925DAD4-0EB9-4A1E-A17D-F5B0B83F3223}" presName="node" presStyleLbl="node1" presStyleIdx="2" presStyleCnt="5">
        <dgm:presLayoutVars>
          <dgm:bulletEnabled val="1"/>
        </dgm:presLayoutVars>
      </dgm:prSet>
      <dgm:spPr/>
    </dgm:pt>
    <dgm:pt modelId="{165DC454-D0DD-4072-96C2-5E4C48DA9539}" type="pres">
      <dgm:prSet presAssocID="{E2CE831D-BFA6-4C09-B74A-0FDF70FA25C9}" presName="sibTrans" presStyleLbl="sibTrans2D1" presStyleIdx="2" presStyleCnt="5"/>
      <dgm:spPr/>
    </dgm:pt>
    <dgm:pt modelId="{76888DF2-1DCB-4AAC-9E8B-A4C56CD1F801}" type="pres">
      <dgm:prSet presAssocID="{E2CE831D-BFA6-4C09-B74A-0FDF70FA25C9}" presName="connectorText" presStyleLbl="sibTrans2D1" presStyleIdx="2" presStyleCnt="5"/>
      <dgm:spPr/>
    </dgm:pt>
    <dgm:pt modelId="{D5C406B2-D5DC-4C89-BFEE-B664AF5401D9}" type="pres">
      <dgm:prSet presAssocID="{A26AC3E3-A784-42AA-9EEF-8487436A34D9}" presName="node" presStyleLbl="node1" presStyleIdx="3" presStyleCnt="5" custScaleX="103680" custScaleY="106734" custRadScaleRad="100388" custRadScaleInc="12775">
        <dgm:presLayoutVars>
          <dgm:bulletEnabled val="1"/>
        </dgm:presLayoutVars>
      </dgm:prSet>
      <dgm:spPr/>
    </dgm:pt>
    <dgm:pt modelId="{E16B377C-4A49-40F1-9490-110BDF9FFE74}" type="pres">
      <dgm:prSet presAssocID="{A845AE59-D820-4173-80BA-B29DC18E51AB}" presName="sibTrans" presStyleLbl="sibTrans2D1" presStyleIdx="3" presStyleCnt="5"/>
      <dgm:spPr/>
    </dgm:pt>
    <dgm:pt modelId="{4DF8AB0C-7630-4833-B4A6-66A2BCAD479D}" type="pres">
      <dgm:prSet presAssocID="{A845AE59-D820-4173-80BA-B29DC18E51AB}" presName="connectorText" presStyleLbl="sibTrans2D1" presStyleIdx="3" presStyleCnt="5"/>
      <dgm:spPr/>
    </dgm:pt>
    <dgm:pt modelId="{F5B851DC-8FAE-4775-915C-EA480F267AAE}" type="pres">
      <dgm:prSet presAssocID="{F0C9603A-FAD8-43CE-9EFD-91B6D0559052}" presName="node" presStyleLbl="node1" presStyleIdx="4" presStyleCnt="5" custScaleY="95739" custRadScaleRad="97367" custRadScaleInc="-6601">
        <dgm:presLayoutVars>
          <dgm:bulletEnabled val="1"/>
        </dgm:presLayoutVars>
      </dgm:prSet>
      <dgm:spPr/>
    </dgm:pt>
    <dgm:pt modelId="{D02CA812-9119-4EA7-98A2-D1B087184B0E}" type="pres">
      <dgm:prSet presAssocID="{7752FB0B-69EE-4AC3-A688-AF62242439E8}" presName="sibTrans" presStyleLbl="sibTrans2D1" presStyleIdx="4" presStyleCnt="5"/>
      <dgm:spPr/>
    </dgm:pt>
    <dgm:pt modelId="{172B9D4F-5620-4DFE-A637-A638D707AE00}" type="pres">
      <dgm:prSet presAssocID="{7752FB0B-69EE-4AC3-A688-AF62242439E8}" presName="connectorText" presStyleLbl="sibTrans2D1" presStyleIdx="4" presStyleCnt="5"/>
      <dgm:spPr/>
    </dgm:pt>
  </dgm:ptLst>
  <dgm:cxnLst>
    <dgm:cxn modelId="{1003B704-33EA-4B38-BC02-DDCE79A77E32}" type="presOf" srcId="{7752FB0B-69EE-4AC3-A688-AF62242439E8}" destId="{D02CA812-9119-4EA7-98A2-D1B087184B0E}" srcOrd="0" destOrd="0" presId="urn:microsoft.com/office/officeart/2005/8/layout/cycle2"/>
    <dgm:cxn modelId="{12DA2F13-7AE2-49AF-B6C3-350E41BDC9C3}" type="presOf" srcId="{C925DAD4-0EB9-4A1E-A17D-F5B0B83F3223}" destId="{7B29322C-53DE-4440-A10D-8FB98075EDBE}" srcOrd="0" destOrd="0" presId="urn:microsoft.com/office/officeart/2005/8/layout/cycle2"/>
    <dgm:cxn modelId="{B7D49815-8954-46D0-8C58-30372170DE84}" type="presOf" srcId="{A845AE59-D820-4173-80BA-B29DC18E51AB}" destId="{4DF8AB0C-7630-4833-B4A6-66A2BCAD479D}" srcOrd="1" destOrd="0" presId="urn:microsoft.com/office/officeart/2005/8/layout/cycle2"/>
    <dgm:cxn modelId="{F927481E-365C-4BA2-B919-12BD644B123B}" type="presOf" srcId="{0C351F5A-B5C1-4E6A-AD5A-79382EFB6FA5}" destId="{24A77C79-6585-494D-B8E6-2FCF683ABB1A}" srcOrd="0" destOrd="0" presId="urn:microsoft.com/office/officeart/2005/8/layout/cycle2"/>
    <dgm:cxn modelId="{D030EA28-B37F-4682-B6EE-960AAA31290C}" srcId="{DD091ACD-C83C-49C7-9AAC-F66771BFCC32}" destId="{A26AC3E3-A784-42AA-9EEF-8487436A34D9}" srcOrd="3" destOrd="0" parTransId="{8F0A85E1-43DF-4AB6-84C7-1CE9F89C0107}" sibTransId="{A845AE59-D820-4173-80BA-B29DC18E51AB}"/>
    <dgm:cxn modelId="{6B1D502F-0928-4037-8302-F942AD79ADC7}" srcId="{DD091ACD-C83C-49C7-9AAC-F66771BFCC32}" destId="{F0C9603A-FAD8-43CE-9EFD-91B6D0559052}" srcOrd="4" destOrd="0" parTransId="{3515AC34-4469-4152-A309-81CE2DC9CB72}" sibTransId="{7752FB0B-69EE-4AC3-A688-AF62242439E8}"/>
    <dgm:cxn modelId="{EB77BF37-A5D5-484E-9AB7-47DE254BC6E3}" type="presOf" srcId="{5D225AB8-79EB-4FF0-AB02-0852CCA3BF87}" destId="{A2718B16-27AE-4196-A739-859E306CFC3E}" srcOrd="0" destOrd="0" presId="urn:microsoft.com/office/officeart/2005/8/layout/cycle2"/>
    <dgm:cxn modelId="{BA2E1042-F935-47AA-BAEA-EAB15C3357DB}" srcId="{DD091ACD-C83C-49C7-9AAC-F66771BFCC32}" destId="{C925DAD4-0EB9-4A1E-A17D-F5B0B83F3223}" srcOrd="2" destOrd="0" parTransId="{D6B49B04-AA17-4E5E-8EDE-8396C989E585}" sibTransId="{E2CE831D-BFA6-4C09-B74A-0FDF70FA25C9}"/>
    <dgm:cxn modelId="{2046096E-465F-4531-B55C-DA8A56639DF6}" type="presOf" srcId="{5D225AB8-79EB-4FF0-AB02-0852CCA3BF87}" destId="{75E65EAA-867B-47ED-8619-CABAACFD29F7}" srcOrd="1" destOrd="0" presId="urn:microsoft.com/office/officeart/2005/8/layout/cycle2"/>
    <dgm:cxn modelId="{F7F6D356-AB19-4645-B4AE-6CEE3D863CFA}" srcId="{DD091ACD-C83C-49C7-9AAC-F66771BFCC32}" destId="{0C351F5A-B5C1-4E6A-AD5A-79382EFB6FA5}" srcOrd="1" destOrd="0" parTransId="{A3EBE29B-C4D8-499F-9709-04429A602AD0}" sibTransId="{B4E43BF7-F818-4606-B929-11E524A61EE9}"/>
    <dgm:cxn modelId="{A7B309A1-3F0E-45B9-B02A-C4F3473AA33F}" type="presOf" srcId="{F0C9603A-FAD8-43CE-9EFD-91B6D0559052}" destId="{F5B851DC-8FAE-4775-915C-EA480F267AAE}" srcOrd="0" destOrd="0" presId="urn:microsoft.com/office/officeart/2005/8/layout/cycle2"/>
    <dgm:cxn modelId="{AEBA17A7-EF33-450F-81F2-3EAF6A3979CE}" type="presOf" srcId="{7752FB0B-69EE-4AC3-A688-AF62242439E8}" destId="{172B9D4F-5620-4DFE-A637-A638D707AE00}" srcOrd="1" destOrd="0" presId="urn:microsoft.com/office/officeart/2005/8/layout/cycle2"/>
    <dgm:cxn modelId="{128099A8-37D8-425D-92B0-49526D9CA374}" type="presOf" srcId="{E2CE831D-BFA6-4C09-B74A-0FDF70FA25C9}" destId="{165DC454-D0DD-4072-96C2-5E4C48DA9539}" srcOrd="0" destOrd="0" presId="urn:microsoft.com/office/officeart/2005/8/layout/cycle2"/>
    <dgm:cxn modelId="{96DE8DB2-95F5-4EAE-937B-E1118AB716E1}" type="presOf" srcId="{DD091ACD-C83C-49C7-9AAC-F66771BFCC32}" destId="{EB3C4BCF-F5BC-4B6E-A61E-2F823373C9B5}" srcOrd="0" destOrd="0" presId="urn:microsoft.com/office/officeart/2005/8/layout/cycle2"/>
    <dgm:cxn modelId="{84B590B2-B35F-4571-AE57-40AF5912F0D6}" srcId="{DD091ACD-C83C-49C7-9AAC-F66771BFCC32}" destId="{7A0B3760-DCD4-43DA-959C-687B8A4CAB6D}" srcOrd="0" destOrd="0" parTransId="{4CFA132A-B0AE-42D7-A341-694D1B419BD9}" sibTransId="{5D225AB8-79EB-4FF0-AB02-0852CCA3BF87}"/>
    <dgm:cxn modelId="{1A8B1BC1-831A-4081-9421-B413E34EF68E}" type="presOf" srcId="{A26AC3E3-A784-42AA-9EEF-8487436A34D9}" destId="{D5C406B2-D5DC-4C89-BFEE-B664AF5401D9}" srcOrd="0" destOrd="0" presId="urn:microsoft.com/office/officeart/2005/8/layout/cycle2"/>
    <dgm:cxn modelId="{3146C0D3-B683-40F6-9229-DAEA63C28209}" type="presOf" srcId="{B4E43BF7-F818-4606-B929-11E524A61EE9}" destId="{05F68394-3D0B-4B41-B6E2-DF86DFCCFDDE}" srcOrd="1" destOrd="0" presId="urn:microsoft.com/office/officeart/2005/8/layout/cycle2"/>
    <dgm:cxn modelId="{F402CCD5-9468-4AB0-9670-5D66C39275EA}" type="presOf" srcId="{7A0B3760-DCD4-43DA-959C-687B8A4CAB6D}" destId="{B4BB6270-6388-4A1C-A21A-F904E49C0F2D}" srcOrd="0" destOrd="0" presId="urn:microsoft.com/office/officeart/2005/8/layout/cycle2"/>
    <dgm:cxn modelId="{6E99A2D6-EB55-4E6F-8975-09189D2363D4}" type="presOf" srcId="{A845AE59-D820-4173-80BA-B29DC18E51AB}" destId="{E16B377C-4A49-40F1-9490-110BDF9FFE74}" srcOrd="0" destOrd="0" presId="urn:microsoft.com/office/officeart/2005/8/layout/cycle2"/>
    <dgm:cxn modelId="{2BBDA8F8-6ABA-4BE0-81CD-8A3701FFC539}" type="presOf" srcId="{E2CE831D-BFA6-4C09-B74A-0FDF70FA25C9}" destId="{76888DF2-1DCB-4AAC-9E8B-A4C56CD1F801}" srcOrd="1" destOrd="0" presId="urn:microsoft.com/office/officeart/2005/8/layout/cycle2"/>
    <dgm:cxn modelId="{119A3FF9-7EF7-499F-9604-AB9429BFD7DC}" type="presOf" srcId="{B4E43BF7-F818-4606-B929-11E524A61EE9}" destId="{B10C56EC-DBED-4620-8F6F-44E1AD9C3DF3}" srcOrd="0" destOrd="0" presId="urn:microsoft.com/office/officeart/2005/8/layout/cycle2"/>
    <dgm:cxn modelId="{DC64AD71-37CA-462F-B72D-7B0E2041D542}" type="presParOf" srcId="{EB3C4BCF-F5BC-4B6E-A61E-2F823373C9B5}" destId="{B4BB6270-6388-4A1C-A21A-F904E49C0F2D}" srcOrd="0" destOrd="0" presId="urn:microsoft.com/office/officeart/2005/8/layout/cycle2"/>
    <dgm:cxn modelId="{96CF2D67-89FE-4F4D-8CDF-1FAD5AE187DD}" type="presParOf" srcId="{EB3C4BCF-F5BC-4B6E-A61E-2F823373C9B5}" destId="{A2718B16-27AE-4196-A739-859E306CFC3E}" srcOrd="1" destOrd="0" presId="urn:microsoft.com/office/officeart/2005/8/layout/cycle2"/>
    <dgm:cxn modelId="{7D1C145F-1731-4D1D-B912-E39A74255139}" type="presParOf" srcId="{A2718B16-27AE-4196-A739-859E306CFC3E}" destId="{75E65EAA-867B-47ED-8619-CABAACFD29F7}" srcOrd="0" destOrd="0" presId="urn:microsoft.com/office/officeart/2005/8/layout/cycle2"/>
    <dgm:cxn modelId="{FE88D663-6300-48BE-8435-D68C2E960230}" type="presParOf" srcId="{EB3C4BCF-F5BC-4B6E-A61E-2F823373C9B5}" destId="{24A77C79-6585-494D-B8E6-2FCF683ABB1A}" srcOrd="2" destOrd="0" presId="urn:microsoft.com/office/officeart/2005/8/layout/cycle2"/>
    <dgm:cxn modelId="{57D9913D-75F1-4958-A356-6C050321FC13}" type="presParOf" srcId="{EB3C4BCF-F5BC-4B6E-A61E-2F823373C9B5}" destId="{B10C56EC-DBED-4620-8F6F-44E1AD9C3DF3}" srcOrd="3" destOrd="0" presId="urn:microsoft.com/office/officeart/2005/8/layout/cycle2"/>
    <dgm:cxn modelId="{AE9C153A-003E-4B43-92AF-3DD1D103A604}" type="presParOf" srcId="{B10C56EC-DBED-4620-8F6F-44E1AD9C3DF3}" destId="{05F68394-3D0B-4B41-B6E2-DF86DFCCFDDE}" srcOrd="0" destOrd="0" presId="urn:microsoft.com/office/officeart/2005/8/layout/cycle2"/>
    <dgm:cxn modelId="{BA299EAF-A995-4818-BC34-8F066BBBCA50}" type="presParOf" srcId="{EB3C4BCF-F5BC-4B6E-A61E-2F823373C9B5}" destId="{7B29322C-53DE-4440-A10D-8FB98075EDBE}" srcOrd="4" destOrd="0" presId="urn:microsoft.com/office/officeart/2005/8/layout/cycle2"/>
    <dgm:cxn modelId="{EFA5DB08-7A1F-496B-AF25-B9EE4471262F}" type="presParOf" srcId="{EB3C4BCF-F5BC-4B6E-A61E-2F823373C9B5}" destId="{165DC454-D0DD-4072-96C2-5E4C48DA9539}" srcOrd="5" destOrd="0" presId="urn:microsoft.com/office/officeart/2005/8/layout/cycle2"/>
    <dgm:cxn modelId="{3FD7729E-C118-414A-8651-A931F2001218}" type="presParOf" srcId="{165DC454-D0DD-4072-96C2-5E4C48DA9539}" destId="{76888DF2-1DCB-4AAC-9E8B-A4C56CD1F801}" srcOrd="0" destOrd="0" presId="urn:microsoft.com/office/officeart/2005/8/layout/cycle2"/>
    <dgm:cxn modelId="{B7434155-0813-4AB9-BEEB-72BEB2AC8C44}" type="presParOf" srcId="{EB3C4BCF-F5BC-4B6E-A61E-2F823373C9B5}" destId="{D5C406B2-D5DC-4C89-BFEE-B664AF5401D9}" srcOrd="6" destOrd="0" presId="urn:microsoft.com/office/officeart/2005/8/layout/cycle2"/>
    <dgm:cxn modelId="{E21DDA76-2E03-4382-8DE1-CE12504CCBF9}" type="presParOf" srcId="{EB3C4BCF-F5BC-4B6E-A61E-2F823373C9B5}" destId="{E16B377C-4A49-40F1-9490-110BDF9FFE74}" srcOrd="7" destOrd="0" presId="urn:microsoft.com/office/officeart/2005/8/layout/cycle2"/>
    <dgm:cxn modelId="{5F18F2BE-661D-4C7A-A40D-7B38BBEC3A1C}" type="presParOf" srcId="{E16B377C-4A49-40F1-9490-110BDF9FFE74}" destId="{4DF8AB0C-7630-4833-B4A6-66A2BCAD479D}" srcOrd="0" destOrd="0" presId="urn:microsoft.com/office/officeart/2005/8/layout/cycle2"/>
    <dgm:cxn modelId="{215946A3-6C69-4854-8180-E24BFB32EE2B}" type="presParOf" srcId="{EB3C4BCF-F5BC-4B6E-A61E-2F823373C9B5}" destId="{F5B851DC-8FAE-4775-915C-EA480F267AAE}" srcOrd="8" destOrd="0" presId="urn:microsoft.com/office/officeart/2005/8/layout/cycle2"/>
    <dgm:cxn modelId="{6F3A88B4-9762-413D-9DE7-6F7F20AB567A}" type="presParOf" srcId="{EB3C4BCF-F5BC-4B6E-A61E-2F823373C9B5}" destId="{D02CA812-9119-4EA7-98A2-D1B087184B0E}" srcOrd="9" destOrd="0" presId="urn:microsoft.com/office/officeart/2005/8/layout/cycle2"/>
    <dgm:cxn modelId="{2A37535C-EA00-4BC4-BDFA-AE4486084C97}" type="presParOf" srcId="{D02CA812-9119-4EA7-98A2-D1B087184B0E}" destId="{172B9D4F-5620-4DFE-A637-A638D707AE00}" srcOrd="0" destOrd="0" presId="urn:microsoft.com/office/officeart/2005/8/layout/cycle2"/>
  </dgm:cxnLst>
  <dgm:bg/>
  <dgm:whole/>
  <dgm:extLst>
    <a:ext uri="http://schemas.microsoft.com/office/drawing/2008/diagram">
      <dsp:dataModelExt xmlns:dsp="http://schemas.microsoft.com/office/drawing/2008/diagram" relId="rId7"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B4BB6270-6388-4A1C-A21A-F904E49C0F2D}">
      <dsp:nvSpPr>
        <dsp:cNvPr id="0" name=""/>
        <dsp:cNvSpPr/>
      </dsp:nvSpPr>
      <dsp:spPr>
        <a:xfrm>
          <a:off x="2405070" y="-17810"/>
          <a:ext cx="1115931" cy="1115931"/>
        </a:xfrm>
        <a:prstGeom prst="ellipse">
          <a:avLst/>
        </a:prstGeom>
        <a:gradFill rotWithShape="0">
          <a:gsLst>
            <a:gs pos="0">
              <a:schemeClr val="accent1">
                <a:hueOff val="0"/>
                <a:satOff val="0"/>
                <a:lumOff val="0"/>
                <a:alphaOff val="0"/>
                <a:shade val="51000"/>
                <a:satMod val="130000"/>
              </a:schemeClr>
            </a:gs>
            <a:gs pos="80000">
              <a:schemeClr val="accent1">
                <a:hueOff val="0"/>
                <a:satOff val="0"/>
                <a:lumOff val="0"/>
                <a:alphaOff val="0"/>
                <a:shade val="93000"/>
                <a:satMod val="130000"/>
              </a:schemeClr>
            </a:gs>
            <a:gs pos="100000">
              <a:schemeClr val="accent1">
                <a:hueOff val="0"/>
                <a:satOff val="0"/>
                <a:lumOff val="0"/>
                <a:alphaOff val="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lightRig rig="threePt" dir="t">
            <a:rot lat="0" lon="0" rev="7500000"/>
          </a:lightRig>
        </a:scene3d>
        <a:sp3d prstMaterial="plastic">
          <a:bevelT w="127000" h="25400" prst="relaxedInset"/>
        </a:sp3d>
      </dsp:spPr>
      <dsp:style>
        <a:lnRef idx="0">
          <a:scrgbClr r="0" g="0" b="0"/>
        </a:lnRef>
        <a:fillRef idx="3">
          <a:scrgbClr r="0" g="0" b="0"/>
        </a:fillRef>
        <a:effectRef idx="2">
          <a:scrgbClr r="0" g="0" b="0"/>
        </a:effectRef>
        <a:fontRef idx="minor">
          <a:schemeClr val="lt1"/>
        </a:fontRef>
      </dsp:style>
      <dsp:txBody>
        <a:bodyPr spcFirstLastPara="0" vert="horz" wrap="square" lIns="10160" tIns="10160" rIns="10160" bIns="10160" numCol="1" spcCol="1270" anchor="ctr" anchorCtr="0">
          <a:noAutofit/>
        </a:bodyPr>
        <a:lstStyle/>
        <a:p>
          <a:pPr marL="0" lvl="0" indent="0" algn="ctr" defTabSz="355600">
            <a:lnSpc>
              <a:spcPct val="90000"/>
            </a:lnSpc>
            <a:spcBef>
              <a:spcPct val="0"/>
            </a:spcBef>
            <a:spcAft>
              <a:spcPct val="35000"/>
            </a:spcAft>
            <a:buNone/>
          </a:pPr>
          <a:r>
            <a:rPr lang="es-CO" sz="800" b="1" kern="1200"/>
            <a:t>IDENTIFICACION</a:t>
          </a:r>
        </a:p>
      </dsp:txBody>
      <dsp:txXfrm>
        <a:off x="2568494" y="145614"/>
        <a:ext cx="789083" cy="789083"/>
      </dsp:txXfrm>
    </dsp:sp>
    <dsp:sp modelId="{A2718B16-27AE-4196-A739-859E306CFC3E}">
      <dsp:nvSpPr>
        <dsp:cNvPr id="0" name=""/>
        <dsp:cNvSpPr/>
      </dsp:nvSpPr>
      <dsp:spPr>
        <a:xfrm rot="2118365">
          <a:off x="3492926" y="834075"/>
          <a:ext cx="302077" cy="376626"/>
        </a:xfrm>
        <a:prstGeom prst="rightArrow">
          <a:avLst>
            <a:gd name="adj1" fmla="val 60000"/>
            <a:gd name="adj2" fmla="val 50000"/>
          </a:avLst>
        </a:prstGeom>
        <a:solidFill>
          <a:schemeClr val="accent1">
            <a:tint val="60000"/>
            <a:hueOff val="0"/>
            <a:satOff val="0"/>
            <a:lumOff val="0"/>
            <a:alphaOff val="0"/>
          </a:schemeClr>
        </a:solidFill>
        <a:ln>
          <a:noFill/>
        </a:ln>
        <a:effectLst>
          <a:outerShdw blurRad="40000" dist="23000" dir="5400000" rotWithShape="0">
            <a:srgbClr val="000000">
              <a:alpha val="35000"/>
            </a:srgbClr>
          </a:outerShdw>
        </a:effectLst>
        <a:scene3d>
          <a:camera prst="orthographicFront"/>
          <a:lightRig rig="threePt" dir="t">
            <a:rot lat="0" lon="0" rev="7500000"/>
          </a:lightRig>
        </a:scene3d>
        <a:sp3d z="-70000" extrusionH="63500" prstMaterial="matte">
          <a:bevelT w="25400" h="6350" prst="relaxedInset"/>
          <a:contourClr>
            <a:schemeClr val="bg1"/>
          </a:contourClr>
        </a:sp3d>
      </dsp:spPr>
      <dsp:style>
        <a:lnRef idx="0">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lang="es-CO" sz="1600" kern="1200"/>
        </a:p>
      </dsp:txBody>
      <dsp:txXfrm>
        <a:off x="3501260" y="883212"/>
        <a:ext cx="211454" cy="225976"/>
      </dsp:txXfrm>
    </dsp:sp>
    <dsp:sp modelId="{24A77C79-6585-494D-B8E6-2FCF683ABB1A}">
      <dsp:nvSpPr>
        <dsp:cNvPr id="0" name=""/>
        <dsp:cNvSpPr/>
      </dsp:nvSpPr>
      <dsp:spPr>
        <a:xfrm>
          <a:off x="3780884" y="956539"/>
          <a:ext cx="1115931" cy="1115931"/>
        </a:xfrm>
        <a:prstGeom prst="ellipse">
          <a:avLst/>
        </a:prstGeom>
        <a:gradFill rotWithShape="0">
          <a:gsLst>
            <a:gs pos="0">
              <a:schemeClr val="accent1">
                <a:hueOff val="0"/>
                <a:satOff val="0"/>
                <a:lumOff val="0"/>
                <a:alphaOff val="0"/>
                <a:shade val="51000"/>
                <a:satMod val="130000"/>
              </a:schemeClr>
            </a:gs>
            <a:gs pos="80000">
              <a:schemeClr val="accent1">
                <a:hueOff val="0"/>
                <a:satOff val="0"/>
                <a:lumOff val="0"/>
                <a:alphaOff val="0"/>
                <a:shade val="93000"/>
                <a:satMod val="130000"/>
              </a:schemeClr>
            </a:gs>
            <a:gs pos="100000">
              <a:schemeClr val="accent1">
                <a:hueOff val="0"/>
                <a:satOff val="0"/>
                <a:lumOff val="0"/>
                <a:alphaOff val="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lightRig rig="threePt" dir="t">
            <a:rot lat="0" lon="0" rev="7500000"/>
          </a:lightRig>
        </a:scene3d>
        <a:sp3d prstMaterial="plastic">
          <a:bevelT w="127000" h="25400" prst="relaxedInset"/>
        </a:sp3d>
      </dsp:spPr>
      <dsp:style>
        <a:lnRef idx="0">
          <a:scrgbClr r="0" g="0" b="0"/>
        </a:lnRef>
        <a:fillRef idx="3">
          <a:scrgbClr r="0" g="0" b="0"/>
        </a:fillRef>
        <a:effectRef idx="2">
          <a:scrgbClr r="0" g="0" b="0"/>
        </a:effectRef>
        <a:fontRef idx="minor">
          <a:schemeClr val="lt1"/>
        </a:fontRef>
      </dsp:style>
      <dsp:txBody>
        <a:bodyPr spcFirstLastPara="0" vert="horz" wrap="square" lIns="11430" tIns="11430" rIns="11430" bIns="11430" numCol="1" spcCol="1270" anchor="ctr" anchorCtr="0">
          <a:noAutofit/>
        </a:bodyPr>
        <a:lstStyle/>
        <a:p>
          <a:pPr marL="0" lvl="0" indent="0" algn="ctr" defTabSz="400050">
            <a:lnSpc>
              <a:spcPct val="90000"/>
            </a:lnSpc>
            <a:spcBef>
              <a:spcPct val="0"/>
            </a:spcBef>
            <a:spcAft>
              <a:spcPct val="35000"/>
            </a:spcAft>
            <a:buNone/>
          </a:pPr>
          <a:r>
            <a:rPr lang="es-CO" sz="900" b="1" kern="1200"/>
            <a:t>EVALUACION</a:t>
          </a:r>
        </a:p>
      </dsp:txBody>
      <dsp:txXfrm>
        <a:off x="3944308" y="1119963"/>
        <a:ext cx="789083" cy="789083"/>
      </dsp:txXfrm>
    </dsp:sp>
    <dsp:sp modelId="{B10C56EC-DBED-4620-8F6F-44E1AD9C3DF3}">
      <dsp:nvSpPr>
        <dsp:cNvPr id="0" name=""/>
        <dsp:cNvSpPr/>
      </dsp:nvSpPr>
      <dsp:spPr>
        <a:xfrm rot="6533097">
          <a:off x="3914029" y="2119710"/>
          <a:ext cx="306742" cy="376626"/>
        </a:xfrm>
        <a:prstGeom prst="rightArrow">
          <a:avLst>
            <a:gd name="adj1" fmla="val 60000"/>
            <a:gd name="adj2" fmla="val 50000"/>
          </a:avLst>
        </a:prstGeom>
        <a:solidFill>
          <a:schemeClr val="accent1">
            <a:tint val="60000"/>
            <a:hueOff val="0"/>
            <a:satOff val="0"/>
            <a:lumOff val="0"/>
            <a:alphaOff val="0"/>
          </a:schemeClr>
        </a:solidFill>
        <a:ln>
          <a:noFill/>
        </a:ln>
        <a:effectLst>
          <a:outerShdw blurRad="40000" dist="23000" dir="5400000" rotWithShape="0">
            <a:srgbClr val="000000">
              <a:alpha val="35000"/>
            </a:srgbClr>
          </a:outerShdw>
        </a:effectLst>
        <a:scene3d>
          <a:camera prst="orthographicFront"/>
          <a:lightRig rig="threePt" dir="t">
            <a:rot lat="0" lon="0" rev="7500000"/>
          </a:lightRig>
        </a:scene3d>
        <a:sp3d z="-70000" extrusionH="63500" prstMaterial="matte">
          <a:bevelT w="25400" h="6350" prst="relaxedInset"/>
          <a:contourClr>
            <a:schemeClr val="bg1"/>
          </a:contourClr>
        </a:sp3d>
      </dsp:spPr>
      <dsp:style>
        <a:lnRef idx="0">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lang="es-CO" sz="1600" kern="1200"/>
        </a:p>
      </dsp:txBody>
      <dsp:txXfrm rot="10800000">
        <a:off x="3974933" y="2151500"/>
        <a:ext cx="214719" cy="225976"/>
      </dsp:txXfrm>
    </dsp:sp>
    <dsp:sp modelId="{7B29322C-53DE-4440-A10D-8FB98075EDBE}">
      <dsp:nvSpPr>
        <dsp:cNvPr id="0" name=""/>
        <dsp:cNvSpPr/>
      </dsp:nvSpPr>
      <dsp:spPr>
        <a:xfrm>
          <a:off x="3232365" y="2560005"/>
          <a:ext cx="1115931" cy="1115931"/>
        </a:xfrm>
        <a:prstGeom prst="ellipse">
          <a:avLst/>
        </a:prstGeom>
        <a:gradFill rotWithShape="0">
          <a:gsLst>
            <a:gs pos="0">
              <a:schemeClr val="accent1">
                <a:hueOff val="0"/>
                <a:satOff val="0"/>
                <a:lumOff val="0"/>
                <a:alphaOff val="0"/>
                <a:shade val="51000"/>
                <a:satMod val="130000"/>
              </a:schemeClr>
            </a:gs>
            <a:gs pos="80000">
              <a:schemeClr val="accent1">
                <a:hueOff val="0"/>
                <a:satOff val="0"/>
                <a:lumOff val="0"/>
                <a:alphaOff val="0"/>
                <a:shade val="93000"/>
                <a:satMod val="130000"/>
              </a:schemeClr>
            </a:gs>
            <a:gs pos="100000">
              <a:schemeClr val="accent1">
                <a:hueOff val="0"/>
                <a:satOff val="0"/>
                <a:lumOff val="0"/>
                <a:alphaOff val="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lightRig rig="threePt" dir="t">
            <a:rot lat="0" lon="0" rev="7500000"/>
          </a:lightRig>
        </a:scene3d>
        <a:sp3d prstMaterial="plastic">
          <a:bevelT w="127000" h="25400" prst="relaxedInset"/>
        </a:sp3d>
      </dsp:spPr>
      <dsp:style>
        <a:lnRef idx="0">
          <a:scrgbClr r="0" g="0" b="0"/>
        </a:lnRef>
        <a:fillRef idx="3">
          <a:scrgbClr r="0" g="0" b="0"/>
        </a:fillRef>
        <a:effectRef idx="2">
          <a:scrgbClr r="0" g="0" b="0"/>
        </a:effectRef>
        <a:fontRef idx="minor">
          <a:schemeClr val="lt1"/>
        </a:fontRef>
      </dsp:style>
      <dsp:txBody>
        <a:bodyPr spcFirstLastPara="0" vert="horz" wrap="square" lIns="11430" tIns="11430" rIns="11430" bIns="11430" numCol="1" spcCol="1270" anchor="ctr" anchorCtr="0">
          <a:noAutofit/>
        </a:bodyPr>
        <a:lstStyle/>
        <a:p>
          <a:pPr marL="0" lvl="0" indent="0" algn="ctr" defTabSz="400050">
            <a:lnSpc>
              <a:spcPct val="90000"/>
            </a:lnSpc>
            <a:spcBef>
              <a:spcPct val="0"/>
            </a:spcBef>
            <a:spcAft>
              <a:spcPct val="35000"/>
            </a:spcAft>
            <a:buNone/>
          </a:pPr>
          <a:r>
            <a:rPr lang="es-CO" sz="900" b="1" kern="1200"/>
            <a:t>TRATAMIENTO</a:t>
          </a:r>
        </a:p>
      </dsp:txBody>
      <dsp:txXfrm>
        <a:off x="3395789" y="2723429"/>
        <a:ext cx="789083" cy="789083"/>
      </dsp:txXfrm>
    </dsp:sp>
    <dsp:sp modelId="{165DC454-D0DD-4072-96C2-5E4C48DA9539}">
      <dsp:nvSpPr>
        <dsp:cNvPr id="0" name=""/>
        <dsp:cNvSpPr/>
      </dsp:nvSpPr>
      <dsp:spPr>
        <a:xfrm rot="10929542">
          <a:off x="2758025" y="2897066"/>
          <a:ext cx="335634" cy="376626"/>
        </a:xfrm>
        <a:prstGeom prst="rightArrow">
          <a:avLst>
            <a:gd name="adj1" fmla="val 60000"/>
            <a:gd name="adj2" fmla="val 50000"/>
          </a:avLst>
        </a:prstGeom>
        <a:solidFill>
          <a:schemeClr val="accent1">
            <a:tint val="60000"/>
            <a:hueOff val="0"/>
            <a:satOff val="0"/>
            <a:lumOff val="0"/>
            <a:alphaOff val="0"/>
          </a:schemeClr>
        </a:solidFill>
        <a:ln>
          <a:noFill/>
        </a:ln>
        <a:effectLst>
          <a:outerShdw blurRad="40000" dist="23000" dir="5400000" rotWithShape="0">
            <a:srgbClr val="000000">
              <a:alpha val="35000"/>
            </a:srgbClr>
          </a:outerShdw>
        </a:effectLst>
        <a:scene3d>
          <a:camera prst="orthographicFront"/>
          <a:lightRig rig="threePt" dir="t">
            <a:rot lat="0" lon="0" rev="7500000"/>
          </a:lightRig>
        </a:scene3d>
        <a:sp3d z="-70000" extrusionH="63500" prstMaterial="matte">
          <a:bevelT w="25400" h="6350" prst="relaxedInset"/>
          <a:contourClr>
            <a:schemeClr val="bg1"/>
          </a:contourClr>
        </a:sp3d>
      </dsp:spPr>
      <dsp:style>
        <a:lnRef idx="0">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lang="es-CO" sz="1600" kern="1200"/>
        </a:p>
      </dsp:txBody>
      <dsp:txXfrm rot="10800000">
        <a:off x="2858679" y="2974288"/>
        <a:ext cx="234944" cy="225976"/>
      </dsp:txXfrm>
    </dsp:sp>
    <dsp:sp modelId="{D5C406B2-D5DC-4C89-BFEE-B664AF5401D9}">
      <dsp:nvSpPr>
        <dsp:cNvPr id="0" name=""/>
        <dsp:cNvSpPr/>
      </dsp:nvSpPr>
      <dsp:spPr>
        <a:xfrm>
          <a:off x="1443328" y="2455759"/>
          <a:ext cx="1156997" cy="1191077"/>
        </a:xfrm>
        <a:prstGeom prst="ellipse">
          <a:avLst/>
        </a:prstGeom>
        <a:gradFill rotWithShape="0">
          <a:gsLst>
            <a:gs pos="0">
              <a:schemeClr val="accent1">
                <a:hueOff val="0"/>
                <a:satOff val="0"/>
                <a:lumOff val="0"/>
                <a:alphaOff val="0"/>
                <a:shade val="51000"/>
                <a:satMod val="130000"/>
              </a:schemeClr>
            </a:gs>
            <a:gs pos="80000">
              <a:schemeClr val="accent1">
                <a:hueOff val="0"/>
                <a:satOff val="0"/>
                <a:lumOff val="0"/>
                <a:alphaOff val="0"/>
                <a:shade val="93000"/>
                <a:satMod val="130000"/>
              </a:schemeClr>
            </a:gs>
            <a:gs pos="100000">
              <a:schemeClr val="accent1">
                <a:hueOff val="0"/>
                <a:satOff val="0"/>
                <a:lumOff val="0"/>
                <a:alphaOff val="0"/>
                <a:shade val="94000"/>
                <a:satMod val="135000"/>
              </a:schemeClr>
            </a:gs>
          </a:gsLst>
          <a:lin ang="16200000" scaled="0"/>
        </a:gradFill>
        <a:ln>
          <a:noFill/>
        </a:ln>
        <a:effectLst>
          <a:glow rad="139700">
            <a:schemeClr val="accent1">
              <a:satMod val="175000"/>
              <a:alpha val="40000"/>
            </a:schemeClr>
          </a:glow>
        </a:effectLst>
        <a:scene3d>
          <a:camera prst="orthographicFront"/>
          <a:lightRig rig="threePt" dir="t">
            <a:rot lat="0" lon="0" rev="7500000"/>
          </a:lightRig>
        </a:scene3d>
        <a:sp3d prstMaterial="plastic">
          <a:bevelT w="127000" h="25400" prst="relaxedInset"/>
        </a:sp3d>
      </dsp:spPr>
      <dsp:style>
        <a:lnRef idx="0">
          <a:scrgbClr r="0" g="0" b="0"/>
        </a:lnRef>
        <a:fillRef idx="3">
          <a:scrgbClr r="0" g="0" b="0"/>
        </a:fillRef>
        <a:effectRef idx="2">
          <a:scrgbClr r="0" g="0" b="0"/>
        </a:effectRef>
        <a:fontRef idx="minor">
          <a:schemeClr val="lt1"/>
        </a:fontRef>
      </dsp:style>
      <dsp:txBody>
        <a:bodyPr spcFirstLastPara="0" vert="horz" wrap="square" lIns="11430" tIns="11430" rIns="11430" bIns="11430" numCol="1" spcCol="1270" anchor="ctr" anchorCtr="0">
          <a:noAutofit/>
        </a:bodyPr>
        <a:lstStyle/>
        <a:p>
          <a:pPr marL="0" lvl="0" indent="0" algn="ctr" defTabSz="400050">
            <a:lnSpc>
              <a:spcPct val="90000"/>
            </a:lnSpc>
            <a:spcBef>
              <a:spcPct val="0"/>
            </a:spcBef>
            <a:spcAft>
              <a:spcPct val="35000"/>
            </a:spcAft>
            <a:buNone/>
          </a:pPr>
          <a:r>
            <a:rPr lang="es-CO" sz="900" b="1" kern="1200"/>
            <a:t>MONITOREO</a:t>
          </a:r>
        </a:p>
      </dsp:txBody>
      <dsp:txXfrm>
        <a:off x="1612766" y="2630188"/>
        <a:ext cx="818121" cy="842219"/>
      </dsp:txXfrm>
    </dsp:sp>
    <dsp:sp modelId="{E16B377C-4A49-40F1-9490-110BDF9FFE74}">
      <dsp:nvSpPr>
        <dsp:cNvPr id="0" name=""/>
        <dsp:cNvSpPr/>
      </dsp:nvSpPr>
      <dsp:spPr>
        <a:xfrm rot="15269059">
          <a:off x="1710892" y="2110461"/>
          <a:ext cx="204039" cy="376626"/>
        </a:xfrm>
        <a:prstGeom prst="rightArrow">
          <a:avLst>
            <a:gd name="adj1" fmla="val 60000"/>
            <a:gd name="adj2" fmla="val 50000"/>
          </a:avLst>
        </a:prstGeom>
        <a:solidFill>
          <a:schemeClr val="accent1">
            <a:tint val="60000"/>
            <a:hueOff val="0"/>
            <a:satOff val="0"/>
            <a:lumOff val="0"/>
            <a:alphaOff val="0"/>
          </a:schemeClr>
        </a:solidFill>
        <a:ln>
          <a:noFill/>
        </a:ln>
        <a:effectLst>
          <a:outerShdw blurRad="40000" dist="23000" dir="5400000" rotWithShape="0">
            <a:srgbClr val="000000">
              <a:alpha val="35000"/>
            </a:srgbClr>
          </a:outerShdw>
        </a:effectLst>
        <a:scene3d>
          <a:camera prst="orthographicFront"/>
          <a:lightRig rig="threePt" dir="t">
            <a:rot lat="0" lon="0" rev="7500000"/>
          </a:lightRig>
        </a:scene3d>
        <a:sp3d z="-70000" extrusionH="63500" prstMaterial="matte">
          <a:bevelT w="25400" h="6350" prst="relaxedInset"/>
          <a:contourClr>
            <a:schemeClr val="bg1"/>
          </a:contourClr>
        </a:sp3d>
      </dsp:spPr>
      <dsp:style>
        <a:lnRef idx="0">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lang="es-CO" sz="1600" kern="1200"/>
        </a:p>
      </dsp:txBody>
      <dsp:txXfrm rot="10800000">
        <a:off x="1749685" y="2215277"/>
        <a:ext cx="142827" cy="225976"/>
      </dsp:txXfrm>
    </dsp:sp>
    <dsp:sp modelId="{F5B851DC-8FAE-4775-915C-EA480F267AAE}">
      <dsp:nvSpPr>
        <dsp:cNvPr id="0" name=""/>
        <dsp:cNvSpPr/>
      </dsp:nvSpPr>
      <dsp:spPr>
        <a:xfrm>
          <a:off x="1058585" y="1057278"/>
          <a:ext cx="1115931" cy="1068381"/>
        </a:xfrm>
        <a:prstGeom prst="ellipse">
          <a:avLst/>
        </a:prstGeom>
        <a:gradFill rotWithShape="0">
          <a:gsLst>
            <a:gs pos="0">
              <a:schemeClr val="accent1">
                <a:hueOff val="0"/>
                <a:satOff val="0"/>
                <a:lumOff val="0"/>
                <a:alphaOff val="0"/>
                <a:shade val="51000"/>
                <a:satMod val="130000"/>
              </a:schemeClr>
            </a:gs>
            <a:gs pos="80000">
              <a:schemeClr val="accent1">
                <a:hueOff val="0"/>
                <a:satOff val="0"/>
                <a:lumOff val="0"/>
                <a:alphaOff val="0"/>
                <a:shade val="93000"/>
                <a:satMod val="130000"/>
              </a:schemeClr>
            </a:gs>
            <a:gs pos="100000">
              <a:schemeClr val="accent1">
                <a:hueOff val="0"/>
                <a:satOff val="0"/>
                <a:lumOff val="0"/>
                <a:alphaOff val="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lightRig rig="threePt" dir="t">
            <a:rot lat="0" lon="0" rev="7500000"/>
          </a:lightRig>
        </a:scene3d>
        <a:sp3d prstMaterial="plastic">
          <a:bevelT w="127000" h="25400" prst="relaxedInset"/>
        </a:sp3d>
      </dsp:spPr>
      <dsp:style>
        <a:lnRef idx="0">
          <a:scrgbClr r="0" g="0" b="0"/>
        </a:lnRef>
        <a:fillRef idx="3">
          <a:scrgbClr r="0" g="0" b="0"/>
        </a:fillRef>
        <a:effectRef idx="2">
          <a:scrgbClr r="0" g="0" b="0"/>
        </a:effectRef>
        <a:fontRef idx="minor">
          <a:schemeClr val="lt1"/>
        </a:fontRef>
      </dsp:style>
      <dsp:txBody>
        <a:bodyPr spcFirstLastPara="0" vert="horz" wrap="square" lIns="11430" tIns="11430" rIns="11430" bIns="11430" numCol="1" spcCol="1270" anchor="ctr" anchorCtr="0">
          <a:noAutofit/>
        </a:bodyPr>
        <a:lstStyle/>
        <a:p>
          <a:pPr marL="0" lvl="0" indent="0" algn="ctr" defTabSz="400050">
            <a:lnSpc>
              <a:spcPct val="90000"/>
            </a:lnSpc>
            <a:spcBef>
              <a:spcPct val="0"/>
            </a:spcBef>
            <a:spcAft>
              <a:spcPct val="35000"/>
            </a:spcAft>
            <a:buNone/>
          </a:pPr>
          <a:r>
            <a:rPr lang="es-CO" sz="900" b="1" kern="1200"/>
            <a:t>REPORTES  </a:t>
          </a:r>
        </a:p>
      </dsp:txBody>
      <dsp:txXfrm>
        <a:off x="1222009" y="1213739"/>
        <a:ext cx="789083" cy="755459"/>
      </dsp:txXfrm>
    </dsp:sp>
    <dsp:sp modelId="{D02CA812-9119-4EA7-98A2-D1B087184B0E}">
      <dsp:nvSpPr>
        <dsp:cNvPr id="0" name=""/>
        <dsp:cNvSpPr/>
      </dsp:nvSpPr>
      <dsp:spPr>
        <a:xfrm rot="19321070">
          <a:off x="2119523" y="885937"/>
          <a:ext cx="318922" cy="376626"/>
        </a:xfrm>
        <a:prstGeom prst="rightArrow">
          <a:avLst>
            <a:gd name="adj1" fmla="val 60000"/>
            <a:gd name="adj2" fmla="val 50000"/>
          </a:avLst>
        </a:prstGeom>
        <a:solidFill>
          <a:schemeClr val="accent1">
            <a:tint val="60000"/>
            <a:hueOff val="0"/>
            <a:satOff val="0"/>
            <a:lumOff val="0"/>
            <a:alphaOff val="0"/>
          </a:schemeClr>
        </a:solidFill>
        <a:ln>
          <a:noFill/>
        </a:ln>
        <a:effectLst>
          <a:outerShdw blurRad="40000" dist="23000" dir="5400000" rotWithShape="0">
            <a:srgbClr val="000000">
              <a:alpha val="35000"/>
            </a:srgbClr>
          </a:outerShdw>
        </a:effectLst>
        <a:scene3d>
          <a:camera prst="orthographicFront"/>
          <a:lightRig rig="threePt" dir="t">
            <a:rot lat="0" lon="0" rev="7500000"/>
          </a:lightRig>
        </a:scene3d>
        <a:sp3d z="-70000" extrusionH="63500" prstMaterial="matte">
          <a:bevelT w="25400" h="6350" prst="relaxedInset"/>
          <a:contourClr>
            <a:schemeClr val="bg1"/>
          </a:contourClr>
        </a:sp3d>
      </dsp:spPr>
      <dsp:style>
        <a:lnRef idx="0">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lang="es-CO" sz="1600" kern="1200"/>
        </a:p>
      </dsp:txBody>
      <dsp:txXfrm>
        <a:off x="2129655" y="990703"/>
        <a:ext cx="223245" cy="225976"/>
      </dsp:txXfrm>
    </dsp:sp>
  </dsp:spTree>
</dsp:drawing>
</file>

<file path=xl/diagrams/layout1.xml><?xml version="1.0" encoding="utf-8"?>
<dgm:layoutDef xmlns:dgm="http://schemas.openxmlformats.org/drawingml/2006/diagram" xmlns:a="http://schemas.openxmlformats.org/drawingml/2006/main" uniqueId="urn:microsoft.com/office/officeart/2005/8/layout/cycle2">
  <dgm:title val=""/>
  <dgm:desc val=""/>
  <dgm:catLst>
    <dgm:cat type="cycle" pri="1000"/>
    <dgm:cat type="convert" pri="100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 modelId="3"/>
      </dgm:ptLst>
      <dgm:cxnLst>
        <dgm:cxn modelId="4" srcId="0" destId="1" srcOrd="0" destOrd="0"/>
        <dgm:cxn modelId="5" srcId="0" destId="2" srcOrd="1" destOrd="0"/>
        <dgm:cxn modelId="6" srcId="0" destId="3" srcOrd="2"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cycle">
    <dgm:varLst>
      <dgm:dir/>
      <dgm:resizeHandles val="exact"/>
    </dgm:varLst>
    <dgm:choose name="Name0">
      <dgm:if name="Name1" func="var" arg="dir" op="equ" val="norm">
        <dgm:choose name="Name2">
          <dgm:if name="Name3" axis="ch" ptType="node" func="cnt" op="gt" val="2">
            <dgm:alg type="cycle">
              <dgm:param type="stAng" val="0"/>
              <dgm:param type="spanAng" val="360"/>
            </dgm:alg>
          </dgm:if>
          <dgm:else name="Name4">
            <dgm:alg type="cycle">
              <dgm:param type="stAng" val="-90"/>
              <dgm:param type="spanAng" val="360"/>
            </dgm:alg>
          </dgm:else>
        </dgm:choose>
      </dgm:if>
      <dgm:else name="Name5">
        <dgm:choose name="Name6">
          <dgm:if name="Name7" axis="ch" ptType="node" func="cnt" op="gt" val="2">
            <dgm:alg type="cycle">
              <dgm:param type="stAng" val="0"/>
              <dgm:param type="spanAng" val="-360"/>
            </dgm:alg>
          </dgm:if>
          <dgm:else name="Name8">
            <dgm:alg type="cycle">
              <dgm:param type="stAng" val="90"/>
              <dgm:param type="spanAng" val="-360"/>
            </dgm:alg>
          </dgm:else>
        </dgm:choose>
      </dgm:else>
    </dgm:choose>
    <dgm:shape xmlns:r="http://schemas.openxmlformats.org/officeDocument/2006/relationships" r:blip="">
      <dgm:adjLst/>
    </dgm:shape>
    <dgm:presOf/>
    <dgm:constrLst>
      <dgm:constr type="w" for="ch" ptType="node" refType="w"/>
      <dgm:constr type="w" for="ch" ptType="sibTrans" refType="w" refFor="ch" refPtType="node" op="equ" fact="0.25"/>
      <dgm:constr type="sibSp" refType="w" refFor="ch" refPtType="node" fact="0.5"/>
      <dgm:constr type="primFontSz" for="ch" ptType="node" op="equ" val="65"/>
      <dgm:constr type="primFontSz" for="des" forName="connectorText" op="equ" val="55"/>
      <dgm:constr type="primFontSz" for="des" forName="connectorText" refType="primFontSz" refFor="ch" refPtType="node" op="lte" fact="0.8"/>
    </dgm:constrLst>
    <dgm:ruleLst/>
    <dgm:forEach name="nodesForEach" axis="ch" ptType="node">
      <dgm:layoutNode name="node">
        <dgm:varLst>
          <dgm:bulletEnabled val="1"/>
        </dgm:varLst>
        <dgm:alg type="tx">
          <dgm:param type="txAnchorVertCh" val="mid"/>
        </dgm:alg>
        <dgm:shape xmlns:r="http://schemas.openxmlformats.org/officeDocument/2006/relationships" type="ellipse" r:blip="">
          <dgm:adjLst/>
        </dgm:shape>
        <dgm:presOf axis="desOrSelf" ptType="node"/>
        <dgm:constrLst>
          <dgm:constr type="h" refType="w"/>
          <dgm:constr type="lMarg" refType="primFontSz" fact="0.1"/>
          <dgm:constr type="rMarg" refType="primFontSz" fact="0.1"/>
          <dgm:constr type="tMarg" refType="primFontSz" fact="0.1"/>
          <dgm:constr type="bMarg" refType="primFontSz" fact="0.1"/>
        </dgm:constrLst>
        <dgm:ruleLst>
          <dgm:rule type="primFontSz" val="5" fact="NaN" max="NaN"/>
        </dgm:ruleLst>
      </dgm:layoutNode>
      <dgm:choose name="Name9">
        <dgm:if name="Name10" axis="par ch" ptType="doc node" func="cnt" op="gt" val="1">
          <dgm:forEach name="sibTransForEach" axis="followSib" ptType="sibTrans" hideLastTrans="0" cnt="1">
            <dgm:layoutNode name="sibTrans">
              <dgm:choose name="Name11">
                <dgm:if name="Name12" axis="par ch" ptType="doc node" func="cnt" op="lt" val="3">
                  <dgm:alg type="conn">
                    <dgm:param type="begPts" val="radial"/>
                    <dgm:param type="endPts" val="radial"/>
                  </dgm:alg>
                </dgm:if>
                <dgm:else name="Name13">
                  <dgm:alg type="conn">
                    <dgm:param type="begPts" val="auto"/>
                    <dgm:param type="endPts" val="auto"/>
                  </dgm:alg>
                </dgm:else>
              </dgm:choose>
              <dgm:shape xmlns:r="http://schemas.openxmlformats.org/officeDocument/2006/relationships" type="conn" r:blip="">
                <dgm:adjLst/>
              </dgm:shape>
              <dgm:presOf axis="self"/>
              <dgm:constrLst>
                <dgm:constr type="h" refType="w" fact="1.35"/>
                <dgm:constr type="connDist"/>
                <dgm:constr type="w" for="ch" refType="connDist" fact="0.45"/>
                <dgm:constr type="h" for="ch" refType="h"/>
              </dgm:constrLst>
              <dgm:ruleLst/>
              <dgm:layoutNode name="connectorText">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if>
        <dgm:else name="Name14"/>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3d2">
  <dgm:title val=""/>
  <dgm:desc val=""/>
  <dgm:catLst>
    <dgm:cat type="3D" pri="11200"/>
  </dgm:catLst>
  <dgm:scene3d>
    <a:camera prst="orthographicFront"/>
    <a:lightRig rig="threePt" dir="t"/>
  </dgm:scene3d>
  <dgm:styleLbl name="node0">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lnNode1">
    <dgm:scene3d>
      <a:camera prst="orthographicFront"/>
      <a:lightRig rig="threePt" dir="t">
        <a:rot lat="0" lon="0" rev="7500000"/>
      </a:lightRig>
    </dgm:scene3d>
    <dgm:sp3d prstMaterial="plastic">
      <a:bevelT w="127000" h="25400" prst="relaxedInset"/>
    </dgm:sp3d>
    <dgm:txPr/>
    <dgm:style>
      <a:lnRef idx="1">
        <a:scrgbClr r="0" g="0" b="0"/>
      </a:lnRef>
      <a:fillRef idx="3">
        <a:scrgbClr r="0" g="0" b="0"/>
      </a:fillRef>
      <a:effectRef idx="2">
        <a:scrgbClr r="0" g="0" b="0"/>
      </a:effectRef>
      <a:fontRef idx="minor">
        <a:schemeClr val="lt1"/>
      </a:fontRef>
    </dgm:style>
  </dgm:styleLbl>
  <dgm:styleLbl name="vennNode1">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tx1"/>
      </a:fontRef>
    </dgm:style>
  </dgm:styleLbl>
  <dgm:styleLbl name="alingNode1">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node1">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node2">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node3">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node4">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fgImgPlace1">
    <dgm:scene3d>
      <a:camera prst="orthographicFront"/>
      <a:lightRig rig="threePt" dir="t">
        <a:rot lat="0" lon="0" rev="7500000"/>
      </a:lightRig>
    </dgm:scene3d>
    <dgm:sp3d z="152400" extrusionH="63500" prstMaterial="matte">
      <a:bevelT w="50800" h="19050" prst="relaxedInset"/>
      <a:contourClr>
        <a:schemeClr val="bg1"/>
      </a:contourClr>
    </dgm:sp3d>
    <dgm:txPr/>
    <dgm:style>
      <a:lnRef idx="0">
        <a:scrgbClr r="0" g="0" b="0"/>
      </a:lnRef>
      <a:fillRef idx="1">
        <a:scrgbClr r="0" g="0" b="0"/>
      </a:fillRef>
      <a:effectRef idx="0">
        <a:scrgbClr r="0" g="0" b="0"/>
      </a:effectRef>
      <a:fontRef idx="minor"/>
    </dgm:style>
  </dgm:styleLbl>
  <dgm:styleLbl name="alignImgPlace1">
    <dgm:scene3d>
      <a:camera prst="orthographicFront"/>
      <a:lightRig rig="threePt" dir="t">
        <a:rot lat="0" lon="0" rev="7500000"/>
      </a:lightRig>
    </dgm:scene3d>
    <dgm:sp3d z="254000" extrusionH="63500" contourW="12700" prstMaterial="matte">
      <a:contourClr>
        <a:schemeClr val="lt1"/>
      </a:contourClr>
    </dgm:sp3d>
    <dgm:txPr/>
    <dgm:style>
      <a:lnRef idx="0">
        <a:scrgbClr r="0" g="0" b="0"/>
      </a:lnRef>
      <a:fillRef idx="1">
        <a:scrgbClr r="0" g="0" b="0"/>
      </a:fillRef>
      <a:effectRef idx="0">
        <a:scrgbClr r="0" g="0" b="0"/>
      </a:effectRef>
      <a:fontRef idx="minor"/>
    </dgm:style>
  </dgm:styleLbl>
  <dgm:styleLbl name="bgImgPlace1">
    <dgm:scene3d>
      <a:camera prst="orthographicFront"/>
      <a:lightRig rig="threePt" dir="t">
        <a:rot lat="0" lon="0" rev="7500000"/>
      </a:lightRig>
    </dgm:scene3d>
    <dgm:sp3d z="-152400" extrusionH="63500" contourW="12700" prstMaterial="matte">
      <a:contourClr>
        <a:schemeClr val="lt1"/>
      </a:contourClr>
    </dgm:sp3d>
    <dgm:txPr/>
    <dgm:style>
      <a:lnRef idx="0">
        <a:scrgbClr r="0" g="0" b="0"/>
      </a:lnRef>
      <a:fillRef idx="1">
        <a:scrgbClr r="0" g="0" b="0"/>
      </a:fillRef>
      <a:effectRef idx="0">
        <a:scrgbClr r="0" g="0" b="0"/>
      </a:effectRef>
      <a:fontRef idx="minor"/>
    </dgm:style>
  </dgm:styleLbl>
  <dgm:styleLbl name="sibTrans2D1">
    <dgm:scene3d>
      <a:camera prst="orthographicFront"/>
      <a:lightRig rig="threePt" dir="t">
        <a:rot lat="0" lon="0" rev="7500000"/>
      </a:lightRig>
    </dgm:scene3d>
    <dgm:sp3d z="-70000" extrusionH="63500" prstMaterial="matte">
      <a:bevelT w="25400" h="6350" prst="relaxedInset"/>
      <a:contourClr>
        <a:schemeClr val="bg1"/>
      </a:contourClr>
    </dgm:sp3d>
    <dgm:txPr/>
    <dgm:style>
      <a:lnRef idx="0">
        <a:scrgbClr r="0" g="0" b="0"/>
      </a:lnRef>
      <a:fillRef idx="1">
        <a:scrgbClr r="0" g="0" b="0"/>
      </a:fillRef>
      <a:effectRef idx="2">
        <a:scrgbClr r="0" g="0" b="0"/>
      </a:effectRef>
      <a:fontRef idx="minor">
        <a:schemeClr val="lt1"/>
      </a:fontRef>
    </dgm:style>
  </dgm:styleLbl>
  <dgm:styleLbl name="fgSibTrans2D1">
    <dgm:scene3d>
      <a:camera prst="orthographicFront"/>
      <a:lightRig rig="threePt" dir="t">
        <a:rot lat="0" lon="0" rev="7500000"/>
      </a:lightRig>
    </dgm:scene3d>
    <dgm:sp3d z="152400" extrusionH="63500" prstMaterial="matte">
      <a:bevelT w="25400" h="6350" prst="relaxedInset"/>
      <a:contourClr>
        <a:schemeClr val="bg1"/>
      </a:contourClr>
    </dgm:sp3d>
    <dgm:txPr/>
    <dgm:style>
      <a:lnRef idx="0">
        <a:scrgbClr r="0" g="0" b="0"/>
      </a:lnRef>
      <a:fillRef idx="1">
        <a:scrgbClr r="0" g="0" b="0"/>
      </a:fillRef>
      <a:effectRef idx="2">
        <a:scrgbClr r="0" g="0" b="0"/>
      </a:effectRef>
      <a:fontRef idx="minor">
        <a:schemeClr val="lt1"/>
      </a:fontRef>
    </dgm:style>
  </dgm:styleLbl>
  <dgm:styleLbl name="bgSibTrans2D1">
    <dgm:scene3d>
      <a:camera prst="orthographicFront"/>
      <a:lightRig rig="threePt" dir="t">
        <a:rot lat="0" lon="0" rev="7500000"/>
      </a:lightRig>
    </dgm:scene3d>
    <dgm:sp3d z="-152400" extrusionH="63500" prstMaterial="matte">
      <a:bevelT w="25400" h="6350" prst="relaxedInset"/>
      <a:contourClr>
        <a:schemeClr val="bg1"/>
      </a:contourClr>
    </dgm:sp3d>
    <dgm:txPr/>
    <dgm:style>
      <a:lnRef idx="0">
        <a:scrgbClr r="0" g="0" b="0"/>
      </a:lnRef>
      <a:fillRef idx="1">
        <a:scrgbClr r="0" g="0" b="0"/>
      </a:fillRef>
      <a:effectRef idx="2">
        <a:scrgbClr r="0" g="0" b="0"/>
      </a:effectRef>
      <a:fontRef idx="minor">
        <a:schemeClr val="lt1"/>
      </a:fontRef>
    </dgm:style>
  </dgm:styleLbl>
  <dgm:styleLbl name="sibTrans1D1">
    <dgm:scene3d>
      <a:camera prst="orthographicFront"/>
      <a:lightRig rig="threePt" dir="t">
        <a:rot lat="0" lon="0" rev="7500000"/>
      </a:lightRig>
    </dgm:scene3d>
    <dgm:sp3d z="-40000" prstMaterial="matte"/>
    <dgm:txPr/>
    <dgm:style>
      <a:lnRef idx="1">
        <a:scrgbClr r="0" g="0" b="0"/>
      </a:lnRef>
      <a:fillRef idx="0">
        <a:scrgbClr r="0" g="0" b="0"/>
      </a:fillRef>
      <a:effectRef idx="0">
        <a:scrgbClr r="0" g="0" b="0"/>
      </a:effectRef>
      <a:fontRef idx="minor"/>
    </dgm:style>
  </dgm:styleLbl>
  <dgm:styleLbl name="callout">
    <dgm:scene3d>
      <a:camera prst="orthographicFront"/>
      <a:lightRig rig="threePt" dir="t">
        <a:rot lat="0" lon="0" rev="7500000"/>
      </a:lightRig>
    </dgm:scene3d>
    <dgm:sp3d z="127000" prstMaterial="matte"/>
    <dgm:txPr/>
    <dgm:style>
      <a:lnRef idx="2">
        <a:scrgbClr r="0" g="0" b="0"/>
      </a:lnRef>
      <a:fillRef idx="1">
        <a:scrgbClr r="0" g="0" b="0"/>
      </a:fillRef>
      <a:effectRef idx="0">
        <a:scrgbClr r="0" g="0" b="0"/>
      </a:effectRef>
      <a:fontRef idx="minor"/>
    </dgm:style>
  </dgm:styleLbl>
  <dgm:styleLbl name="asst0">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asst1">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asst2">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asst3">
    <dgm:scene3d>
      <a:camera prst="orthographicFront"/>
      <a:lightRig rig="threePt" dir="t">
        <a:rot lat="0" lon="0" rev="7500000"/>
      </a:lightRig>
    </dgm:scene3d>
    <dgm:sp3d prstMaterial="plastic">
      <a:bevelT w="127000" h="25400" prst="relaxedInset"/>
    </dgm:sp3d>
    <dgm:txPr/>
    <dgm:style>
      <a:lnRef idx="0">
        <a:scrgbClr r="0" g="0" b="0"/>
      </a:lnRef>
      <a:fillRef idx="3">
        <a:scrgbClr r="0" g="0" b="0"/>
      </a:fillRef>
      <a:effectRef idx="2">
        <a:scrgbClr r="0" g="0" b="0"/>
      </a:effectRef>
      <a:fontRef idx="minor">
        <a:schemeClr val="lt1"/>
      </a:fontRef>
    </dgm:style>
  </dgm:styleLbl>
  <dgm:styleLbl name="parChTrans2D1">
    <dgm:scene3d>
      <a:camera prst="orthographicFront"/>
      <a:lightRig rig="threePt" dir="t">
        <a:rot lat="0" lon="0" rev="7500000"/>
      </a:lightRig>
    </dgm:scene3d>
    <dgm:sp3d extrusionH="63500" prstMaterial="matte">
      <a:bevelT w="50800" h="19050" prst="relaxedInset"/>
      <a:contourClr>
        <a:schemeClr val="bg1"/>
      </a:contourClr>
    </dgm:sp3d>
    <dgm:txPr/>
    <dgm:style>
      <a:lnRef idx="0">
        <a:scrgbClr r="0" g="0" b="0"/>
      </a:lnRef>
      <a:fillRef idx="1">
        <a:scrgbClr r="0" g="0" b="0"/>
      </a:fillRef>
      <a:effectRef idx="2">
        <a:scrgbClr r="0" g="0" b="0"/>
      </a:effectRef>
      <a:fontRef idx="minor">
        <a:schemeClr val="lt1"/>
      </a:fontRef>
    </dgm:style>
  </dgm:styleLbl>
  <dgm:styleLbl name="parChTrans2D2">
    <dgm:scene3d>
      <a:camera prst="orthographicFront"/>
      <a:lightRig rig="threePt" dir="t">
        <a:rot lat="0" lon="0" rev="7500000"/>
      </a:lightRig>
    </dgm:scene3d>
    <dgm:sp3d extrusionH="63500" prstMaterial="matte">
      <a:bevelT w="50800" h="19050" prst="relaxedInset"/>
      <a:contourClr>
        <a:schemeClr val="bg1"/>
      </a:contourClr>
    </dgm:sp3d>
    <dgm:txPr/>
    <dgm:style>
      <a:lnRef idx="0">
        <a:scrgbClr r="0" g="0" b="0"/>
      </a:lnRef>
      <a:fillRef idx="1">
        <a:scrgbClr r="0" g="0" b="0"/>
      </a:fillRef>
      <a:effectRef idx="0">
        <a:scrgbClr r="0" g="0" b="0"/>
      </a:effectRef>
      <a:fontRef idx="minor">
        <a:schemeClr val="lt1"/>
      </a:fontRef>
    </dgm:style>
  </dgm:styleLbl>
  <dgm:styleLbl name="parChTrans2D3">
    <dgm:scene3d>
      <a:camera prst="orthographicFront"/>
      <a:lightRig rig="threePt" dir="t">
        <a:rot lat="0" lon="0" rev="7500000"/>
      </a:lightRig>
    </dgm:scene3d>
    <dgm:sp3d z="60000" prstMaterial="flat">
      <a:bevelT w="120900" h="88900"/>
    </dgm:sp3d>
    <dgm:txPr/>
    <dgm:style>
      <a:lnRef idx="0">
        <a:scrgbClr r="0" g="0" b="0"/>
      </a:lnRef>
      <a:fillRef idx="3">
        <a:scrgbClr r="0" g="0" b="0"/>
      </a:fillRef>
      <a:effectRef idx="1">
        <a:scrgbClr r="0" g="0" b="0"/>
      </a:effectRef>
      <a:fontRef idx="minor">
        <a:schemeClr val="lt1"/>
      </a:fontRef>
    </dgm:style>
  </dgm:styleLbl>
  <dgm:styleLbl name="parChTrans2D4">
    <dgm:scene3d>
      <a:camera prst="orthographicFront"/>
      <a:lightRig rig="threePt" dir="t">
        <a:rot lat="0" lon="0" rev="7500000"/>
      </a:lightRig>
    </dgm:scene3d>
    <dgm:sp3d z="60000" prstMaterial="flat">
      <a:bevelT w="120900" h="88900"/>
    </dgm:sp3d>
    <dgm:txPr/>
    <dgm:style>
      <a:lnRef idx="0">
        <a:scrgbClr r="0" g="0" b="0"/>
      </a:lnRef>
      <a:fillRef idx="3">
        <a:scrgbClr r="0" g="0" b="0"/>
      </a:fillRef>
      <a:effectRef idx="1">
        <a:scrgbClr r="0" g="0" b="0"/>
      </a:effectRef>
      <a:fontRef idx="minor">
        <a:schemeClr val="lt1"/>
      </a:fontRef>
    </dgm:style>
  </dgm:styleLbl>
  <dgm:styleLbl name="parChTrans1D1">
    <dgm:scene3d>
      <a:camera prst="orthographicFront"/>
      <a:lightRig rig="threePt" dir="t">
        <a:rot lat="0" lon="0" rev="7500000"/>
      </a:lightRig>
    </dgm:scene3d>
    <dgm:sp3d z="-40000" prstMaterial="matte"/>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a:rot lat="0" lon="0" rev="7500000"/>
      </a:lightRig>
    </dgm:scene3d>
    <dgm:sp3d z="-40000" prstMaterial="matte"/>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a:rot lat="0" lon="0" rev="7500000"/>
      </a:lightRig>
    </dgm:scene3d>
    <dgm:sp3d z="-40000" prstMaterial="matte"/>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a:rot lat="0" lon="0" rev="7500000"/>
      </a:lightRig>
    </dgm:scene3d>
    <dgm:sp3d z="-40000" prstMaterial="matte"/>
    <dgm:txPr/>
    <dgm:style>
      <a:lnRef idx="2">
        <a:scrgbClr r="0" g="0" b="0"/>
      </a:lnRef>
      <a:fillRef idx="0">
        <a:scrgbClr r="0" g="0" b="0"/>
      </a:fillRef>
      <a:effectRef idx="0">
        <a:scrgbClr r="0" g="0" b="0"/>
      </a:effectRef>
      <a:fontRef idx="minor"/>
    </dgm:style>
  </dgm:styleLbl>
  <dgm:styleLbl name="fgAcc1">
    <dgm:scene3d>
      <a:camera prst="orthographicFront"/>
      <a:lightRig rig="threePt" dir="t">
        <a:rot lat="0" lon="0" rev="7500000"/>
      </a:lightRig>
    </dgm:scene3d>
    <dgm:sp3d z="152400" extrusionH="63500" prstMaterial="dkEdge">
      <a:bevelT w="135400" h="16350" prst="relaxedInset"/>
      <a:contourClr>
        <a:schemeClr val="bg1"/>
      </a:contourClr>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a:rot lat="0" lon="0" rev="7500000"/>
      </a:lightRig>
    </dgm:scene3d>
    <dgm:sp3d z="152400" extrusionH="63500" prstMaterial="dkEdge">
      <a:bevelT w="135400" h="16350" prst="relaxedInset"/>
      <a:contourClr>
        <a:schemeClr val="bg1"/>
      </a:contourClr>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a:rot lat="0" lon="0" rev="7500000"/>
      </a:lightRig>
    </dgm:scene3d>
    <dgm:sp3d extrusionH="190500" prstMaterial="dkEdge">
      <a:bevelT w="135400" h="16350" prst="relaxedInset"/>
      <a:contourClr>
        <a:schemeClr val="bg1"/>
      </a:contourClr>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a:rot lat="0" lon="0" rev="7500000"/>
      </a:lightRig>
    </dgm:scene3d>
    <dgm:sp3d prstMaterial="plastic">
      <a:bevelT w="127000" h="35400"/>
    </dgm:sp3d>
    <dgm:txPr/>
    <dgm:style>
      <a:lnRef idx="1">
        <a:scrgbClr r="0" g="0" b="0"/>
      </a:lnRef>
      <a:fillRef idx="1">
        <a:scrgbClr r="0" g="0" b="0"/>
      </a:fillRef>
      <a:effectRef idx="2">
        <a:scrgbClr r="0" g="0" b="0"/>
      </a:effectRef>
      <a:fontRef idx="minor">
        <a:schemeClr val="lt1"/>
      </a:fontRef>
    </dgm:style>
  </dgm:styleLbl>
  <dgm:styleLbl name="bgAcc1">
    <dgm:scene3d>
      <a:camera prst="orthographicFront"/>
      <a:lightRig rig="threePt" dir="t">
        <a:rot lat="0" lon="0" rev="7500000"/>
      </a:lightRig>
    </dgm:scene3d>
    <dgm:sp3d z="-152400" extrusionH="63500" prstMaterial="dkEdge">
      <a:bevelT w="124450" h="16350" prst="relaxedInset"/>
      <a:contourClr>
        <a:schemeClr val="bg1"/>
      </a:contourClr>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a:rot lat="0" lon="0" rev="7500000"/>
      </a:lightRig>
    </dgm:scene3d>
    <dgm:sp3d z="152400" extrusionH="63500" prstMaterial="dkEdge">
      <a:bevelT w="120800" h="19050" prst="relaxedInset"/>
      <a:contourClr>
        <a:schemeClr val="bg1"/>
      </a:contourClr>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a:rot lat="0" lon="0" rev="7500000"/>
      </a:lightRig>
    </dgm:scene3d>
    <dgm:sp3d extrusionH="190500" prstMaterial="dkEdge">
      <a:bevelT w="120650" h="38100" prst="relaxedInset"/>
      <a:contourClr>
        <a:schemeClr val="bg1"/>
      </a:contourClr>
    </dgm:sp3d>
    <dgm:txPr/>
    <dgm:style>
      <a:lnRef idx="1">
        <a:scrgbClr r="0" g="0" b="0"/>
      </a:lnRef>
      <a:fillRef idx="1">
        <a:scrgbClr r="0" g="0" b="0"/>
      </a:fillRef>
      <a:effectRef idx="2">
        <a:scrgbClr r="0" g="0" b="0"/>
      </a:effectRef>
      <a:fontRef idx="minor"/>
    </dgm:style>
  </dgm:styleLbl>
  <dgm:styleLbl name="solidBgAcc1">
    <dgm:scene3d>
      <a:camera prst="orthographicFront"/>
      <a:lightRig rig="threePt" dir="t">
        <a:rot lat="0" lon="0" rev="7500000"/>
      </a:lightRig>
    </dgm:scene3d>
    <dgm:sp3d z="-152400" extrusionH="63500" prstMaterial="dkEdge">
      <a:bevelT w="144450" h="36350" prst="relaxedInset"/>
      <a:contourClr>
        <a:schemeClr val="bg1"/>
      </a:contourClr>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a:rot lat="0" lon="0" rev="7500000"/>
      </a:lightRig>
    </dgm:scene3d>
    <dgm:sp3d z="152400" extrusionH="63500" prstMaterial="dkEdge">
      <a:bevelT w="125400" h="36350" prst="relaxedInset"/>
      <a:contourClr>
        <a:schemeClr val="bg1"/>
      </a:contourClr>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a:rot lat="0" lon="0" rev="7500000"/>
      </a:lightRig>
    </dgm:scene3d>
    <dgm:sp3d extrusionH="190500" prstMaterial="dkEdge">
      <a:bevelT w="120650" h="38100" prst="relaxedInset"/>
      <a:bevelB w="120650" h="57150" prst="relaxedInset"/>
      <a:contourClr>
        <a:schemeClr val="bg1"/>
      </a:contourClr>
    </dgm:sp3d>
    <dgm:txPr/>
    <dgm:style>
      <a:lnRef idx="1">
        <a:scrgbClr r="0" g="0" b="0"/>
      </a:lnRef>
      <a:fillRef idx="1">
        <a:scrgbClr r="0" g="0" b="0"/>
      </a:fillRef>
      <a:effectRef idx="2">
        <a:scrgbClr r="0" g="0" b="0"/>
      </a:effectRef>
      <a:fontRef idx="minor"/>
    </dgm:style>
  </dgm:styleLbl>
  <dgm:styleLbl name="bgAccFollowNode1">
    <dgm:scene3d>
      <a:camera prst="orthographicFront"/>
      <a:lightRig rig="threePt" dir="t">
        <a:rot lat="0" lon="0" rev="7500000"/>
      </a:lightRig>
    </dgm:scene3d>
    <dgm:sp3d z="-152400" extrusionH="63500" prstMaterial="dkEdge">
      <a:bevelT w="144450" h="36350" prst="relaxedInset"/>
      <a:contourClr>
        <a:schemeClr val="bg1"/>
      </a:contourClr>
    </dgm:sp3d>
    <dgm:txPr/>
    <dgm:style>
      <a:lnRef idx="1">
        <a:scrgbClr r="0" g="0" b="0"/>
      </a:lnRef>
      <a:fillRef idx="1">
        <a:scrgbClr r="0" g="0" b="0"/>
      </a:fillRef>
      <a:effectRef idx="2">
        <a:scrgbClr r="0" g="0" b="0"/>
      </a:effectRef>
      <a:fontRef idx="minor"/>
    </dgm:style>
  </dgm:styleLbl>
  <dgm:styleLbl name="fgAcc0">
    <dgm:scene3d>
      <a:camera prst="orthographicFront"/>
      <a:lightRig rig="threePt" dir="t">
        <a:rot lat="0" lon="0" rev="7500000"/>
      </a:lightRig>
    </dgm:scene3d>
    <dgm:sp3d z="152400" extrusionH="63500" prstMaterial="dkEdge">
      <a:bevelT w="125400" h="36350" prst="relaxedInset"/>
      <a:contourClr>
        <a:schemeClr val="bg1"/>
      </a:contourClr>
    </dgm:sp3d>
    <dgm:txPr/>
    <dgm:style>
      <a:lnRef idx="1">
        <a:scrgbClr r="0" g="0" b="0"/>
      </a:lnRef>
      <a:fillRef idx="1">
        <a:scrgbClr r="0" g="0" b="0"/>
      </a:fillRef>
      <a:effectRef idx="2">
        <a:scrgbClr r="0" g="0" b="0"/>
      </a:effectRef>
      <a:fontRef idx="minor"/>
    </dgm:style>
  </dgm:styleLbl>
  <dgm:styleLbl name="fgAcc2">
    <dgm:scene3d>
      <a:camera prst="orthographicFront"/>
      <a:lightRig rig="threePt" dir="t">
        <a:rot lat="0" lon="0" rev="7500000"/>
      </a:lightRig>
    </dgm:scene3d>
    <dgm:sp3d z="152400" extrusionH="63500" prstMaterial="dkEdge">
      <a:bevelT w="125400" h="36350" prst="relaxedInset"/>
      <a:contourClr>
        <a:schemeClr val="bg1"/>
      </a:contourClr>
    </dgm:sp3d>
    <dgm:txPr/>
    <dgm:style>
      <a:lnRef idx="1">
        <a:scrgbClr r="0" g="0" b="0"/>
      </a:lnRef>
      <a:fillRef idx="1">
        <a:scrgbClr r="0" g="0" b="0"/>
      </a:fillRef>
      <a:effectRef idx="2">
        <a:scrgbClr r="0" g="0" b="0"/>
      </a:effectRef>
      <a:fontRef idx="minor"/>
    </dgm:style>
  </dgm:styleLbl>
  <dgm:styleLbl name="fgAcc3">
    <dgm:scene3d>
      <a:camera prst="orthographicFront"/>
      <a:lightRig rig="threePt" dir="t">
        <a:rot lat="0" lon="0" rev="7500000"/>
      </a:lightRig>
    </dgm:scene3d>
    <dgm:sp3d z="152400" extrusionH="63500" prstMaterial="dkEdge">
      <a:bevelT w="125400" h="36350" prst="relaxedInset"/>
      <a:contourClr>
        <a:schemeClr val="bg1"/>
      </a:contourClr>
    </dgm:sp3d>
    <dgm:txPr/>
    <dgm:style>
      <a:lnRef idx="1">
        <a:scrgbClr r="0" g="0" b="0"/>
      </a:lnRef>
      <a:fillRef idx="1">
        <a:scrgbClr r="0" g="0" b="0"/>
      </a:fillRef>
      <a:effectRef idx="2">
        <a:scrgbClr r="0" g="0" b="0"/>
      </a:effectRef>
      <a:fontRef idx="minor"/>
    </dgm:style>
  </dgm:styleLbl>
  <dgm:styleLbl name="fgAcc4">
    <dgm:scene3d>
      <a:camera prst="orthographicFront"/>
      <a:lightRig rig="threePt" dir="t">
        <a:rot lat="0" lon="0" rev="7500000"/>
      </a:lightRig>
    </dgm:scene3d>
    <dgm:sp3d z="152400" extrusionH="63500" prstMaterial="dkEdge">
      <a:bevelT w="125400" h="36350" prst="relaxedInset"/>
      <a:contourClr>
        <a:schemeClr val="bg1"/>
      </a:contourClr>
    </dgm:sp3d>
    <dgm:txPr/>
    <dgm:style>
      <a:lnRef idx="1">
        <a:scrgbClr r="0" g="0" b="0"/>
      </a:lnRef>
      <a:fillRef idx="1">
        <a:scrgbClr r="0" g="0" b="0"/>
      </a:fillRef>
      <a:effectRef idx="2">
        <a:scrgbClr r="0" g="0" b="0"/>
      </a:effectRef>
      <a:fontRef idx="minor"/>
    </dgm:style>
  </dgm:styleLbl>
  <dgm:styleLbl name="bgShp">
    <dgm:scene3d>
      <a:camera prst="orthographicFront"/>
      <a:lightRig rig="threePt" dir="t">
        <a:rot lat="0" lon="0" rev="7500000"/>
      </a:lightRig>
    </dgm:scene3d>
    <dgm:sp3d z="-152400" extrusionH="63500" prstMaterial="matte">
      <a:bevelT w="144450" h="6350" prst="relaxedInset"/>
      <a:contourClr>
        <a:schemeClr val="bg1"/>
      </a:contourClr>
    </dgm:sp3d>
    <dgm:txPr/>
    <dgm:style>
      <a:lnRef idx="0">
        <a:scrgbClr r="0" g="0" b="0"/>
      </a:lnRef>
      <a:fillRef idx="3">
        <a:scrgbClr r="0" g="0" b="0"/>
      </a:fillRef>
      <a:effectRef idx="0">
        <a:scrgbClr r="0" g="0" b="0"/>
      </a:effectRef>
      <a:fontRef idx="minor"/>
    </dgm:style>
  </dgm:styleLbl>
  <dgm:styleLbl name="dkBgShp">
    <dgm:scene3d>
      <a:camera prst="orthographicFront"/>
      <a:lightRig rig="threePt" dir="t">
        <a:rot lat="0" lon="0" rev="7500000"/>
      </a:lightRig>
    </dgm:scene3d>
    <dgm:sp3d prstMaterial="plastic">
      <a:bevelT w="127000" h="25400" prst="relaxedInset"/>
      <a:bevelB w="88900" h="121750" prst="angle"/>
    </dgm:sp3d>
    <dgm:txPr/>
    <dgm:style>
      <a:lnRef idx="0">
        <a:scrgbClr r="0" g="0" b="0"/>
      </a:lnRef>
      <a:fillRef idx="1">
        <a:scrgbClr r="0" g="0" b="0"/>
      </a:fillRef>
      <a:effectRef idx="2">
        <a:scrgbClr r="0" g="0" b="0"/>
      </a:effectRef>
      <a:fontRef idx="minor">
        <a:schemeClr val="lt1"/>
      </a:fontRef>
    </dgm:style>
  </dgm:styleLbl>
  <dgm:styleLbl name="trBgShp">
    <dgm:scene3d>
      <a:camera prst="orthographicFront"/>
      <a:lightRig rig="threePt" dir="t"/>
    </dgm:scene3d>
    <dgm:sp3d z="-152400" prstMaterial="matte"/>
    <dgm:txPr/>
    <dgm:style>
      <a:lnRef idx="0">
        <a:scrgbClr r="0" g="0" b="0"/>
      </a:lnRef>
      <a:fillRef idx="1">
        <a:scrgbClr r="0" g="0" b="0"/>
      </a:fillRef>
      <a:effectRef idx="0">
        <a:scrgbClr r="0" g="0" b="0"/>
      </a:effectRef>
      <a:fontRef idx="minor"/>
    </dgm:style>
  </dgm:styleLbl>
  <dgm:styleLbl name="fgShp">
    <dgm:scene3d>
      <a:camera prst="orthographicFront"/>
      <a:lightRig rig="threePt" dir="t">
        <a:rot lat="0" lon="0" rev="7500000"/>
      </a:lightRig>
    </dgm:scene3d>
    <dgm:sp3d z="152400" extrusionH="63500" prstMaterial="matte">
      <a:bevelT w="50800" h="19050" prst="relaxedInset"/>
      <a:contourClr>
        <a:schemeClr val="bg1"/>
      </a:contourClr>
    </dgm:sp3d>
    <dgm:txPr/>
    <dgm:style>
      <a:lnRef idx="0">
        <a:scrgbClr r="0" g="0" b="0"/>
      </a:lnRef>
      <a:fillRef idx="1">
        <a:scrgbClr r="0" g="0" b="0"/>
      </a:fillRef>
      <a:effectRef idx="2">
        <a:scrgbClr r="0" g="0" b="0"/>
      </a:effectRef>
      <a:fontRef idx="minor">
        <a:schemeClr val="lt1"/>
      </a:fontRef>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8" Type="http://schemas.openxmlformats.org/officeDocument/2006/relationships/hyperlink" Target="#TRATAMIENTO"/><Relationship Id="rId13" Type="http://schemas.microsoft.com/office/2007/relationships/hdphoto" Target="../media/hdphoto1.wdp"/><Relationship Id="rId3" Type="http://schemas.openxmlformats.org/officeDocument/2006/relationships/diagramData" Target="../diagrams/data1.xml"/><Relationship Id="rId7" Type="http://schemas.microsoft.com/office/2007/relationships/diagramDrawing" Target="../diagrams/drawing1.xml"/><Relationship Id="rId12" Type="http://schemas.openxmlformats.org/officeDocument/2006/relationships/image" Target="../media/image4.png"/><Relationship Id="rId2" Type="http://schemas.openxmlformats.org/officeDocument/2006/relationships/image" Target="../media/image3.png"/><Relationship Id="rId16" Type="http://schemas.microsoft.com/office/2007/relationships/hdphoto" Target="../media/hdphoto2.wdp"/><Relationship Id="rId1" Type="http://schemas.openxmlformats.org/officeDocument/2006/relationships/image" Target="../media/image2.png"/><Relationship Id="rId6" Type="http://schemas.openxmlformats.org/officeDocument/2006/relationships/diagramColors" Target="../diagrams/colors1.xml"/><Relationship Id="rId11" Type="http://schemas.openxmlformats.org/officeDocument/2006/relationships/hyperlink" Target="#EVALUACION"/><Relationship Id="rId5" Type="http://schemas.openxmlformats.org/officeDocument/2006/relationships/diagramQuickStyle" Target="../diagrams/quickStyle1.xml"/><Relationship Id="rId15" Type="http://schemas.openxmlformats.org/officeDocument/2006/relationships/image" Target="../media/image6.png"/><Relationship Id="rId10" Type="http://schemas.openxmlformats.org/officeDocument/2006/relationships/hyperlink" Target="#IDENTIFICACION"/><Relationship Id="rId4" Type="http://schemas.openxmlformats.org/officeDocument/2006/relationships/diagramLayout" Target="../diagrams/layout1.xml"/><Relationship Id="rId9" Type="http://schemas.openxmlformats.org/officeDocument/2006/relationships/hyperlink" Target="#grafica!A1"/><Relationship Id="rId14"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chart" Target="../charts/chart1.xml"/><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image" Target="../media/image7.png"/><Relationship Id="rId1" Type="http://schemas.openxmlformats.org/officeDocument/2006/relationships/chart" Target="../charts/chart2.xml"/><Relationship Id="rId5" Type="http://schemas.openxmlformats.org/officeDocument/2006/relationships/image" Target="../media/image3.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5</xdr:col>
      <xdr:colOff>104776</xdr:colOff>
      <xdr:row>4</xdr:row>
      <xdr:rowOff>104775</xdr:rowOff>
    </xdr:from>
    <xdr:to>
      <xdr:col>6</xdr:col>
      <xdr:colOff>114301</xdr:colOff>
      <xdr:row>7</xdr:row>
      <xdr:rowOff>1539</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tretch>
          <a:fillRect/>
        </a:stretch>
      </xdr:blipFill>
      <xdr:spPr>
        <a:xfrm>
          <a:off x="3009901" y="295275"/>
          <a:ext cx="1104900" cy="475686"/>
        </a:xfrm>
        <a:prstGeom prst="rect">
          <a:avLst/>
        </a:prstGeom>
      </xdr:spPr>
    </xdr:pic>
    <xdr:clientData/>
  </xdr:twoCellAnchor>
  <xdr:twoCellAnchor>
    <xdr:from>
      <xdr:col>1</xdr:col>
      <xdr:colOff>57150</xdr:colOff>
      <xdr:row>4</xdr:row>
      <xdr:rowOff>38100</xdr:rowOff>
    </xdr:from>
    <xdr:to>
      <xdr:col>5</xdr:col>
      <xdr:colOff>76200</xdr:colOff>
      <xdr:row>6</xdr:row>
      <xdr:rowOff>190500</xdr:rowOff>
    </xdr:to>
    <xdr:grpSp>
      <xdr:nvGrpSpPr>
        <xdr:cNvPr id="3" name="5 Grupo">
          <a:hlinkClick xmlns:r="http://schemas.openxmlformats.org/officeDocument/2006/relationships" r:id="rId2"/>
          <a:extLst>
            <a:ext uri="{FF2B5EF4-FFF2-40B4-BE49-F238E27FC236}">
              <a16:creationId xmlns:a16="http://schemas.microsoft.com/office/drawing/2014/main" id="{00000000-0008-0000-0300-000003000000}"/>
            </a:ext>
          </a:extLst>
        </xdr:cNvPr>
        <xdr:cNvGrpSpPr/>
      </xdr:nvGrpSpPr>
      <xdr:grpSpPr>
        <a:xfrm>
          <a:off x="143741" y="62840"/>
          <a:ext cx="2839440" cy="523504"/>
          <a:chOff x="2286000" y="381000"/>
          <a:chExt cx="3200400" cy="914400"/>
        </a:xfrm>
        <a:effectLst>
          <a:glow rad="228600">
            <a:schemeClr val="accent1">
              <a:satMod val="175000"/>
              <a:alpha val="40000"/>
            </a:schemeClr>
          </a:glow>
        </a:effectLst>
      </xdr:grpSpPr>
      <xdr:pic>
        <xdr:nvPicPr>
          <xdr:cNvPr id="4" name="1 Imagen" descr="jargu letras phaser c100 m3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86100" y="495300"/>
            <a:ext cx="2400300" cy="746125"/>
          </a:xfrm>
          <a:prstGeom prst="rect">
            <a:avLst/>
          </a:prstGeom>
          <a:noFill/>
          <a:ln>
            <a:noFill/>
          </a:ln>
        </xdr:spPr>
      </xdr:pic>
      <xdr:pic>
        <xdr:nvPicPr>
          <xdr:cNvPr id="5" name="2 Imagen" descr="jargu logo phaser c100 m30">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286000" y="381000"/>
            <a:ext cx="685800" cy="914400"/>
          </a:xfrm>
          <a:prstGeom prst="rect">
            <a:avLst/>
          </a:prstGeom>
          <a:noFill/>
          <a:ln>
            <a:noFill/>
          </a:ln>
        </xdr:spPr>
      </xdr:pic>
    </xdr:grpSp>
    <xdr:clientData/>
  </xdr:twoCellAnchor>
  <xdr:twoCellAnchor>
    <xdr:from>
      <xdr:col>39</xdr:col>
      <xdr:colOff>1885949</xdr:colOff>
      <xdr:row>3</xdr:row>
      <xdr:rowOff>19051</xdr:rowOff>
    </xdr:from>
    <xdr:to>
      <xdr:col>40</xdr:col>
      <xdr:colOff>1238249</xdr:colOff>
      <xdr:row>6</xdr:row>
      <xdr:rowOff>104776</xdr:rowOff>
    </xdr:to>
    <xdr:grpSp>
      <xdr:nvGrpSpPr>
        <xdr:cNvPr id="6" name="5 Grupo">
          <a:hlinkClick xmlns:r="http://schemas.openxmlformats.org/officeDocument/2006/relationships" r:id="rId2"/>
          <a:extLst>
            <a:ext uri="{FF2B5EF4-FFF2-40B4-BE49-F238E27FC236}">
              <a16:creationId xmlns:a16="http://schemas.microsoft.com/office/drawing/2014/main" id="{00000000-0008-0000-0300-000006000000}"/>
            </a:ext>
          </a:extLst>
        </xdr:cNvPr>
        <xdr:cNvGrpSpPr/>
      </xdr:nvGrpSpPr>
      <xdr:grpSpPr>
        <a:xfrm>
          <a:off x="38118059" y="19051"/>
          <a:ext cx="2543794" cy="481569"/>
          <a:chOff x="2286000" y="381000"/>
          <a:chExt cx="3200400" cy="914400"/>
        </a:xfrm>
        <a:effectLst>
          <a:glow rad="228600">
            <a:schemeClr val="accent1">
              <a:satMod val="175000"/>
              <a:alpha val="40000"/>
            </a:schemeClr>
          </a:glow>
        </a:effectLst>
      </xdr:grpSpPr>
      <xdr:pic>
        <xdr:nvPicPr>
          <xdr:cNvPr id="7" name="1 Imagen" descr="jargu letras phaser c100 m30">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86100" y="495300"/>
            <a:ext cx="2400300" cy="746125"/>
          </a:xfrm>
          <a:prstGeom prst="rect">
            <a:avLst/>
          </a:prstGeom>
          <a:noFill/>
          <a:ln>
            <a:noFill/>
          </a:ln>
        </xdr:spPr>
      </xdr:pic>
      <xdr:pic>
        <xdr:nvPicPr>
          <xdr:cNvPr id="8" name="2 Imagen" descr="jargu logo phaser c100 m30">
            <a:extLst>
              <a:ext uri="{FF2B5EF4-FFF2-40B4-BE49-F238E27FC236}">
                <a16:creationId xmlns:a16="http://schemas.microsoft.com/office/drawing/2014/main" id="{00000000-0008-0000-0300-000008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286000" y="381000"/>
            <a:ext cx="685800" cy="914400"/>
          </a:xfrm>
          <a:prstGeom prst="rect">
            <a:avLst/>
          </a:prstGeom>
          <a:noFill/>
          <a:ln>
            <a:noFill/>
          </a:ln>
        </xdr:spPr>
      </xdr:pic>
    </xdr:grpSp>
    <xdr:clientData/>
  </xdr:twoCellAnchor>
  <xdr:twoCellAnchor>
    <xdr:from>
      <xdr:col>22</xdr:col>
      <xdr:colOff>3505200</xdr:colOff>
      <xdr:row>4</xdr:row>
      <xdr:rowOff>104774</xdr:rowOff>
    </xdr:from>
    <xdr:to>
      <xdr:col>23</xdr:col>
      <xdr:colOff>2162175</xdr:colOff>
      <xdr:row>6</xdr:row>
      <xdr:rowOff>133349</xdr:rowOff>
    </xdr:to>
    <xdr:grpSp>
      <xdr:nvGrpSpPr>
        <xdr:cNvPr id="9" name="5 Grupo">
          <a:hlinkClick xmlns:r="http://schemas.openxmlformats.org/officeDocument/2006/relationships" r:id="rId2"/>
          <a:extLst>
            <a:ext uri="{FF2B5EF4-FFF2-40B4-BE49-F238E27FC236}">
              <a16:creationId xmlns:a16="http://schemas.microsoft.com/office/drawing/2014/main" id="{00000000-0008-0000-0300-000009000000}"/>
            </a:ext>
          </a:extLst>
        </xdr:cNvPr>
        <xdr:cNvGrpSpPr/>
      </xdr:nvGrpSpPr>
      <xdr:grpSpPr>
        <a:xfrm>
          <a:off x="22085135" y="129514"/>
          <a:ext cx="2838079" cy="399679"/>
          <a:chOff x="2286000" y="381000"/>
          <a:chExt cx="3200400" cy="914400"/>
        </a:xfrm>
        <a:effectLst>
          <a:glow rad="228600">
            <a:schemeClr val="accent1">
              <a:satMod val="175000"/>
              <a:alpha val="40000"/>
            </a:schemeClr>
          </a:glow>
        </a:effectLst>
      </xdr:grpSpPr>
      <xdr:pic>
        <xdr:nvPicPr>
          <xdr:cNvPr id="10" name="1 Imagen" descr="jargu letras phaser c100 m30">
            <a:extLst>
              <a:ext uri="{FF2B5EF4-FFF2-40B4-BE49-F238E27FC236}">
                <a16:creationId xmlns:a16="http://schemas.microsoft.com/office/drawing/2014/main" id="{00000000-0008-0000-03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86100" y="495300"/>
            <a:ext cx="2400300" cy="746125"/>
          </a:xfrm>
          <a:prstGeom prst="rect">
            <a:avLst/>
          </a:prstGeom>
          <a:noFill/>
          <a:ln>
            <a:noFill/>
          </a:ln>
        </xdr:spPr>
      </xdr:pic>
      <xdr:pic>
        <xdr:nvPicPr>
          <xdr:cNvPr id="11" name="2 Imagen" descr="jargu logo phaser c100 m30">
            <a:extLst>
              <a:ext uri="{FF2B5EF4-FFF2-40B4-BE49-F238E27FC236}">
                <a16:creationId xmlns:a16="http://schemas.microsoft.com/office/drawing/2014/main" id="{00000000-0008-0000-03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286000" y="381000"/>
            <a:ext cx="685800" cy="914400"/>
          </a:xfrm>
          <a:prstGeom prst="rect">
            <a:avLst/>
          </a:prstGeom>
          <a:noFill/>
          <a:ln>
            <a:noFill/>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733425</xdr:colOff>
      <xdr:row>3</xdr:row>
      <xdr:rowOff>47625</xdr:rowOff>
    </xdr:from>
    <xdr:to>
      <xdr:col>7</xdr:col>
      <xdr:colOff>123825</xdr:colOff>
      <xdr:row>6</xdr:row>
      <xdr:rowOff>9525</xdr:rowOff>
    </xdr:to>
    <xdr:grpSp>
      <xdr:nvGrpSpPr>
        <xdr:cNvPr id="2" name="5 Grupo">
          <a:extLst>
            <a:ext uri="{FF2B5EF4-FFF2-40B4-BE49-F238E27FC236}">
              <a16:creationId xmlns:a16="http://schemas.microsoft.com/office/drawing/2014/main" id="{00000000-0008-0000-0400-000002000000}"/>
            </a:ext>
          </a:extLst>
        </xdr:cNvPr>
        <xdr:cNvGrpSpPr/>
      </xdr:nvGrpSpPr>
      <xdr:grpSpPr>
        <a:xfrm>
          <a:off x="2152650" y="361950"/>
          <a:ext cx="3200400" cy="533400"/>
          <a:chOff x="2286000" y="381000"/>
          <a:chExt cx="3200400" cy="914400"/>
        </a:xfrm>
        <a:effectLst>
          <a:glow rad="228600">
            <a:schemeClr val="accent1">
              <a:satMod val="175000"/>
              <a:alpha val="40000"/>
            </a:schemeClr>
          </a:glow>
        </a:effectLst>
      </xdr:grpSpPr>
      <xdr:pic>
        <xdr:nvPicPr>
          <xdr:cNvPr id="3" name="1 Imagen" descr="jargu letras phaser c100 m30">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86100" y="495300"/>
            <a:ext cx="2400300" cy="746125"/>
          </a:xfrm>
          <a:prstGeom prst="rect">
            <a:avLst/>
          </a:prstGeom>
          <a:noFill/>
          <a:ln>
            <a:noFill/>
          </a:ln>
        </xdr:spPr>
      </xdr:pic>
      <xdr:pic>
        <xdr:nvPicPr>
          <xdr:cNvPr id="4" name="2 Imagen" descr="jargu logo phaser c100 m30">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0" y="381000"/>
            <a:ext cx="685800" cy="914400"/>
          </a:xfrm>
          <a:prstGeom prst="rect">
            <a:avLst/>
          </a:prstGeom>
          <a:noFill/>
          <a:ln>
            <a:noFill/>
          </a:ln>
        </xdr:spPr>
      </xdr:pic>
    </xdr:grpSp>
    <xdr:clientData/>
  </xdr:twoCellAnchor>
  <xdr:twoCellAnchor>
    <xdr:from>
      <xdr:col>1</xdr:col>
      <xdr:colOff>238128</xdr:colOff>
      <xdr:row>10</xdr:row>
      <xdr:rowOff>19050</xdr:rowOff>
    </xdr:from>
    <xdr:to>
      <xdr:col>9</xdr:col>
      <xdr:colOff>47624</xdr:colOff>
      <xdr:row>29</xdr:row>
      <xdr:rowOff>95250</xdr:rowOff>
    </xdr:to>
    <xdr:graphicFrame macro="">
      <xdr:nvGraphicFramePr>
        <xdr:cNvPr id="5" name="3 Diagrama">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3" r:lo="rId4" r:qs="rId5" r:cs="rId6"/>
        </a:graphicData>
      </a:graphic>
    </xdr:graphicFrame>
    <xdr:clientData/>
  </xdr:twoCellAnchor>
  <xdr:twoCellAnchor>
    <xdr:from>
      <xdr:col>2</xdr:col>
      <xdr:colOff>514349</xdr:colOff>
      <xdr:row>7</xdr:row>
      <xdr:rowOff>0</xdr:rowOff>
    </xdr:from>
    <xdr:to>
      <xdr:col>7</xdr:col>
      <xdr:colOff>523874</xdr:colOff>
      <xdr:row>9</xdr:row>
      <xdr:rowOff>85725</xdr:rowOff>
    </xdr:to>
    <xdr:sp macro="" textlink="">
      <xdr:nvSpPr>
        <xdr:cNvPr id="6" name="4 Recortar y redondear rectángulo de esquina sencilla">
          <a:extLst>
            <a:ext uri="{FF2B5EF4-FFF2-40B4-BE49-F238E27FC236}">
              <a16:creationId xmlns:a16="http://schemas.microsoft.com/office/drawing/2014/main" id="{00000000-0008-0000-0400-000006000000}"/>
            </a:ext>
          </a:extLst>
        </xdr:cNvPr>
        <xdr:cNvSpPr/>
      </xdr:nvSpPr>
      <xdr:spPr>
        <a:xfrm>
          <a:off x="2038349" y="1333500"/>
          <a:ext cx="3819525" cy="466725"/>
        </a:xfrm>
        <a:prstGeom prst="snipRoundRect">
          <a:avLst/>
        </a:prstGeom>
        <a:gradFill>
          <a:gsLst>
            <a:gs pos="0">
              <a:srgbClr val="1D68BB"/>
            </a:gs>
            <a:gs pos="25000">
              <a:schemeClr val="accent1">
                <a:lumMod val="75000"/>
              </a:schemeClr>
            </a:gs>
            <a:gs pos="75000">
              <a:srgbClr val="0087E6"/>
            </a:gs>
            <a:gs pos="100000">
              <a:srgbClr val="005CBF"/>
            </a:gs>
          </a:gsLst>
          <a:lin ang="5400000" scaled="0"/>
        </a:gra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CO" sz="2800"/>
            <a:t>Matriz de Riesgos</a:t>
          </a:r>
        </a:p>
      </xdr:txBody>
    </xdr:sp>
    <xdr:clientData/>
  </xdr:twoCellAnchor>
  <xdr:twoCellAnchor>
    <xdr:from>
      <xdr:col>5</xdr:col>
      <xdr:colOff>447675</xdr:colOff>
      <xdr:row>23</xdr:row>
      <xdr:rowOff>104775</xdr:rowOff>
    </xdr:from>
    <xdr:to>
      <xdr:col>6</xdr:col>
      <xdr:colOff>752475</xdr:colOff>
      <xdr:row>29</xdr:row>
      <xdr:rowOff>57150</xdr:rowOff>
    </xdr:to>
    <xdr:sp macro="" textlink="">
      <xdr:nvSpPr>
        <xdr:cNvPr id="7" name="8 Elipse">
          <a:hlinkClick xmlns:r="http://schemas.openxmlformats.org/officeDocument/2006/relationships" r:id="rId8"/>
          <a:extLst>
            <a:ext uri="{FF2B5EF4-FFF2-40B4-BE49-F238E27FC236}">
              <a16:creationId xmlns:a16="http://schemas.microsoft.com/office/drawing/2014/main" id="{00000000-0008-0000-0400-000007000000}"/>
            </a:ext>
          </a:extLst>
        </xdr:cNvPr>
        <xdr:cNvSpPr/>
      </xdr:nvSpPr>
      <xdr:spPr>
        <a:xfrm>
          <a:off x="4257675" y="4486275"/>
          <a:ext cx="1066800" cy="1095375"/>
        </a:xfrm>
        <a:prstGeom prst="ellipse">
          <a:avLst/>
        </a:prstGeom>
        <a:noFill/>
        <a:effectLst>
          <a:glow rad="139700">
            <a:schemeClr val="accent1">
              <a:satMod val="175000"/>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clientData/>
  </xdr:twoCellAnchor>
  <xdr:twoCellAnchor>
    <xdr:from>
      <xdr:col>3</xdr:col>
      <xdr:colOff>133350</xdr:colOff>
      <xdr:row>23</xdr:row>
      <xdr:rowOff>19051</xdr:rowOff>
    </xdr:from>
    <xdr:to>
      <xdr:col>4</xdr:col>
      <xdr:colOff>542925</xdr:colOff>
      <xdr:row>29</xdr:row>
      <xdr:rowOff>9525</xdr:rowOff>
    </xdr:to>
    <xdr:sp macro="" textlink="">
      <xdr:nvSpPr>
        <xdr:cNvPr id="8" name="9 Elipse">
          <a:hlinkClick xmlns:r="http://schemas.openxmlformats.org/officeDocument/2006/relationships" r:id="rId9"/>
          <a:extLst>
            <a:ext uri="{FF2B5EF4-FFF2-40B4-BE49-F238E27FC236}">
              <a16:creationId xmlns:a16="http://schemas.microsoft.com/office/drawing/2014/main" id="{00000000-0008-0000-0400-000008000000}"/>
            </a:ext>
          </a:extLst>
        </xdr:cNvPr>
        <xdr:cNvSpPr/>
      </xdr:nvSpPr>
      <xdr:spPr>
        <a:xfrm>
          <a:off x="2419350" y="4400551"/>
          <a:ext cx="1171575" cy="1133474"/>
        </a:xfrm>
        <a:prstGeom prst="ellipse">
          <a:avLst/>
        </a:prstGeom>
        <a:noFill/>
        <a:effectLst>
          <a:glow rad="139700">
            <a:schemeClr val="accent1">
              <a:satMod val="175000"/>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clientData/>
  </xdr:twoCellAnchor>
  <xdr:twoCellAnchor>
    <xdr:from>
      <xdr:col>4</xdr:col>
      <xdr:colOff>352425</xdr:colOff>
      <xdr:row>10</xdr:row>
      <xdr:rowOff>9525</xdr:rowOff>
    </xdr:from>
    <xdr:to>
      <xdr:col>5</xdr:col>
      <xdr:colOff>695325</xdr:colOff>
      <xdr:row>15</xdr:row>
      <xdr:rowOff>133350</xdr:rowOff>
    </xdr:to>
    <xdr:sp macro="" textlink="">
      <xdr:nvSpPr>
        <xdr:cNvPr id="10" name="6 Elipse">
          <a:hlinkClick xmlns:r="http://schemas.openxmlformats.org/officeDocument/2006/relationships" r:id="rId10"/>
          <a:extLst>
            <a:ext uri="{FF2B5EF4-FFF2-40B4-BE49-F238E27FC236}">
              <a16:creationId xmlns:a16="http://schemas.microsoft.com/office/drawing/2014/main" id="{00000000-0008-0000-0400-00000A000000}"/>
            </a:ext>
          </a:extLst>
        </xdr:cNvPr>
        <xdr:cNvSpPr/>
      </xdr:nvSpPr>
      <xdr:spPr>
        <a:xfrm>
          <a:off x="3400425" y="1524000"/>
          <a:ext cx="1104900" cy="1076325"/>
        </a:xfrm>
        <a:prstGeom prst="ellipse">
          <a:avLst/>
        </a:prstGeom>
        <a:noFill/>
        <a:effectLst>
          <a:glow rad="228600">
            <a:schemeClr val="accent1">
              <a:satMod val="175000"/>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solidFill>
              <a:schemeClr val="bg1"/>
            </a:solidFill>
          </a:endParaRPr>
        </a:p>
      </xdr:txBody>
    </xdr:sp>
    <xdr:clientData/>
  </xdr:twoCellAnchor>
  <xdr:twoCellAnchor>
    <xdr:from>
      <xdr:col>6</xdr:col>
      <xdr:colOff>219075</xdr:colOff>
      <xdr:row>15</xdr:row>
      <xdr:rowOff>19050</xdr:rowOff>
    </xdr:from>
    <xdr:to>
      <xdr:col>7</xdr:col>
      <xdr:colOff>533400</xdr:colOff>
      <xdr:row>20</xdr:row>
      <xdr:rowOff>152399</xdr:rowOff>
    </xdr:to>
    <xdr:sp macro="" textlink="">
      <xdr:nvSpPr>
        <xdr:cNvPr id="11" name="7 Elipse">
          <a:hlinkClick xmlns:r="http://schemas.openxmlformats.org/officeDocument/2006/relationships" r:id="rId11"/>
          <a:extLst>
            <a:ext uri="{FF2B5EF4-FFF2-40B4-BE49-F238E27FC236}">
              <a16:creationId xmlns:a16="http://schemas.microsoft.com/office/drawing/2014/main" id="{00000000-0008-0000-0400-00000B000000}"/>
            </a:ext>
          </a:extLst>
        </xdr:cNvPr>
        <xdr:cNvSpPr/>
      </xdr:nvSpPr>
      <xdr:spPr>
        <a:xfrm>
          <a:off x="4791075" y="2486025"/>
          <a:ext cx="1076325" cy="1085849"/>
        </a:xfrm>
        <a:prstGeom prst="ellipse">
          <a:avLst/>
        </a:prstGeom>
        <a:noFill/>
        <a:effectLst>
          <a:glow rad="228600">
            <a:schemeClr val="accent1">
              <a:satMod val="175000"/>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clientData/>
  </xdr:twoCellAnchor>
  <xdr:twoCellAnchor editAs="oneCell">
    <xdr:from>
      <xdr:col>10</xdr:col>
      <xdr:colOff>244417</xdr:colOff>
      <xdr:row>34</xdr:row>
      <xdr:rowOff>152760</xdr:rowOff>
    </xdr:from>
    <xdr:to>
      <xdr:col>10</xdr:col>
      <xdr:colOff>244417</xdr:colOff>
      <xdr:row>37</xdr:row>
      <xdr:rowOff>136045</xdr:rowOff>
    </xdr:to>
    <xdr:pic>
      <xdr:nvPicPr>
        <xdr:cNvPr id="12" name="11 Imagen" descr="logoroy">
          <a:extLst>
            <a:ext uri="{FF2B5EF4-FFF2-40B4-BE49-F238E27FC236}">
              <a16:creationId xmlns:a16="http://schemas.microsoft.com/office/drawing/2014/main" id="{00000000-0008-0000-0400-00000C000000}"/>
            </a:ext>
          </a:extLst>
        </xdr:cNvPr>
        <xdr:cNvPicPr/>
      </xdr:nvPicPr>
      <xdr:blipFill>
        <a:blip xmlns:r="http://schemas.openxmlformats.org/officeDocument/2006/relationships" r:embed="rId12" cstate="print">
          <a:extLst>
            <a:ext uri="{BEBA8EAE-BF5A-486C-A8C5-ECC9F3942E4B}">
              <a14:imgProps xmlns:a14="http://schemas.microsoft.com/office/drawing/2010/main">
                <a14:imgLayer r:embed="rId13">
                  <a14:imgEffect>
                    <a14:sharpenSoften amount="74000"/>
                  </a14:imgEffect>
                  <a14:imgEffect>
                    <a14:brightnessContrast bright="10000" contrast="8000"/>
                  </a14:imgEffect>
                </a14:imgLayer>
              </a14:imgProps>
            </a:ext>
            <a:ext uri="{28A0092B-C50C-407E-A947-70E740481C1C}">
              <a14:useLocalDpi xmlns:a14="http://schemas.microsoft.com/office/drawing/2010/main" val="0"/>
            </a:ext>
          </a:extLst>
        </a:blip>
        <a:srcRect/>
        <a:stretch>
          <a:fillRect/>
        </a:stretch>
      </xdr:blipFill>
      <xdr:spPr bwMode="auto">
        <a:xfrm>
          <a:off x="7864417" y="6629760"/>
          <a:ext cx="519379" cy="554785"/>
        </a:xfrm>
        <a:prstGeom prst="rect">
          <a:avLst/>
        </a:prstGeom>
        <a:noFill/>
      </xdr:spPr>
    </xdr:pic>
    <xdr:clientData/>
  </xdr:twoCellAnchor>
  <xdr:twoCellAnchor editAs="oneCell">
    <xdr:from>
      <xdr:col>4</xdr:col>
      <xdr:colOff>214633</xdr:colOff>
      <xdr:row>17</xdr:row>
      <xdr:rowOff>181539</xdr:rowOff>
    </xdr:from>
    <xdr:to>
      <xdr:col>6</xdr:col>
      <xdr:colOff>133351</xdr:colOff>
      <xdr:row>22</xdr:row>
      <xdr:rowOff>0</xdr:rowOff>
    </xdr:to>
    <xdr:pic>
      <xdr:nvPicPr>
        <xdr:cNvPr id="13" name="Imagen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14" cstate="print"/>
        <a:stretch>
          <a:fillRect/>
        </a:stretch>
      </xdr:blipFill>
      <xdr:spPr>
        <a:xfrm>
          <a:off x="3262633" y="3420039"/>
          <a:ext cx="1442718" cy="770961"/>
        </a:xfrm>
        <a:prstGeom prst="rect">
          <a:avLst/>
        </a:prstGeom>
      </xdr:spPr>
    </xdr:pic>
    <xdr:clientData/>
  </xdr:twoCellAnchor>
  <xdr:twoCellAnchor editAs="oneCell">
    <xdr:from>
      <xdr:col>7</xdr:col>
      <xdr:colOff>133350</xdr:colOff>
      <xdr:row>36</xdr:row>
      <xdr:rowOff>85724</xdr:rowOff>
    </xdr:from>
    <xdr:to>
      <xdr:col>7</xdr:col>
      <xdr:colOff>433654</xdr:colOff>
      <xdr:row>37</xdr:row>
      <xdr:rowOff>187443</xdr:rowOff>
    </xdr:to>
    <xdr:pic>
      <xdr:nvPicPr>
        <xdr:cNvPr id="14" name="11 Imagen" descr="logoroy">
          <a:extLst>
            <a:ext uri="{FF2B5EF4-FFF2-40B4-BE49-F238E27FC236}">
              <a16:creationId xmlns:a16="http://schemas.microsoft.com/office/drawing/2014/main" id="{00000000-0008-0000-0400-00000E000000}"/>
            </a:ext>
          </a:extLst>
        </xdr:cNvPr>
        <xdr:cNvPicPr/>
      </xdr:nvPicPr>
      <xdr:blipFill>
        <a:blip xmlns:r="http://schemas.openxmlformats.org/officeDocument/2006/relationships" r:embed="rId15" cstate="print">
          <a:extLst>
            <a:ext uri="{BEBA8EAE-BF5A-486C-A8C5-ECC9F3942E4B}">
              <a14:imgProps xmlns:a14="http://schemas.microsoft.com/office/drawing/2010/main">
                <a14:imgLayer r:embed="rId16">
                  <a14:imgEffect>
                    <a14:sharpenSoften amount="74000"/>
                  </a14:imgEffect>
                  <a14:imgEffect>
                    <a14:brightnessContrast bright="10000" contrast="8000"/>
                  </a14:imgEffect>
                </a14:imgLayer>
              </a14:imgProps>
            </a:ext>
            <a:ext uri="{28A0092B-C50C-407E-A947-70E740481C1C}">
              <a14:useLocalDpi xmlns:a14="http://schemas.microsoft.com/office/drawing/2010/main" val="0"/>
            </a:ext>
          </a:extLst>
        </a:blip>
        <a:srcRect/>
        <a:stretch>
          <a:fillRect/>
        </a:stretch>
      </xdr:blipFill>
      <xdr:spPr bwMode="auto">
        <a:xfrm>
          <a:off x="5467350" y="6943724"/>
          <a:ext cx="300304" cy="292219"/>
        </a:xfrm>
        <a:prstGeom prst="rect">
          <a:avLst/>
        </a:prstGeom>
        <a:noFill/>
      </xdr:spPr>
    </xdr:pic>
    <xdr:clientData/>
  </xdr:twoCellAnchor>
  <xdr:oneCellAnchor>
    <xdr:from>
      <xdr:col>3</xdr:col>
      <xdr:colOff>352425</xdr:colOff>
      <xdr:row>36</xdr:row>
      <xdr:rowOff>66675</xdr:rowOff>
    </xdr:from>
    <xdr:ext cx="3038475" cy="264560"/>
    <xdr:sp macro="" textlink="">
      <xdr:nvSpPr>
        <xdr:cNvPr id="15" name="CuadroTexto 14">
          <a:extLst>
            <a:ext uri="{FF2B5EF4-FFF2-40B4-BE49-F238E27FC236}">
              <a16:creationId xmlns:a16="http://schemas.microsoft.com/office/drawing/2014/main" id="{00000000-0008-0000-0400-00000F000000}"/>
            </a:ext>
          </a:extLst>
        </xdr:cNvPr>
        <xdr:cNvSpPr txBox="1"/>
      </xdr:nvSpPr>
      <xdr:spPr>
        <a:xfrm>
          <a:off x="2638425" y="6924675"/>
          <a:ext cx="30384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a:solidFill>
                <a:srgbClr val="002060"/>
              </a:solidFill>
            </a:rPr>
            <a:t>Producto Diseñado por  Rodrigo Montenegro E.</a:t>
          </a:r>
        </a:p>
      </xdr:txBody>
    </xdr:sp>
    <xdr:clientData/>
  </xdr:oneCellAnchor>
  <xdr:twoCellAnchor>
    <xdr:from>
      <xdr:col>0</xdr:col>
      <xdr:colOff>85725</xdr:colOff>
      <xdr:row>34</xdr:row>
      <xdr:rowOff>95250</xdr:rowOff>
    </xdr:from>
    <xdr:to>
      <xdr:col>10</xdr:col>
      <xdr:colOff>723900</xdr:colOff>
      <xdr:row>39</xdr:row>
      <xdr:rowOff>85725</xdr:rowOff>
    </xdr:to>
    <xdr:sp macro="" textlink="">
      <xdr:nvSpPr>
        <xdr:cNvPr id="16" name="Rectángulo 15">
          <a:extLst>
            <a:ext uri="{FF2B5EF4-FFF2-40B4-BE49-F238E27FC236}">
              <a16:creationId xmlns:a16="http://schemas.microsoft.com/office/drawing/2014/main" id="{00000000-0008-0000-0400-000010000000}"/>
            </a:ext>
          </a:extLst>
        </xdr:cNvPr>
        <xdr:cNvSpPr/>
      </xdr:nvSpPr>
      <xdr:spPr>
        <a:xfrm>
          <a:off x="85725" y="6572250"/>
          <a:ext cx="8258175" cy="942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209550</xdr:colOff>
      <xdr:row>0</xdr:row>
      <xdr:rowOff>85725</xdr:rowOff>
    </xdr:from>
    <xdr:to>
      <xdr:col>9</xdr:col>
      <xdr:colOff>152400</xdr:colOff>
      <xdr:row>34</xdr:row>
      <xdr:rowOff>180975</xdr:rowOff>
    </xdr:to>
    <xdr:sp macro="" textlink="">
      <xdr:nvSpPr>
        <xdr:cNvPr id="20" name="Rectángulo 19">
          <a:extLst>
            <a:ext uri="{FF2B5EF4-FFF2-40B4-BE49-F238E27FC236}">
              <a16:creationId xmlns:a16="http://schemas.microsoft.com/office/drawing/2014/main" id="{00000000-0008-0000-0400-000014000000}"/>
            </a:ext>
          </a:extLst>
        </xdr:cNvPr>
        <xdr:cNvSpPr/>
      </xdr:nvSpPr>
      <xdr:spPr>
        <a:xfrm>
          <a:off x="866775" y="85725"/>
          <a:ext cx="6038850" cy="5876925"/>
        </a:xfrm>
        <a:prstGeom prst="rect">
          <a:avLst/>
        </a:prstGeom>
        <a:noFill/>
        <a:effectLst>
          <a:glow rad="228600">
            <a:schemeClr val="accent1">
              <a:satMod val="175000"/>
              <a:alpha val="40000"/>
            </a:schemeClr>
          </a:glow>
          <a:outerShdw blurRad="76200" dist="12700" dir="2700000" sy="-23000" kx="-800400" algn="bl" rotWithShape="0">
            <a:prstClr val="black">
              <a:alpha val="2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561975</xdr:colOff>
      <xdr:row>15</xdr:row>
      <xdr:rowOff>142875</xdr:rowOff>
    </xdr:from>
    <xdr:to>
      <xdr:col>4</xdr:col>
      <xdr:colOff>57150</xdr:colOff>
      <xdr:row>21</xdr:row>
      <xdr:rowOff>0</xdr:rowOff>
    </xdr:to>
    <xdr:sp macro="" textlink="">
      <xdr:nvSpPr>
        <xdr:cNvPr id="9" name="10 Elipse">
          <a:hlinkClick xmlns:r="http://schemas.openxmlformats.org/officeDocument/2006/relationships" r:id="rId9"/>
          <a:extLst>
            <a:ext uri="{FF2B5EF4-FFF2-40B4-BE49-F238E27FC236}">
              <a16:creationId xmlns:a16="http://schemas.microsoft.com/office/drawing/2014/main" id="{00000000-0008-0000-0400-000009000000}"/>
            </a:ext>
          </a:extLst>
        </xdr:cNvPr>
        <xdr:cNvSpPr/>
      </xdr:nvSpPr>
      <xdr:spPr>
        <a:xfrm>
          <a:off x="2085975" y="3000375"/>
          <a:ext cx="1019175" cy="1000125"/>
        </a:xfrm>
        <a:prstGeom prst="ellipse">
          <a:avLst/>
        </a:prstGeom>
        <a:noFill/>
        <a:effectLst>
          <a:glow rad="139700">
            <a:schemeClr val="accent1">
              <a:satMod val="175000"/>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17</xdr:row>
      <xdr:rowOff>145462</xdr:rowOff>
    </xdr:from>
    <xdr:to>
      <xdr:col>7</xdr:col>
      <xdr:colOff>133350</xdr:colOff>
      <xdr:row>43</xdr:row>
      <xdr:rowOff>109444</xdr:rowOff>
    </xdr:to>
    <xdr:graphicFrame macro="">
      <xdr:nvGraphicFramePr>
        <xdr:cNvPr id="3" name="Chart 4">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476250</xdr:colOff>
      <xdr:row>6</xdr:row>
      <xdr:rowOff>24423</xdr:rowOff>
    </xdr:from>
    <xdr:to>
      <xdr:col>9</xdr:col>
      <xdr:colOff>2585356</xdr:colOff>
      <xdr:row>32</xdr:row>
      <xdr:rowOff>1</xdr:rowOff>
    </xdr:to>
    <xdr:sp macro="" textlink="">
      <xdr:nvSpPr>
        <xdr:cNvPr id="4" name="2 Rectángulo redondeado">
          <a:extLst>
            <a:ext uri="{FF2B5EF4-FFF2-40B4-BE49-F238E27FC236}">
              <a16:creationId xmlns:a16="http://schemas.microsoft.com/office/drawing/2014/main" id="{00000000-0008-0000-0500-000004000000}"/>
            </a:ext>
          </a:extLst>
        </xdr:cNvPr>
        <xdr:cNvSpPr>
          <a:spLocks noChangeArrowheads="1"/>
        </xdr:cNvSpPr>
      </xdr:nvSpPr>
      <xdr:spPr bwMode="auto">
        <a:xfrm>
          <a:off x="12382500" y="1331058"/>
          <a:ext cx="2109106" cy="4506058"/>
        </a:xfrm>
        <a:prstGeom prst="roundRect">
          <a:avLst>
            <a:gd name="adj" fmla="val 16667"/>
          </a:avLst>
        </a:prstGeom>
        <a:solidFill>
          <a:srgbClr val="BFBFBF"/>
        </a:solidFill>
        <a:ln w="9525" algn="ctr">
          <a:solidFill>
            <a:srgbClr val="000000"/>
          </a:solidFill>
          <a:round/>
          <a:headEnd/>
          <a:tailEnd/>
        </a:ln>
        <a:effectLst>
          <a:glow rad="139700">
            <a:schemeClr val="accent1">
              <a:satMod val="175000"/>
              <a:alpha val="40000"/>
            </a:schemeClr>
          </a:glow>
        </a:effectLst>
        <a:scene3d>
          <a:camera prst="orthographicFront"/>
          <a:lightRig rig="threePt" dir="t"/>
        </a:scene3d>
        <a:sp3d>
          <a:bevelT prst="relaxedInset"/>
        </a:sp3d>
      </xdr:spPr>
    </xdr:sp>
    <xdr:clientData/>
  </xdr:twoCellAnchor>
  <xdr:twoCellAnchor>
    <xdr:from>
      <xdr:col>0</xdr:col>
      <xdr:colOff>0</xdr:colOff>
      <xdr:row>12</xdr:row>
      <xdr:rowOff>134327</xdr:rowOff>
    </xdr:from>
    <xdr:to>
      <xdr:col>7</xdr:col>
      <xdr:colOff>512885</xdr:colOff>
      <xdr:row>46</xdr:row>
      <xdr:rowOff>24423</xdr:rowOff>
    </xdr:to>
    <xdr:sp macro="" textlink="">
      <xdr:nvSpPr>
        <xdr:cNvPr id="16" name="4 Rectángulo redondeado">
          <a:extLst>
            <a:ext uri="{FF2B5EF4-FFF2-40B4-BE49-F238E27FC236}">
              <a16:creationId xmlns:a16="http://schemas.microsoft.com/office/drawing/2014/main" id="{00000000-0008-0000-0500-000010000000}"/>
            </a:ext>
          </a:extLst>
        </xdr:cNvPr>
        <xdr:cNvSpPr>
          <a:spLocks noChangeArrowheads="1"/>
        </xdr:cNvSpPr>
      </xdr:nvSpPr>
      <xdr:spPr bwMode="auto">
        <a:xfrm>
          <a:off x="0" y="1953846"/>
          <a:ext cx="10111154" cy="6447692"/>
        </a:xfrm>
        <a:prstGeom prst="roundRect">
          <a:avLst>
            <a:gd name="adj" fmla="val 16667"/>
          </a:avLst>
        </a:prstGeom>
        <a:solidFill>
          <a:srgbClr val="0000FF">
            <a:alpha val="14117"/>
          </a:srgbClr>
        </a:solidFill>
        <a:ln w="9525" algn="ctr">
          <a:solidFill>
            <a:srgbClr val="000000"/>
          </a:solidFill>
          <a:round/>
          <a:headEnd/>
          <a:tailEnd/>
        </a:ln>
      </xdr:spPr>
      <xdr:txBody>
        <a:bodyPr/>
        <a:lstStyle/>
        <a:p>
          <a:r>
            <a:rPr lang="es-CO"/>
            <a:t> </a:t>
          </a:r>
        </a:p>
      </xdr:txBody>
    </xdr:sp>
    <xdr:clientData/>
  </xdr:twoCellAnchor>
  <xdr:twoCellAnchor>
    <xdr:from>
      <xdr:col>6</xdr:col>
      <xdr:colOff>720480</xdr:colOff>
      <xdr:row>1</xdr:row>
      <xdr:rowOff>61058</xdr:rowOff>
    </xdr:from>
    <xdr:to>
      <xdr:col>7</xdr:col>
      <xdr:colOff>1636347</xdr:colOff>
      <xdr:row>2</xdr:row>
      <xdr:rowOff>280867</xdr:rowOff>
    </xdr:to>
    <xdr:grpSp>
      <xdr:nvGrpSpPr>
        <xdr:cNvPr id="20" name="5 Grupo">
          <a:hlinkClick xmlns:r="http://schemas.openxmlformats.org/officeDocument/2006/relationships" r:id="rId2"/>
          <a:extLst>
            <a:ext uri="{FF2B5EF4-FFF2-40B4-BE49-F238E27FC236}">
              <a16:creationId xmlns:a16="http://schemas.microsoft.com/office/drawing/2014/main" id="{00000000-0008-0000-0500-000014000000}"/>
            </a:ext>
          </a:extLst>
        </xdr:cNvPr>
        <xdr:cNvGrpSpPr/>
      </xdr:nvGrpSpPr>
      <xdr:grpSpPr>
        <a:xfrm>
          <a:off x="8047403" y="170962"/>
          <a:ext cx="3187213" cy="464040"/>
          <a:chOff x="2286000" y="381000"/>
          <a:chExt cx="3200400" cy="914400"/>
        </a:xfrm>
        <a:effectLst>
          <a:glow rad="228600">
            <a:schemeClr val="accent1">
              <a:satMod val="175000"/>
              <a:alpha val="40000"/>
            </a:schemeClr>
          </a:glow>
        </a:effectLst>
      </xdr:grpSpPr>
      <xdr:pic>
        <xdr:nvPicPr>
          <xdr:cNvPr id="21" name="1 Imagen" descr="jargu letras phaser c100 m30">
            <a:extLst>
              <a:ext uri="{FF2B5EF4-FFF2-40B4-BE49-F238E27FC236}">
                <a16:creationId xmlns:a16="http://schemas.microsoft.com/office/drawing/2014/main" id="{00000000-0008-0000-0500-00001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86100" y="495300"/>
            <a:ext cx="2400300" cy="746125"/>
          </a:xfrm>
          <a:prstGeom prst="rect">
            <a:avLst/>
          </a:prstGeom>
          <a:noFill/>
          <a:ln>
            <a:noFill/>
          </a:ln>
        </xdr:spPr>
      </xdr:pic>
      <xdr:pic>
        <xdr:nvPicPr>
          <xdr:cNvPr id="22" name="2 Imagen" descr="jargu logo phaser c100 m30">
            <a:extLst>
              <a:ext uri="{FF2B5EF4-FFF2-40B4-BE49-F238E27FC236}">
                <a16:creationId xmlns:a16="http://schemas.microsoft.com/office/drawing/2014/main" id="{00000000-0008-0000-0500-000016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286000" y="381000"/>
            <a:ext cx="685800" cy="914400"/>
          </a:xfrm>
          <a:prstGeom prst="rect">
            <a:avLst/>
          </a:prstGeom>
          <a:noFill/>
          <a:ln>
            <a:noFill/>
          </a:ln>
        </xdr:spPr>
      </xdr:pic>
    </xdr:grpSp>
    <xdr:clientData/>
  </xdr:twoCellAnchor>
  <xdr:oneCellAnchor>
    <xdr:from>
      <xdr:col>9</xdr:col>
      <xdr:colOff>708270</xdr:colOff>
      <xdr:row>8</xdr:row>
      <xdr:rowOff>134327</xdr:rowOff>
    </xdr:from>
    <xdr:ext cx="1706557" cy="280205"/>
    <xdr:sp macro="" textlink="">
      <xdr:nvSpPr>
        <xdr:cNvPr id="6" name="CuadroTexto 5">
          <a:extLst>
            <a:ext uri="{FF2B5EF4-FFF2-40B4-BE49-F238E27FC236}">
              <a16:creationId xmlns:a16="http://schemas.microsoft.com/office/drawing/2014/main" id="{00000000-0008-0000-0500-000006000000}"/>
            </a:ext>
          </a:extLst>
        </xdr:cNvPr>
        <xdr:cNvSpPr txBox="1"/>
      </xdr:nvSpPr>
      <xdr:spPr>
        <a:xfrm>
          <a:off x="12614520" y="1526442"/>
          <a:ext cx="1706557" cy="280205"/>
        </a:xfrm>
        <a:prstGeom prst="rect">
          <a:avLst/>
        </a:prstGeom>
        <a:noFill/>
        <a:ln>
          <a:solidFill>
            <a:schemeClr val="accent1">
              <a:lumMod val="20000"/>
              <a:lumOff val="80000"/>
            </a:schemeClr>
          </a:solidFill>
        </a:ln>
        <a:effectLst>
          <a:glow rad="228600">
            <a:schemeClr val="accent1">
              <a:satMod val="175000"/>
              <a:alpha val="40000"/>
            </a:schemeClr>
          </a:glow>
        </a:effectLst>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200"/>
            <a:t>SELECCION</a:t>
          </a:r>
          <a:r>
            <a:rPr lang="es-CO" sz="1200" baseline="0"/>
            <a:t> TIPO RIESGO</a:t>
          </a:r>
          <a:endParaRPr lang="es-CO" sz="1200"/>
        </a:p>
      </xdr:txBody>
    </xdr:sp>
    <xdr:clientData/>
  </xdr:oneCellAnchor>
  <mc:AlternateContent xmlns:mc="http://schemas.openxmlformats.org/markup-compatibility/2006">
    <mc:Choice xmlns:a14="http://schemas.microsoft.com/office/drawing/2010/main" Requires="a14">
      <xdr:twoCellAnchor editAs="oneCell">
        <xdr:from>
          <xdr:col>9</xdr:col>
          <xdr:colOff>742950</xdr:colOff>
          <xdr:row>11</xdr:row>
          <xdr:rowOff>28575</xdr:rowOff>
        </xdr:from>
        <xdr:to>
          <xdr:col>9</xdr:col>
          <xdr:colOff>2324100</xdr:colOff>
          <xdr:row>12</xdr:row>
          <xdr:rowOff>152400</xdr:rowOff>
        </xdr:to>
        <xdr:sp macro="" textlink="">
          <xdr:nvSpPr>
            <xdr:cNvPr id="10241" name="Option Button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3366FF" mc:Ignorable="a14" a14:legacySpreadsheetColorIndex="48"/>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TODOS TIPOS DE RIESGOS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752475</xdr:colOff>
          <xdr:row>13</xdr:row>
          <xdr:rowOff>85725</xdr:rowOff>
        </xdr:from>
        <xdr:to>
          <xdr:col>9</xdr:col>
          <xdr:colOff>2333625</xdr:colOff>
          <xdr:row>15</xdr:row>
          <xdr:rowOff>9525</xdr:rowOff>
        </xdr:to>
        <xdr:sp macro="" textlink="">
          <xdr:nvSpPr>
            <xdr:cNvPr id="10242" name="Option Button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7F7F7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ECONOMICOS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742950</xdr:colOff>
          <xdr:row>15</xdr:row>
          <xdr:rowOff>161925</xdr:rowOff>
        </xdr:from>
        <xdr:to>
          <xdr:col>9</xdr:col>
          <xdr:colOff>2324100</xdr:colOff>
          <xdr:row>17</xdr:row>
          <xdr:rowOff>180975</xdr:rowOff>
        </xdr:to>
        <xdr:sp macro="" textlink="">
          <xdr:nvSpPr>
            <xdr:cNvPr id="10243" name="Option Button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7F7F7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SOCIALES O POLITICOS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752475</xdr:colOff>
          <xdr:row>18</xdr:row>
          <xdr:rowOff>76200</xdr:rowOff>
        </xdr:from>
        <xdr:to>
          <xdr:col>9</xdr:col>
          <xdr:colOff>2333625</xdr:colOff>
          <xdr:row>20</xdr:row>
          <xdr:rowOff>9525</xdr:rowOff>
        </xdr:to>
        <xdr:sp macro="" textlink="">
          <xdr:nvSpPr>
            <xdr:cNvPr id="10244" name="Option Button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7F7F7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OPERACIONALES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771525</xdr:colOff>
          <xdr:row>20</xdr:row>
          <xdr:rowOff>66675</xdr:rowOff>
        </xdr:from>
        <xdr:to>
          <xdr:col>9</xdr:col>
          <xdr:colOff>2352675</xdr:colOff>
          <xdr:row>22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7F7F7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FINANCIEROS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771525</xdr:colOff>
          <xdr:row>22</xdr:row>
          <xdr:rowOff>76200</xdr:rowOff>
        </xdr:from>
        <xdr:to>
          <xdr:col>9</xdr:col>
          <xdr:colOff>2352675</xdr:colOff>
          <xdr:row>24</xdr:row>
          <xdr:rowOff>9525</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7F7F7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REGULATORIOS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771525</xdr:colOff>
          <xdr:row>24</xdr:row>
          <xdr:rowOff>104775</xdr:rowOff>
        </xdr:from>
        <xdr:to>
          <xdr:col>9</xdr:col>
          <xdr:colOff>2371725</xdr:colOff>
          <xdr:row>26</xdr:row>
          <xdr:rowOff>38100</xdr:rowOff>
        </xdr:to>
        <xdr:sp macro="" textlink="">
          <xdr:nvSpPr>
            <xdr:cNvPr id="10247" name="Option Button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7F7F7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DE LA NATURALEZA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752475</xdr:colOff>
          <xdr:row>26</xdr:row>
          <xdr:rowOff>133350</xdr:rowOff>
        </xdr:from>
        <xdr:to>
          <xdr:col>9</xdr:col>
          <xdr:colOff>2343150</xdr:colOff>
          <xdr:row>28</xdr:row>
          <xdr:rowOff>66675</xdr:rowOff>
        </xdr:to>
        <xdr:sp macro="" textlink="">
          <xdr:nvSpPr>
            <xdr:cNvPr id="10248" name="Option Button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7F7F7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AMBIENTALES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742950</xdr:colOff>
          <xdr:row>28</xdr:row>
          <xdr:rowOff>171450</xdr:rowOff>
        </xdr:from>
        <xdr:to>
          <xdr:col>9</xdr:col>
          <xdr:colOff>2324100</xdr:colOff>
          <xdr:row>30</xdr:row>
          <xdr:rowOff>114300</xdr:rowOff>
        </xdr:to>
        <xdr:sp macro="" textlink="">
          <xdr:nvSpPr>
            <xdr:cNvPr id="10249" name="Option Button 9" hidden="1">
              <a:extLst>
                <a:ext uri="{63B3BB69-23CF-44E3-9099-C40C66FF867C}">
                  <a14:compatExt spid="_x0000_s10249"/>
                </a:ext>
                <a:ext uri="{FF2B5EF4-FFF2-40B4-BE49-F238E27FC236}">
                  <a16:creationId xmlns:a16="http://schemas.microsoft.com/office/drawing/2014/main" id="{00000000-0008-0000-0500-000009280000}"/>
                </a:ext>
              </a:extLst>
            </xdr:cNvPr>
            <xdr:cNvSpPr/>
          </xdr:nvSpPr>
          <xdr:spPr bwMode="auto">
            <a:xfrm>
              <a:off x="0" y="0"/>
              <a:ext cx="0" cy="0"/>
            </a:xfrm>
            <a:prstGeom prst="rect">
              <a:avLst/>
            </a:prstGeom>
            <a:solidFill>
              <a:srgbClr val="7F7F7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TECNOLOGICOS</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12</xdr:col>
      <xdr:colOff>47626</xdr:colOff>
      <xdr:row>17</xdr:row>
      <xdr:rowOff>76201</xdr:rowOff>
    </xdr:from>
    <xdr:to>
      <xdr:col>16</xdr:col>
      <xdr:colOff>514350</xdr:colOff>
      <xdr:row>23</xdr:row>
      <xdr:rowOff>552451</xdr:rowOff>
    </xdr:to>
    <xdr:graphicFrame macro="">
      <xdr:nvGraphicFramePr>
        <xdr:cNvPr id="11" name="2 Gráfico">
          <a:extLst>
            <a:ext uri="{FF2B5EF4-FFF2-40B4-BE49-F238E27FC236}">
              <a16:creationId xmlns:a16="http://schemas.microsoft.com/office/drawing/2014/main" id="{00000000-0008-0000-0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12</xdr:col>
      <xdr:colOff>638175</xdr:colOff>
      <xdr:row>12</xdr:row>
      <xdr:rowOff>142875</xdr:rowOff>
    </xdr:from>
    <xdr:to>
      <xdr:col>14</xdr:col>
      <xdr:colOff>219075</xdr:colOff>
      <xdr:row>15</xdr:row>
      <xdr:rowOff>123261</xdr:rowOff>
    </xdr:to>
    <xdr:pic>
      <xdr:nvPicPr>
        <xdr:cNvPr id="15" name="Imagen 14">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2" cstate="print"/>
        <a:stretch>
          <a:fillRect/>
        </a:stretch>
      </xdr:blipFill>
      <xdr:spPr>
        <a:xfrm>
          <a:off x="8734425" y="142875"/>
          <a:ext cx="1104900" cy="551886"/>
        </a:xfrm>
        <a:prstGeom prst="rect">
          <a:avLst/>
        </a:prstGeom>
      </xdr:spPr>
    </xdr:pic>
    <xdr:clientData/>
  </xdr:twoCellAnchor>
  <xdr:twoCellAnchor>
    <xdr:from>
      <xdr:col>8</xdr:col>
      <xdr:colOff>571500</xdr:colOff>
      <xdr:row>12</xdr:row>
      <xdr:rowOff>142875</xdr:rowOff>
    </xdr:from>
    <xdr:to>
      <xdr:col>12</xdr:col>
      <xdr:colOff>362940</xdr:colOff>
      <xdr:row>15</xdr:row>
      <xdr:rowOff>94879</xdr:rowOff>
    </xdr:to>
    <xdr:grpSp>
      <xdr:nvGrpSpPr>
        <xdr:cNvPr id="17" name="5 Grupo">
          <a:hlinkClick xmlns:r="http://schemas.openxmlformats.org/officeDocument/2006/relationships" r:id="rId3"/>
          <a:extLst>
            <a:ext uri="{FF2B5EF4-FFF2-40B4-BE49-F238E27FC236}">
              <a16:creationId xmlns:a16="http://schemas.microsoft.com/office/drawing/2014/main" id="{00000000-0008-0000-0600-000011000000}"/>
            </a:ext>
          </a:extLst>
        </xdr:cNvPr>
        <xdr:cNvGrpSpPr/>
      </xdr:nvGrpSpPr>
      <xdr:grpSpPr>
        <a:xfrm>
          <a:off x="6076950" y="142875"/>
          <a:ext cx="3144240" cy="523504"/>
          <a:chOff x="2286000" y="381000"/>
          <a:chExt cx="3200400" cy="914400"/>
        </a:xfrm>
        <a:effectLst>
          <a:glow rad="228600">
            <a:schemeClr val="accent1">
              <a:satMod val="175000"/>
              <a:alpha val="40000"/>
            </a:schemeClr>
          </a:glow>
        </a:effectLst>
      </xdr:grpSpPr>
      <xdr:pic>
        <xdr:nvPicPr>
          <xdr:cNvPr id="18" name="1 Imagen" descr="jargu letras phaser c100 m30">
            <a:extLst>
              <a:ext uri="{FF2B5EF4-FFF2-40B4-BE49-F238E27FC236}">
                <a16:creationId xmlns:a16="http://schemas.microsoft.com/office/drawing/2014/main" id="{00000000-0008-0000-0600-000012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86100" y="495300"/>
            <a:ext cx="2400300" cy="746125"/>
          </a:xfrm>
          <a:prstGeom prst="rect">
            <a:avLst/>
          </a:prstGeom>
          <a:noFill/>
          <a:ln>
            <a:noFill/>
          </a:ln>
        </xdr:spPr>
      </xdr:pic>
      <xdr:pic>
        <xdr:nvPicPr>
          <xdr:cNvPr id="19" name="2 Imagen" descr="jargu logo phaser c100 m30">
            <a:extLst>
              <a:ext uri="{FF2B5EF4-FFF2-40B4-BE49-F238E27FC236}">
                <a16:creationId xmlns:a16="http://schemas.microsoft.com/office/drawing/2014/main" id="{00000000-0008-0000-0600-000013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286000" y="381000"/>
            <a:ext cx="685800" cy="914400"/>
          </a:xfrm>
          <a:prstGeom prst="rect">
            <a:avLst/>
          </a:prstGeom>
          <a:noFill/>
          <a:ln>
            <a:noFill/>
          </a:ln>
        </xdr:spPr>
      </xdr:pic>
    </xdr:grpSp>
    <xdr:clientData/>
  </xdr:twoCellAnchor>
  <mc:AlternateContent xmlns:mc="http://schemas.openxmlformats.org/markup-compatibility/2006">
    <mc:Choice xmlns:a14="http://schemas.microsoft.com/office/drawing/2010/main" Requires="a14">
      <xdr:twoCellAnchor>
        <xdr:from>
          <xdr:col>4</xdr:col>
          <xdr:colOff>190500</xdr:colOff>
          <xdr:row>12</xdr:row>
          <xdr:rowOff>133350</xdr:rowOff>
        </xdr:from>
        <xdr:to>
          <xdr:col>6</xdr:col>
          <xdr:colOff>38100</xdr:colOff>
          <xdr:row>15</xdr:row>
          <xdr:rowOff>142875</xdr:rowOff>
        </xdr:to>
        <xdr:sp macro="" textlink="">
          <xdr:nvSpPr>
            <xdr:cNvPr id="7169" name="Option Button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gradFill rotWithShape="1">
              <a:gsLst>
                <a:gs pos="0">
                  <a:srgbClr val="FFFFFF" mc:Ignorable="a14" a14:legacySpreadsheetColorIndex="9">
                    <a:alpha val="17000"/>
                  </a:srgbClr>
                </a:gs>
                <a:gs pos="100000">
                  <a:srgbClr val="C0C0C0" mc:Ignorable="a14" a14:legacySpreadsheetColorIndex="22">
                    <a:alpha val="78999"/>
                  </a:srgbClr>
                </a:gs>
              </a:gsLst>
              <a:path path="rect">
                <a:fillToRect l="50000" t="50000" r="50000" b="50000"/>
              </a:path>
            </a:gradFill>
            <a:ln w="9525">
              <a:solidFill>
                <a:srgbClr val="0000FF" mc:Ignorable="a14" a14:legacySpreadsheetColorIndex="12"/>
              </a:solidFill>
              <a:miter lim="800000"/>
              <a:headEnd/>
              <a:tailEnd/>
            </a:ln>
            <a:effectLst/>
            <a:extLst>
              <a:ext uri="{AF507438-7753-43E0-B8FC-AC1667EBCBE1}">
                <a14:hiddenEffects>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RIESGO INHERENTE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371475</xdr:colOff>
          <xdr:row>12</xdr:row>
          <xdr:rowOff>114300</xdr:rowOff>
        </xdr:from>
        <xdr:to>
          <xdr:col>8</xdr:col>
          <xdr:colOff>219075</xdr:colOff>
          <xdr:row>15</xdr:row>
          <xdr:rowOff>123825</xdr:rowOff>
        </xdr:to>
        <xdr:sp macro="" textlink="">
          <xdr:nvSpPr>
            <xdr:cNvPr id="7177" name="Option Button 9" hidden="1">
              <a:extLst>
                <a:ext uri="{63B3BB69-23CF-44E3-9099-C40C66FF867C}">
                  <a14:compatExt spid="_x0000_s7177"/>
                </a:ext>
                <a:ext uri="{FF2B5EF4-FFF2-40B4-BE49-F238E27FC236}">
                  <a16:creationId xmlns:a16="http://schemas.microsoft.com/office/drawing/2014/main" id="{00000000-0008-0000-0600-0000091C0000}"/>
                </a:ext>
              </a:extLst>
            </xdr:cNvPr>
            <xdr:cNvSpPr/>
          </xdr:nvSpPr>
          <xdr:spPr bwMode="auto">
            <a:xfrm>
              <a:off x="0" y="0"/>
              <a:ext cx="0" cy="0"/>
            </a:xfrm>
            <a:prstGeom prst="rect">
              <a:avLst/>
            </a:prstGeom>
            <a:gradFill rotWithShape="1">
              <a:gsLst>
                <a:gs pos="0">
                  <a:srgbClr val="FFFFFF" mc:Ignorable="a14" a14:legacySpreadsheetColorIndex="65">
                    <a:alpha val="57001"/>
                  </a:srgbClr>
                </a:gs>
                <a:gs pos="100000">
                  <a:srgbClr val="6699FF"/>
                </a:gs>
              </a:gsLst>
              <a:path path="rect">
                <a:fillToRect l="50000" t="50000" r="50000" b="50000"/>
              </a:path>
            </a:gradFill>
            <a:ln w="9525">
              <a:solidFill>
                <a:srgbClr val="800000" mc:Ignorable="a14" a14:legacySpreadsheetColorIndex="37"/>
              </a:solidFill>
              <a:miter lim="800000"/>
              <a:headEnd/>
              <a:tailEnd/>
            </a:ln>
            <a:effectLst/>
            <a:extLst>
              <a:ext uri="{AF507438-7753-43E0-B8FC-AC1667EBCBE1}">
                <a14:hiddenEffects>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RIESGO RESIDUAL</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38100</xdr:colOff>
      <xdr:row>12</xdr:row>
      <xdr:rowOff>9525</xdr:rowOff>
    </xdr:from>
    <xdr:to>
      <xdr:col>7</xdr:col>
      <xdr:colOff>0</xdr:colOff>
      <xdr:row>13</xdr:row>
      <xdr:rowOff>104775</xdr:rowOff>
    </xdr:to>
    <xdr:sp macro="[2]!caducidad" textlink="">
      <xdr:nvSpPr>
        <xdr:cNvPr id="2" name="1 Rectángulo">
          <a:extLst>
            <a:ext uri="{FF2B5EF4-FFF2-40B4-BE49-F238E27FC236}">
              <a16:creationId xmlns:a16="http://schemas.microsoft.com/office/drawing/2014/main" id="{00000000-0008-0000-0700-000002000000}"/>
            </a:ext>
          </a:extLst>
        </xdr:cNvPr>
        <xdr:cNvSpPr/>
      </xdr:nvSpPr>
      <xdr:spPr>
        <a:xfrm>
          <a:off x="2257425" y="2400300"/>
          <a:ext cx="1485900" cy="2857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PE" sz="1100"/>
            <a:t>Ejecutar</a:t>
          </a:r>
          <a:r>
            <a:rPr lang="es-PE" sz="1100" baseline="0"/>
            <a:t> Macro</a:t>
          </a:r>
          <a:endParaRPr lang="es-PE"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montenegro\Downloads\MAPA%20RIESGOS%20UNIVERSIDADLIBREMAYO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montenegro\Downloads\autodestrucci&#243;n-de-archivo-Autoeliminaci&#243;n%2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Procesos"/>
      <sheetName val="Ingresos de Riesgos"/>
      <sheetName val="Hoja3"/>
      <sheetName val="ingriesgos"/>
      <sheetName val="Tratamiento de Riesgos"/>
      <sheetName val="Mapa de Riesgos II"/>
      <sheetName val="Hoja1"/>
      <sheetName val="Mapa de Riesgos I"/>
      <sheetName val="Glosario"/>
      <sheetName val="DOCUMENTO"/>
      <sheetName val="acta"/>
      <sheetName val="CONSOLIDADO"/>
      <sheetName val="Hoja4"/>
      <sheetName val="Hoja5"/>
    </sheetNames>
    <sheetDataSet>
      <sheetData sheetId="0" refreshError="1"/>
      <sheetData sheetId="1" refreshError="1"/>
      <sheetData sheetId="2">
        <row r="6">
          <cell r="C6" t="str">
            <v>No.</v>
          </cell>
          <cell r="D6" t="str">
            <v>Proceso</v>
          </cell>
          <cell r="E6" t="str">
            <v>Cantidad de Procedimientos de este proceso</v>
          </cell>
          <cell r="F6" t="str">
            <v>Procedimiento / subproceso</v>
          </cell>
          <cell r="G6" t="str">
            <v>Cod. Procdmto Ulibre</v>
          </cell>
          <cell r="H6" t="str">
            <v>Cod. Riesgo</v>
          </cell>
          <cell r="I6" t="str">
            <v>Riesgo</v>
          </cell>
          <cell r="J6" t="str">
            <v>Descripción del Riesgo</v>
          </cell>
          <cell r="K6" t="str">
            <v>CAUSA</v>
          </cell>
          <cell r="L6" t="str">
            <v>EFECTO</v>
          </cell>
          <cell r="M6" t="str">
            <v>Tipo Riesgo</v>
          </cell>
          <cell r="N6" t="str">
            <v>Factor Riesgo</v>
          </cell>
          <cell r="O6" t="str">
            <v>Cumplimiento de objetivo del proceso</v>
          </cell>
          <cell r="P6" t="str">
            <v>Vulnerabilidad del proceso</v>
          </cell>
          <cell r="Q6" t="str">
            <v>Impacto del Riesgo</v>
          </cell>
          <cell r="R6" t="str">
            <v>Probabilidad</v>
          </cell>
          <cell r="S6" t="str">
            <v>Severidad</v>
          </cell>
          <cell r="T6" t="str">
            <v>CALIFISEVERIDAD</v>
          </cell>
          <cell r="U6" t="str">
            <v>Tratamiento
(Descripción)</v>
          </cell>
          <cell r="V6" t="str">
            <v>Tipo de Tratamiento</v>
          </cell>
          <cell r="W6" t="str">
            <v>Control</v>
          </cell>
          <cell r="X6" t="str">
            <v>Tipo de Control</v>
          </cell>
          <cell r="Y6" t="str">
            <v>Responsable</v>
          </cell>
          <cell r="Z6" t="str">
            <v xml:space="preserve"> Frecuencia del Control</v>
          </cell>
          <cell r="AA6" t="str">
            <v>Impacto del Riesgo aplicando el control</v>
          </cell>
          <cell r="AB6" t="str">
            <v>Probabilidad aplicando el control</v>
          </cell>
          <cell r="AC6" t="str">
            <v>Implementacion</v>
          </cell>
          <cell r="AD6" t="str">
            <v>Efectividad</v>
          </cell>
          <cell r="AE6" t="str">
            <v>Documentado</v>
          </cell>
          <cell r="AF6" t="str">
            <v>NombreProceso</v>
          </cell>
          <cell r="AG6" t="str">
            <v>NombreSubproceso/ Procedimiento</v>
          </cell>
          <cell r="AH6" t="str">
            <v>CALIFICAseveridad</v>
          </cell>
          <cell r="AI6" t="str">
            <v>calificacion severidad RESIDUAL</v>
          </cell>
          <cell r="AJ6" t="str">
            <v>V.R CONTEXTO ESTRATEGICO</v>
          </cell>
        </row>
        <row r="7">
          <cell r="C7">
            <v>1</v>
          </cell>
          <cell r="D7" t="str">
            <v>ADMINISTRACION DE LA CALIDAD</v>
          </cell>
          <cell r="E7">
            <v>7</v>
          </cell>
          <cell r="F7" t="str">
            <v xml:space="preserve"> CONTROL DE LOS REGISTROS</v>
          </cell>
          <cell r="G7" t="str">
            <v>AC -CR</v>
          </cell>
          <cell r="H7" t="str">
            <v>AC -CR-1</v>
          </cell>
          <cell r="I7" t="str">
            <v>NO dar tramite pertinente y oportuno a quejas y reclamos</v>
          </cell>
          <cell r="J7" t="str">
            <v>Las quejas recibidas no son atendidas dentro del tiempo establecido y/o la respuesta no satisface al usuario</v>
          </cell>
          <cell r="K7" t="str">
            <v>Algunas de las quejas reportada no vienen diligenciadas correctamente en cuanto a la información del usuario por lo cual no pueden ser respondidas.
Algunas quejas corresponden a procesos que no están dentro del Sistema de quejas.
Los titulares no hacen un buen seguimiento de atención a las quejas.</v>
          </cell>
          <cell r="L7" t="str">
            <v>Insatisfacción de clientes, instauración de tutelas, investigaciones y sanciones</v>
          </cell>
          <cell r="M7" t="str">
            <v>RIESGO OPERATIVO</v>
          </cell>
          <cell r="N7" t="str">
            <v>Interno - Personas</v>
          </cell>
          <cell r="O7" t="str">
            <v>EL PROCESO CUMPLE EL OBJETIVO PERO REPRESENTA PERDIDAS</v>
          </cell>
          <cell r="P7" t="str">
            <v>EL PROCESO NO SE PARALIZA</v>
          </cell>
          <cell r="Q7" t="str">
            <v>Superior</v>
          </cell>
          <cell r="R7" t="str">
            <v>Alta</v>
          </cell>
          <cell r="S7" t="str">
            <v>d5</v>
          </cell>
          <cell r="T7" t="str">
            <v>EXTREMA</v>
          </cell>
          <cell r="U7" t="str">
            <v>Ampliar el alcance del sistema de quejas a todas las unidades de la organización que atienden estudiantes.
Implementar el sistema de quejas electrónico obligando al correcto diligenciamiento de la queja.
Hacer seguimiento a la atención de las quejas por parte de los titulares de proceso</v>
          </cell>
          <cell r="V7" t="str">
            <v xml:space="preserve">Reducir la probabilidad de la ocurrencia </v>
          </cell>
          <cell r="W7" t="str">
            <v>Registro de seguimiento a la atención de quejas.
Indicadores</v>
          </cell>
          <cell r="X7" t="str">
            <v>Electronico</v>
          </cell>
          <cell r="Y7" t="str">
            <v>Titulares de proceso
Coordinador de la calidad</v>
          </cell>
          <cell r="Z7" t="str">
            <v>Semanal</v>
          </cell>
          <cell r="AA7" t="str">
            <v>Superior</v>
          </cell>
          <cell r="AB7" t="str">
            <v>Baja</v>
          </cell>
          <cell r="AF7" t="str">
            <v>ADMINISTRACION DE LA CALIDAD</v>
          </cell>
          <cell r="AG7" t="str">
            <v xml:space="preserve"> CONTROL DE LOS REGISTROS</v>
          </cell>
          <cell r="AH7" t="str">
            <v>b5</v>
          </cell>
          <cell r="AI7" t="str">
            <v>EXTREMA</v>
          </cell>
          <cell r="AJ7" t="b">
            <v>1</v>
          </cell>
        </row>
        <row r="8">
          <cell r="C8">
            <v>2</v>
          </cell>
          <cell r="D8" t="str">
            <v>ADMINISTRACION DE LA CALIDAD</v>
          </cell>
          <cell r="E8">
            <v>7</v>
          </cell>
          <cell r="F8" t="str">
            <v>CONTROL DEL SERVICIO NO CONFORME</v>
          </cell>
          <cell r="G8" t="str">
            <v>AC -CSNC</v>
          </cell>
          <cell r="H8" t="str">
            <v>AC -CSNC-2</v>
          </cell>
          <cell r="I8" t="str">
            <v>Demoras en el procesamiento de la información del SGC</v>
          </cell>
          <cell r="J8" t="str">
            <v>La documentación del SGC, se administra en la intranet, pero es una herramienta poco flexible que demanda recursos para su administración y la demás información que genera el sistema se administra en forma manual</v>
          </cell>
          <cell r="K8" t="str">
            <v>No se cuenta con una herramienta sistematizada con la que se pueda controlar toda la información del sistema y el manejo manual no permite avanzar en otras actividades de mejoramiento.</v>
          </cell>
          <cell r="L8" t="str">
            <v>Demora en el procesamiento de la información, seguimientos tardíos y atraso en la ejecución de actividades</v>
          </cell>
          <cell r="M8" t="str">
            <v>RIESGO OPERATIVO</v>
          </cell>
          <cell r="N8" t="str">
            <v>Interno - Procesos</v>
          </cell>
          <cell r="O8" t="str">
            <v>EL PROCESO CUMPLE EL OBJETIVO PERO REPRESENTA PERDIDAS</v>
          </cell>
          <cell r="P8" t="str">
            <v>EL PROCESO NO SE PARALIZA</v>
          </cell>
          <cell r="Q8" t="str">
            <v>Importante</v>
          </cell>
          <cell r="R8" t="str">
            <v>alta</v>
          </cell>
          <cell r="S8" t="str">
            <v>d3</v>
          </cell>
          <cell r="T8" t="str">
            <v>ALTA</v>
          </cell>
          <cell r="U8" t="str">
            <v xml:space="preserve">Adquisición de un software para la administración del SGC, que contemple todas las necesidades del sistema.
</v>
          </cell>
          <cell r="V8" t="str">
            <v>Reducir las consecuencias - Impacto</v>
          </cell>
          <cell r="W8" t="str">
            <v>Elaborar el cronograma para el desarrollo del proyecto para la adquisición del software</v>
          </cell>
          <cell r="X8" t="str">
            <v>Manual</v>
          </cell>
          <cell r="Y8" t="str">
            <v>Titulares de proceso
Coordinador de la calidad</v>
          </cell>
          <cell r="Z8" t="str">
            <v>Mensual</v>
          </cell>
          <cell r="AF8" t="str">
            <v>ADMINISTRACION DE LA CALIDAD</v>
          </cell>
          <cell r="AG8" t="str">
            <v>CONTROL DEL SERVICIO NO CONFORME</v>
          </cell>
          <cell r="AH8">
            <v>0</v>
          </cell>
          <cell r="AI8">
            <v>0</v>
          </cell>
          <cell r="AJ8" t="b">
            <v>1</v>
          </cell>
        </row>
        <row r="9">
          <cell r="C9">
            <v>3</v>
          </cell>
          <cell r="D9" t="str">
            <v>ADMINISTRACION DE LA CALIDAD</v>
          </cell>
          <cell r="E9">
            <v>7</v>
          </cell>
          <cell r="F9" t="str">
            <v>CONTROL DEL SERVICIO NO CONFORME</v>
          </cell>
          <cell r="G9" t="str">
            <v>AC -CSNC</v>
          </cell>
          <cell r="H9" t="str">
            <v>AC -CSNC-3</v>
          </cell>
          <cell r="I9" t="str">
            <v>Tener sanciones de los entes de control externos</v>
          </cell>
          <cell r="J9" t="str">
            <v>No presentación oportuna y veraz de informes a entes externos</v>
          </cell>
          <cell r="K9" t="str">
            <v xml:space="preserve">Incumplimiento en la elaboracion de informes </v>
          </cell>
          <cell r="L9" t="str">
            <v>Sanciones de entes externos e inoportunidad de la informacion para toma de decisiones</v>
          </cell>
          <cell r="M9" t="str">
            <v>RIESGO CUMPLIMIENTO</v>
          </cell>
          <cell r="N9" t="str">
            <v>Interno - Procesos</v>
          </cell>
          <cell r="O9" t="str">
            <v>EL PROCESO CUMPLE EL OBJETIVO PERO REPRESENTA PERDIDAS</v>
          </cell>
          <cell r="P9" t="str">
            <v>EL PROCESO NO SE PARALIZA</v>
          </cell>
          <cell r="Q9" t="str">
            <v>Importante</v>
          </cell>
          <cell r="R9" t="str">
            <v>Moderada</v>
          </cell>
          <cell r="S9" t="str">
            <v>c3</v>
          </cell>
          <cell r="T9" t="str">
            <v>MODERADA</v>
          </cell>
          <cell r="U9" t="str">
            <v>Planificación de las acciones correctivas que den respuesta oportuna a los requerimientos del ente externo</v>
          </cell>
          <cell r="V9" t="str">
            <v>Reducir las consecuencias - Impacto</v>
          </cell>
          <cell r="W9" t="str">
            <v>Registros de seguimiento al plan de cierre de no conformidades.
Informes de las auditorias internas de la calidad</v>
          </cell>
          <cell r="X9" t="str">
            <v>Manual</v>
          </cell>
          <cell r="Y9" t="str">
            <v>Coordinador de la calidad</v>
          </cell>
          <cell r="Z9" t="str">
            <v>Quincenal</v>
          </cell>
          <cell r="AF9" t="str">
            <v>ADMINISTRACION DE LA CALIDAD</v>
          </cell>
          <cell r="AG9" t="str">
            <v>CONTROL DEL SERVICIO NO CONFORME</v>
          </cell>
          <cell r="AH9">
            <v>0</v>
          </cell>
          <cell r="AI9">
            <v>0</v>
          </cell>
          <cell r="AJ9" t="b">
            <v>1</v>
          </cell>
        </row>
        <row r="10">
          <cell r="C10">
            <v>4</v>
          </cell>
          <cell r="D10" t="str">
            <v>ADMINISTRACION DE LA CALIDAD</v>
          </cell>
          <cell r="E10">
            <v>7</v>
          </cell>
          <cell r="F10" t="str">
            <v xml:space="preserve"> ACCION PREVENTIVA</v>
          </cell>
          <cell r="G10" t="str">
            <v>AC -AP</v>
          </cell>
          <cell r="H10" t="str">
            <v>AC -AP-4</v>
          </cell>
          <cell r="I10" t="str">
            <v>No contribucion a la mejora del sistema de gestión de calidad</v>
          </cell>
          <cell r="J10" t="str">
            <v>Las acciones generadas, no logran llegar a la causa raiz que elimine las causas de los problemas</v>
          </cell>
          <cell r="K10" t="str">
            <v>El no apropiamiento de las herramientas del sistema por parte de los titulares del sistema.
Seguimiento a las decisiones determinadas en la revisión gerencial.</v>
          </cell>
          <cell r="L10" t="str">
            <v>El no cumplimiento de las metas de mejoramiento planificadas.</v>
          </cell>
          <cell r="M10" t="str">
            <v>RIESGO OPERATIVO</v>
          </cell>
          <cell r="N10" t="str">
            <v>Interno - Procesos</v>
          </cell>
          <cell r="O10" t="str">
            <v>EL PROCESO CUMPLE EL OBJETIVO PERO REPRESENTA PERDIDAS</v>
          </cell>
          <cell r="P10" t="str">
            <v>EL PROCESO SE PARALIZA</v>
          </cell>
          <cell r="Q10" t="str">
            <v>Mayor</v>
          </cell>
          <cell r="R10" t="str">
            <v>Moderada</v>
          </cell>
          <cell r="S10" t="str">
            <v>c4</v>
          </cell>
          <cell r="T10" t="str">
            <v>ALTA</v>
          </cell>
          <cell r="U10" t="str">
            <v>Elaborar un programa de sensibilización y capacitación, orientado a las debilidades detectadas en aplicación de procedimientos y herramientas</v>
          </cell>
          <cell r="V10" t="str">
            <v xml:space="preserve">Reducir la probabilidad de la ocurrencia </v>
          </cell>
          <cell r="W10" t="str">
            <v>Seguimiento al plan de capacitación</v>
          </cell>
          <cell r="X10" t="str">
            <v>Manual</v>
          </cell>
          <cell r="Y10" t="str">
            <v>Coordinador de la calidad</v>
          </cell>
          <cell r="Z10" t="str">
            <v>Mensual</v>
          </cell>
          <cell r="AF10" t="str">
            <v>ADMINISTRACION DE LA CALIDAD</v>
          </cell>
          <cell r="AG10" t="str">
            <v xml:space="preserve"> ACCION PREVENTIVA</v>
          </cell>
          <cell r="AH10">
            <v>0</v>
          </cell>
          <cell r="AI10">
            <v>0</v>
          </cell>
          <cell r="AJ10" t="b">
            <v>1</v>
          </cell>
        </row>
        <row r="11">
          <cell r="C11">
            <v>5</v>
          </cell>
          <cell r="D11" t="str">
            <v>ADMINISTRACION DE LA CALIDAD</v>
          </cell>
          <cell r="E11">
            <v>7</v>
          </cell>
          <cell r="F11" t="str">
            <v>ACCION CORRECTIVA</v>
          </cell>
          <cell r="G11" t="str">
            <v>AC -AC</v>
          </cell>
          <cell r="H11" t="str">
            <v>AC -AC-5</v>
          </cell>
          <cell r="I11" t="str">
            <v>Planeacion, ejecución y resultado de auditorias no objetivas</v>
          </cell>
          <cell r="J11" t="str">
            <v xml:space="preserve">Deficiente identificacion del alcance , criterios de auditoria y/o definicion e identificación inadecuada de los hallazgos  </v>
          </cell>
          <cell r="K11" t="str">
            <v xml:space="preserve">Deficiente identificacion del alcance , criterios de auditoria y/o definicion e identificación inadecuada de los hallazgos  </v>
          </cell>
          <cell r="L11" t="str">
            <v>No contribucion a la sostenibilidad del sistema integrado de gestión</v>
          </cell>
          <cell r="M11" t="str">
            <v>RIESGO OPERATIVO</v>
          </cell>
          <cell r="N11" t="str">
            <v>Interno - Procesos</v>
          </cell>
          <cell r="O11" t="str">
            <v>EL PROCESO CUMPLE EL OBJETIVO PERO REPRESENTA PERDIDAS</v>
          </cell>
          <cell r="P11" t="str">
            <v>EL PROCESO NO SE PARALIZA</v>
          </cell>
          <cell r="Q11" t="str">
            <v>Mayor</v>
          </cell>
          <cell r="R11" t="str">
            <v>Moderada</v>
          </cell>
          <cell r="S11" t="str">
            <v>c4</v>
          </cell>
          <cell r="T11" t="str">
            <v>ALTA</v>
          </cell>
          <cell r="U11" t="str">
            <v xml:space="preserve">Hacer seguimiento a las evaluaciones de los auditores internos.
Realizar capacitaciones orientadas a reforzar competencias de los auditores
</v>
          </cell>
          <cell r="V11" t="str">
            <v xml:space="preserve">Reducir la probabilidad de la ocurrencia </v>
          </cell>
          <cell r="W11" t="str">
            <v>Registro de la revisión de los informes de auditoria</v>
          </cell>
          <cell r="X11" t="str">
            <v>Manual</v>
          </cell>
          <cell r="Y11" t="str">
            <v>Coordinador de la calidad</v>
          </cell>
          <cell r="Z11" t="str">
            <v>Semestral</v>
          </cell>
          <cell r="AC11" t="str">
            <v>si</v>
          </cell>
          <cell r="AE11" t="str">
            <v>si</v>
          </cell>
          <cell r="AF11" t="str">
            <v>ADMINISTRACION DE LA CALIDAD</v>
          </cell>
          <cell r="AG11" t="str">
            <v>ACCION CORRECTIVA</v>
          </cell>
          <cell r="AH11">
            <v>0</v>
          </cell>
          <cell r="AI11">
            <v>0</v>
          </cell>
          <cell r="AJ11" t="b">
            <v>1</v>
          </cell>
        </row>
        <row r="12">
          <cell r="C12">
            <v>6</v>
          </cell>
          <cell r="D12" t="str">
            <v>ADMINISTRACION DE LA CALIDAD</v>
          </cell>
          <cell r="E12">
            <v>7</v>
          </cell>
          <cell r="F12" t="str">
            <v xml:space="preserve"> AUDITORIAS INTERNAS</v>
          </cell>
          <cell r="G12" t="str">
            <v>AC -AI</v>
          </cell>
          <cell r="H12" t="str">
            <v>AC -AI-6</v>
          </cell>
          <cell r="I12" t="str">
            <v>Seguimiento inadecuado a los riesgos de los procesos de la entidad</v>
          </cell>
          <cell r="J12" t="str">
            <v>Seguimiento inadecuado a los riesgos de los procesos de la entidad</v>
          </cell>
          <cell r="K12" t="str">
            <v xml:space="preserve">No validar adecuadamente la efectividad de los controles asociados a los riesgos      </v>
          </cell>
          <cell r="L12" t="str">
            <v>No poder realizar observaciones adecuadas y asesorar e informar a la alta dirección sobre el progreso de los riesgos  de la entidad.</v>
          </cell>
          <cell r="M12" t="str">
            <v>RIESGO OPERATIVO</v>
          </cell>
          <cell r="N12" t="str">
            <v>Interno - Procesos</v>
          </cell>
          <cell r="O12" t="str">
            <v>EL PROCESO CUMPLE EL OBJETIVO PERO REPRESENTA PERDIDAS</v>
          </cell>
          <cell r="P12" t="str">
            <v>EL PROCESO NO SE PARALIZA</v>
          </cell>
          <cell r="Q12" t="str">
            <v>Mayor</v>
          </cell>
          <cell r="R12" t="str">
            <v>Baja</v>
          </cell>
          <cell r="S12" t="str">
            <v>b4</v>
          </cell>
          <cell r="T12" t="str">
            <v>ALTA</v>
          </cell>
          <cell r="U12" t="str">
            <v>Seguimientos durante todos los ciclos de auditoria interna</v>
          </cell>
          <cell r="V12" t="str">
            <v xml:space="preserve">Reducir la probabilidad de la ocurrencia </v>
          </cell>
          <cell r="W12" t="str">
            <v>Registros del seguimiento</v>
          </cell>
          <cell r="X12" t="str">
            <v>Manual</v>
          </cell>
          <cell r="Y12" t="str">
            <v>Coordinador de la calidad</v>
          </cell>
          <cell r="Z12" t="str">
            <v>Semestral</v>
          </cell>
          <cell r="AC12" t="str">
            <v>si</v>
          </cell>
          <cell r="AE12" t="str">
            <v>si</v>
          </cell>
          <cell r="AF12" t="str">
            <v>ADMINISTRACION DE LA CALIDAD</v>
          </cell>
          <cell r="AG12" t="str">
            <v xml:space="preserve"> AUDITORIAS INTERNAS</v>
          </cell>
          <cell r="AH12">
            <v>0</v>
          </cell>
          <cell r="AI12">
            <v>0</v>
          </cell>
          <cell r="AJ12" t="b">
            <v>1</v>
          </cell>
        </row>
        <row r="13">
          <cell r="C13">
            <v>7</v>
          </cell>
          <cell r="D13" t="str">
            <v>ADMINISTRACION DE LA CALIDAD</v>
          </cell>
          <cell r="E13">
            <v>7</v>
          </cell>
          <cell r="F13" t="str">
            <v xml:space="preserve"> AUDITORIAS INTERNAS</v>
          </cell>
          <cell r="G13" t="str">
            <v>AC -AI</v>
          </cell>
          <cell r="H13" t="str">
            <v>AC -AI-7</v>
          </cell>
          <cell r="I13" t="str">
            <v xml:space="preserve">Desarticulación entre los procesos académicos y administrativos  </v>
          </cell>
          <cell r="J13" t="str">
            <v>No hay una comprensión total del enfoque por procesos por lo cual algunos trabajadores no conocen sus responsabilidades frente a los procesos afectando el desempeño de los procesos</v>
          </cell>
          <cell r="K13" t="str">
            <v xml:space="preserve">El alcance definido para el sistema ha ocasionado la documentación parcial de algunos procedimientos que no contemplan la totalidad de las actividades de los procesos.
La política de calidad en su enunciado separa los procesos administrativos de los académicos y desde allí se refleja una separación en los procedimientos </v>
          </cell>
          <cell r="L13" t="str">
            <v>Documentación y control parcial de algunos procedimientos</v>
          </cell>
          <cell r="M13" t="str">
            <v>RIESGO ESTRATEGICO</v>
          </cell>
          <cell r="N13" t="str">
            <v>Interno - Procesos</v>
          </cell>
          <cell r="O13" t="str">
            <v>EL PROCESO CUMPLE EL OBJETIVO PERO REPRESENTA PERDIDAS</v>
          </cell>
          <cell r="P13" t="str">
            <v>EL PROCESO NO SE PARALIZA</v>
          </cell>
          <cell r="Q13" t="str">
            <v>Superior</v>
          </cell>
          <cell r="R13" t="str">
            <v>Muy Alta</v>
          </cell>
          <cell r="S13" t="str">
            <v>e5</v>
          </cell>
          <cell r="T13" t="str">
            <v>EXTREMA</v>
          </cell>
          <cell r="U13" t="str">
            <v xml:space="preserve">Ampliación del alcance del sistema
Actualización de la política de calidad 
Complementación de los procedimientos documentados con las actividades que se desarrollan en las facultades
Documentación de procedimientos en las áreas académicas
Formación de auditores internos en las áreas académicas
</v>
          </cell>
          <cell r="V13" t="str">
            <v>Reducir las consecuencias - Impacto</v>
          </cell>
          <cell r="W13" t="str">
            <v>Plan de mejoramiento</v>
          </cell>
          <cell r="X13" t="str">
            <v>Manual</v>
          </cell>
          <cell r="Y13" t="str">
            <v>Coordinador de la calidad</v>
          </cell>
          <cell r="Z13" t="str">
            <v>Mensual</v>
          </cell>
          <cell r="AF13" t="str">
            <v>ADMINISTRACION DE LA CALIDAD</v>
          </cell>
          <cell r="AG13" t="str">
            <v xml:space="preserve"> AUDITORIAS INTERNAS</v>
          </cell>
          <cell r="AH13">
            <v>0</v>
          </cell>
          <cell r="AI13">
            <v>0</v>
          </cell>
          <cell r="AJ13" t="b">
            <v>1</v>
          </cell>
        </row>
        <row r="14">
          <cell r="C14">
            <v>1</v>
          </cell>
          <cell r="D14" t="str">
            <v>BIENESTAR UNIVERSITARIO</v>
          </cell>
          <cell r="E14">
            <v>6</v>
          </cell>
          <cell r="F14" t="str">
            <v>SALUD</v>
          </cell>
          <cell r="G14" t="str">
            <v>BU -S</v>
          </cell>
          <cell r="H14" t="str">
            <v>BU -S-1</v>
          </cell>
          <cell r="I14" t="str">
            <v>No prestación oportuna del servicio médico</v>
          </cell>
          <cell r="J14" t="str">
            <v>Que por ausencia del profesional competente no se preste el servicio</v>
          </cell>
          <cell r="K14" t="str">
            <v xml:space="preserve">Inasistencia  prevista o no prevista del profesional a cargo, por que no hay los recursos humanos para hacer el reemplazo.
</v>
          </cell>
          <cell r="L14" t="str">
            <v>La integridad de los usuarios del servicio</v>
          </cell>
          <cell r="M14" t="str">
            <v>RIESGO ESTRATEGICO</v>
          </cell>
          <cell r="N14" t="str">
            <v>Interno - Personas</v>
          </cell>
          <cell r="O14" t="str">
            <v>EL PROCESO CUMPLE EL OBJETIVO PERO REPRESENTA PERDIDAS</v>
          </cell>
          <cell r="P14" t="str">
            <v>EL PROCESO NO SE PARALIZA</v>
          </cell>
          <cell r="Q14" t="str">
            <v>Importante</v>
          </cell>
          <cell r="R14" t="str">
            <v>Moderada</v>
          </cell>
          <cell r="S14" t="str">
            <v>c3</v>
          </cell>
          <cell r="T14" t="str">
            <v>MODERADA</v>
          </cell>
          <cell r="U14" t="str">
            <v>Definir una política de reemplazos con los profesionales de planta o por contratación externa.</v>
          </cell>
          <cell r="V14" t="str">
            <v>Reducir las consecuencias - Impacto</v>
          </cell>
          <cell r="W14" t="str">
            <v xml:space="preserve">Materializar la política, con las autorizaciones necesarias y la diligencia en su ejecución.
</v>
          </cell>
          <cell r="X14" t="str">
            <v>Política</v>
          </cell>
          <cell r="Y14" t="str">
            <v>Coordinacion de salud</v>
          </cell>
          <cell r="Z14" t="str">
            <v>Trimestral</v>
          </cell>
          <cell r="AC14" t="str">
            <v>no</v>
          </cell>
          <cell r="AE14" t="str">
            <v>no</v>
          </cell>
          <cell r="AF14" t="str">
            <v>BIENESTAR UNIVERSITARIO</v>
          </cell>
          <cell r="AG14" t="str">
            <v>SALUD</v>
          </cell>
          <cell r="AH14">
            <v>0</v>
          </cell>
          <cell r="AI14">
            <v>0</v>
          </cell>
          <cell r="AJ14" t="b">
            <v>1</v>
          </cell>
        </row>
        <row r="15">
          <cell r="C15">
            <v>2</v>
          </cell>
          <cell r="D15" t="str">
            <v>BIENESTAR UNIVERSITARIO</v>
          </cell>
          <cell r="E15" t="e">
            <v>#REF!</v>
          </cell>
          <cell r="F15" t="str">
            <v>SALUD</v>
          </cell>
          <cell r="G15" t="str">
            <v>BU -S</v>
          </cell>
          <cell r="H15" t="str">
            <v>BU -S-2</v>
          </cell>
          <cell r="I15" t="str">
            <v>No prestación  del servicio médico</v>
          </cell>
          <cell r="J15" t="str">
            <v>Por carencia del personal del servicio médico en algunos horarios, en los cuales está la comunidad universitaria presente.</v>
          </cell>
          <cell r="K15" t="str">
            <v>Por lineamientos de la Alta Dirección, no se considera necesario el servicio en esos horarios.
Por la tramitología en la gestión humana.</v>
          </cell>
          <cell r="L15" t="str">
            <v>La integridad de los usuarios del servicio</v>
          </cell>
          <cell r="M15" t="str">
            <v>RIESGO ESTRATEGICO</v>
          </cell>
          <cell r="N15" t="str">
            <v>Interno - Personas</v>
          </cell>
          <cell r="O15" t="str">
            <v>EL PROCESO CUMPLE EL OBJETIVO PERO REPRESENTA PERDIDAS</v>
          </cell>
          <cell r="P15" t="str">
            <v>EL PROCESO SE PARALIZA</v>
          </cell>
          <cell r="Q15" t="str">
            <v>Superior</v>
          </cell>
          <cell r="R15" t="str">
            <v>Alta</v>
          </cell>
          <cell r="S15" t="str">
            <v>d5</v>
          </cell>
          <cell r="T15" t="str">
            <v>EXTREMA</v>
          </cell>
          <cell r="U15" t="str">
            <v>Designación de profesionales necesarios y de manera permanente, para la prestación del servicio en los horarios donde no existe el recurso humano</v>
          </cell>
          <cell r="V15" t="str">
            <v xml:space="preserve">Reducir la probabilidad de la ocurrencia </v>
          </cell>
          <cell r="W15" t="str">
            <v>Materializar la política, con las autorizaciones necesarias y la diligencia en su ejecución.</v>
          </cell>
          <cell r="X15" t="str">
            <v>Política</v>
          </cell>
          <cell r="Y15" t="str">
            <v>Coordinacion de salud</v>
          </cell>
          <cell r="Z15" t="str">
            <v>Semestral</v>
          </cell>
          <cell r="AC15" t="str">
            <v>no</v>
          </cell>
          <cell r="AE15" t="str">
            <v>no</v>
          </cell>
          <cell r="AF15" t="str">
            <v>BIENESTAR UNIVERSITARIO</v>
          </cell>
          <cell r="AG15" t="str">
            <v>SALUD</v>
          </cell>
          <cell r="AH15">
            <v>0</v>
          </cell>
          <cell r="AI15">
            <v>0</v>
          </cell>
          <cell r="AJ15" t="b">
            <v>1</v>
          </cell>
        </row>
        <row r="16">
          <cell r="C16">
            <v>3</v>
          </cell>
          <cell r="D16" t="str">
            <v>BIENESTAR UNIVERSITARIO</v>
          </cell>
          <cell r="F16" t="str">
            <v>RECREACION Y DEPORTE</v>
          </cell>
          <cell r="G16" t="str">
            <v>BU -RD</v>
          </cell>
          <cell r="H16" t="str">
            <v>BU -RD-3</v>
          </cell>
          <cell r="I16" t="str">
            <v xml:space="preserve">La desmotivación y deserción de los deportistas </v>
          </cell>
          <cell r="J16" t="str">
            <v>La no existencia de politicas claras para el otorgamiento de los estímulos por representación deportiva</v>
          </cell>
          <cell r="K16" t="str">
            <v>No existe una política clara.</v>
          </cell>
          <cell r="L16" t="str">
            <v>Desmotivación y deserción</v>
          </cell>
          <cell r="M16" t="str">
            <v>RIESGO REPUTACIONAL</v>
          </cell>
          <cell r="N16" t="str">
            <v>Interno - Póliticas</v>
          </cell>
          <cell r="O16" t="str">
            <v>EL PROCESO CUMPLE EL OBJETIVO PERO REPRESENTA PERDIDAS</v>
          </cell>
          <cell r="P16" t="str">
            <v>EL PROCESO NO SE PARALIZA</v>
          </cell>
          <cell r="Q16" t="str">
            <v>Importante</v>
          </cell>
          <cell r="R16" t="str">
            <v>Alta</v>
          </cell>
          <cell r="S16" t="str">
            <v>d3</v>
          </cell>
          <cell r="T16" t="str">
            <v>ALTA</v>
          </cell>
          <cell r="U16" t="str">
            <v>Revisión a la política existente.
Definición del procedimiento a seguir en cumplimiento de la política
Participación de Bienestar Universitario en la documentación de lo descrito</v>
          </cell>
          <cell r="V16" t="str">
            <v xml:space="preserve">Reducir la probabilidad de la ocurrencia </v>
          </cell>
          <cell r="W16" t="str">
            <v>Seguimiento a la solicitud</v>
          </cell>
          <cell r="X16" t="str">
            <v>Política</v>
          </cell>
          <cell r="Y16" t="str">
            <v>Coordinador de recreacion y deporte</v>
          </cell>
          <cell r="Z16" t="str">
            <v>Semestral</v>
          </cell>
          <cell r="AC16" t="str">
            <v>no</v>
          </cell>
          <cell r="AE16" t="str">
            <v>no</v>
          </cell>
          <cell r="AF16" t="str">
            <v>BIENESTAR UNIVERSITARIO</v>
          </cell>
          <cell r="AG16" t="str">
            <v>RECREACION Y DEPORTE</v>
          </cell>
          <cell r="AH16">
            <v>0</v>
          </cell>
          <cell r="AI16">
            <v>0</v>
          </cell>
          <cell r="AJ16" t="b">
            <v>1</v>
          </cell>
        </row>
        <row r="17">
          <cell r="C17">
            <v>4</v>
          </cell>
          <cell r="D17" t="str">
            <v>BIENESTAR UNIVERSITARIO</v>
          </cell>
          <cell r="F17" t="str">
            <v>CULTURA</v>
          </cell>
          <cell r="G17" t="str">
            <v>BU -C</v>
          </cell>
          <cell r="H17" t="str">
            <v>BU -C-4</v>
          </cell>
          <cell r="I17" t="str">
            <v xml:space="preserve">La desmotivación y deserción de los deportistas </v>
          </cell>
          <cell r="J17" t="str">
            <v>La no existencia de politicas claras para el otorgamiento de los estímulos por representación cultural</v>
          </cell>
          <cell r="K17" t="str">
            <v>No existe una política clara.</v>
          </cell>
          <cell r="L17" t="str">
            <v>Desmotivación y deserción</v>
          </cell>
          <cell r="M17" t="str">
            <v>RIESGO REPUTACIONAL</v>
          </cell>
          <cell r="N17" t="str">
            <v>Interno - Póliticas</v>
          </cell>
          <cell r="O17" t="str">
            <v>EL PROCESO CUMPLE EL OBJETIVO PERO REPRESENTA PERDIDAS</v>
          </cell>
          <cell r="P17" t="str">
            <v>EL PROCESO NO SE PARALIZA</v>
          </cell>
          <cell r="Q17" t="str">
            <v>Importante</v>
          </cell>
          <cell r="R17" t="str">
            <v>ALTA</v>
          </cell>
          <cell r="S17" t="str">
            <v>d3</v>
          </cell>
          <cell r="T17" t="str">
            <v>ALTA</v>
          </cell>
          <cell r="U17" t="str">
            <v>Revisión a la política existente.
Definición del procedimiento a seguir en cumplimiento de la política
Participación de Bienestar Universitario en la documentación de lo descrito</v>
          </cell>
          <cell r="V17" t="str">
            <v xml:space="preserve">Reducir la probabilidad de la ocurrencia </v>
          </cell>
          <cell r="W17" t="str">
            <v>Seguimiento a la solicitud</v>
          </cell>
          <cell r="X17" t="str">
            <v>Política</v>
          </cell>
          <cell r="Y17" t="str">
            <v>Coordinador de Cultura</v>
          </cell>
          <cell r="Z17" t="str">
            <v>Semestral</v>
          </cell>
          <cell r="AC17" t="str">
            <v>si</v>
          </cell>
          <cell r="AE17" t="str">
            <v>si</v>
          </cell>
          <cell r="AF17" t="str">
            <v>BIENESTAR UNIVERSITARIO</v>
          </cell>
          <cell r="AG17" t="str">
            <v>CULTURA</v>
          </cell>
          <cell r="AH17">
            <v>0</v>
          </cell>
          <cell r="AI17">
            <v>0</v>
          </cell>
          <cell r="AJ17" t="b">
            <v>1</v>
          </cell>
        </row>
        <row r="18">
          <cell r="C18">
            <v>5</v>
          </cell>
          <cell r="D18" t="str">
            <v>BIENESTAR UNIVERSITARIO</v>
          </cell>
          <cell r="E18"/>
          <cell r="F18" t="str">
            <v>RECREACION Y DEPORTE</v>
          </cell>
          <cell r="G18" t="str">
            <v>BU -RD</v>
          </cell>
          <cell r="H18" t="str">
            <v>BU -RD-5</v>
          </cell>
          <cell r="I18" t="str">
            <v>No disponibilidad de espacios para el desarrollo de los programas de cultura y deporte</v>
          </cell>
          <cell r="J18" t="str">
            <v>No cumplimiento de programas, desmotivación y deserción</v>
          </cell>
          <cell r="K18" t="str">
            <v>No contar con espacios asignacios para el normal desarrollo de las actividades</v>
          </cell>
          <cell r="L18" t="str">
            <v>Incumplimiento de la programación de actividades, insatisfacción de los usuarios, quejas, perdida de credibilidad.</v>
          </cell>
          <cell r="M18" t="str">
            <v>RIESGO REPUTACIONAL</v>
          </cell>
          <cell r="N18" t="str">
            <v>Interno - Póliticas</v>
          </cell>
          <cell r="O18" t="str">
            <v>EL PROCESO CUMPLE EL OBJETIVO PERO REPRESENTA PERDIDAS</v>
          </cell>
          <cell r="P18" t="str">
            <v>EL PROCESO NO SE PARALIZA</v>
          </cell>
          <cell r="Q18" t="str">
            <v>Importante</v>
          </cell>
          <cell r="R18" t="str">
            <v>Alta</v>
          </cell>
          <cell r="S18" t="str">
            <v>d3</v>
          </cell>
          <cell r="T18" t="str">
            <v>ALTA</v>
          </cell>
          <cell r="U18" t="str">
            <v>Asignación permanente de espacios
Respeto a los espacios asignados para las actividades de Bienestar</v>
          </cell>
          <cell r="V18" t="str">
            <v xml:space="preserve">Reducir la probabilidad de la ocurrencia </v>
          </cell>
          <cell r="W18" t="str">
            <v>Las solicitudes para la asignación de espacios.
Elaboración de registro de incumplimientos de los espacios.</v>
          </cell>
          <cell r="X18" t="str">
            <v>Manual</v>
          </cell>
          <cell r="Y18" t="str">
            <v>Coordinadores Bienestar Universitario
Administradores de planta física 
Instructores</v>
          </cell>
          <cell r="Z18" t="str">
            <v>Trimestral</v>
          </cell>
          <cell r="AC18" t="str">
            <v>no</v>
          </cell>
          <cell r="AE18" t="str">
            <v>no</v>
          </cell>
          <cell r="AF18" t="str">
            <v>BIENESTAR UNIVERSITARIO</v>
          </cell>
          <cell r="AG18" t="str">
            <v>RECREACION Y DEPORTE</v>
          </cell>
          <cell r="AH18">
            <v>0</v>
          </cell>
          <cell r="AI18">
            <v>0</v>
          </cell>
          <cell r="AJ18" t="b">
            <v>1</v>
          </cell>
        </row>
        <row r="19">
          <cell r="C19">
            <v>6</v>
          </cell>
          <cell r="D19" t="str">
            <v>BIENESTAR UNIVERSITARIO</v>
          </cell>
          <cell r="E19"/>
          <cell r="F19" t="str">
            <v>SALUD OCUPACIONAL</v>
          </cell>
          <cell r="G19" t="str">
            <v xml:space="preserve"> GH -SO</v>
          </cell>
          <cell r="H19" t="str">
            <v xml:space="preserve"> GH -SO-6</v>
          </cell>
          <cell r="I19" t="str">
            <v>Psicosocial y de salud del personal adscrito</v>
          </cell>
          <cell r="J19" t="str">
            <v xml:space="preserve">No contar con el personal suficiente para atender de manera eficaz la población que se cubre.
</v>
          </cell>
          <cell r="K19" t="str">
            <v>Crecimiento de la población, el desconocimiento de los procesos desarrollados por parte de la dirección y el proceso de gestión humana</v>
          </cell>
          <cell r="L19" t="str">
            <v>No se puede ampliar la cobertura de los servicios.
Cumplimiento parcial a los lineamientos del PIDI</v>
          </cell>
          <cell r="M19" t="str">
            <v>RIESGO OPERATIVO</v>
          </cell>
          <cell r="N19" t="str">
            <v>Interno - Procesos</v>
          </cell>
          <cell r="O19" t="str">
            <v>EL PROCESO CUMPLE EL OBJETIVO PERO REPRESENTA PERDIDAS</v>
          </cell>
          <cell r="P19" t="str">
            <v>EL PROCESO NO SE PARALIZA</v>
          </cell>
          <cell r="Q19" t="str">
            <v>Importante</v>
          </cell>
          <cell r="R19" t="str">
            <v>Alta</v>
          </cell>
          <cell r="S19" t="str">
            <v>d3</v>
          </cell>
          <cell r="T19" t="str">
            <v>ALTA</v>
          </cell>
          <cell r="U19" t="str">
            <v>Presentación de la propuesta de planta de personal</v>
          </cell>
          <cell r="V19" t="str">
            <v xml:space="preserve">Reducir la probabilidad de la ocurrencia </v>
          </cell>
          <cell r="W19" t="str">
            <v>Seguimiento a la solicitud</v>
          </cell>
          <cell r="X19" t="str">
            <v>Manual</v>
          </cell>
          <cell r="Y19" t="str">
            <v>Alta dirección
Dirección de Bienestar Universitario
Gestión humana</v>
          </cell>
          <cell r="Z19" t="str">
            <v>Mensual</v>
          </cell>
          <cell r="AC19" t="str">
            <v>no</v>
          </cell>
          <cell r="AE19" t="str">
            <v>no</v>
          </cell>
          <cell r="AF19" t="str">
            <v>BIENESTAR UNIVERSITARIO</v>
          </cell>
          <cell r="AG19" t="str">
            <v>SALUD OCUPACIONAL</v>
          </cell>
          <cell r="AH19">
            <v>0</v>
          </cell>
          <cell r="AI19">
            <v>0</v>
          </cell>
          <cell r="AJ19" t="b">
            <v>1</v>
          </cell>
        </row>
        <row r="20">
          <cell r="C20">
            <v>7</v>
          </cell>
          <cell r="D20" t="str">
            <v>BIENESTAR UNIVERSITARIO</v>
          </cell>
          <cell r="E20"/>
          <cell r="F20" t="str">
            <v>DESARROLLO HUMANO</v>
          </cell>
          <cell r="G20" t="str">
            <v>BU -DH</v>
          </cell>
          <cell r="H20" t="str">
            <v>BU -DH-7</v>
          </cell>
          <cell r="I20" t="str">
            <v>Duplicación de funciones por la incompetencia del auxiliar asigando</v>
          </cell>
          <cell r="J20" t="str">
            <v>El auxiliar asignado no responde a las necesidades del proceso</v>
          </cell>
          <cell r="K20" t="str">
            <v xml:space="preserve">La falta de competencias del auxiliar asignado al proceso.
</v>
          </cell>
          <cell r="L20" t="str">
            <v>La sobrecarga del personal del área con funciones no propias de su trabajo</v>
          </cell>
          <cell r="M20" t="str">
            <v>RIESGO OPERATIVO</v>
          </cell>
          <cell r="N20" t="str">
            <v>Interno - Personas</v>
          </cell>
          <cell r="O20" t="str">
            <v>EL PROCESO CUMPLE EL OBJETIVO PERO REPRESENTA PERDIDAS</v>
          </cell>
          <cell r="P20" t="str">
            <v>EL PROCESO NO SE PARALIZA</v>
          </cell>
          <cell r="Q20" t="str">
            <v>Mayor</v>
          </cell>
          <cell r="R20" t="str">
            <v>Alta</v>
          </cell>
          <cell r="S20" t="str">
            <v>d4</v>
          </cell>
          <cell r="T20" t="str">
            <v>EXTREMA</v>
          </cell>
          <cell r="U20" t="str">
            <v>Cambio o capacitación efectiva del auxiliar asignado</v>
          </cell>
          <cell r="V20" t="str">
            <v>Reducir las consecuencias - Impacto</v>
          </cell>
          <cell r="W20" t="str">
            <v>Evaluación de desempeño</v>
          </cell>
          <cell r="X20" t="str">
            <v>Manual</v>
          </cell>
          <cell r="Y20" t="str">
            <v>Gestión humana
Bienestar Universitario</v>
          </cell>
          <cell r="Z20" t="str">
            <v>Semestral</v>
          </cell>
          <cell r="AC20" t="str">
            <v>no</v>
          </cell>
          <cell r="AE20" t="str">
            <v>no</v>
          </cell>
          <cell r="AF20" t="str">
            <v>BIENESTAR UNIVERSITARIO</v>
          </cell>
          <cell r="AG20" t="str">
            <v>DESARROLLO HUMANO</v>
          </cell>
          <cell r="AH20">
            <v>0</v>
          </cell>
          <cell r="AI20">
            <v>0</v>
          </cell>
          <cell r="AJ20" t="b">
            <v>1</v>
          </cell>
        </row>
        <row r="21">
          <cell r="C21">
            <v>1</v>
          </cell>
          <cell r="D21" t="str">
            <v>GESTION  HUMANA</v>
          </cell>
          <cell r="E21">
            <v>4</v>
          </cell>
          <cell r="F21" t="str">
            <v>COMPENSACION Y SALARIOS</v>
          </cell>
          <cell r="G21" t="str">
            <v xml:space="preserve"> GH -CS</v>
          </cell>
          <cell r="H21" t="str">
            <v xml:space="preserve"> GH -CS-1</v>
          </cell>
          <cell r="I21" t="str">
            <v>Liquidación extemporanea de nómina en los docentes</v>
          </cell>
          <cell r="J21" t="str">
            <v>No efectuar la liquidación en tiempo debido el pago</v>
          </cell>
          <cell r="K21" t="str">
            <v>Reporte tardio o no inclusión de novedades</v>
          </cell>
          <cell r="L21" t="str">
            <v>Generación de riesgos en seguridad social, mala imagen de la Universidad, sanciones, incumpliento de obligaciones Parafiscales, Reprocesos; detrimento patrimonial.</v>
          </cell>
          <cell r="M21" t="str">
            <v>RIESGO OPERATIVO</v>
          </cell>
          <cell r="N21" t="str">
            <v>Interno - Procesos</v>
          </cell>
          <cell r="O21" t="str">
            <v>EL PROCESO NO CUMPLE EL OBJETIVO</v>
          </cell>
          <cell r="P21" t="str">
            <v>EL PROCESO NO SE PARALIZA</v>
          </cell>
          <cell r="Q21" t="str">
            <v>Mayor</v>
          </cell>
          <cell r="R21" t="str">
            <v>Alta</v>
          </cell>
          <cell r="S21" t="str">
            <v>d4</v>
          </cell>
          <cell r="T21" t="str">
            <v>EXTREMA</v>
          </cell>
          <cell r="U21" t="str">
            <v>Capactación a los trabajadores que tienen contacto directo con el formado de reportes de novedades.
Implementar medios de comunicación directos hacia los docentes nuevos</v>
          </cell>
          <cell r="V21" t="str">
            <v xml:space="preserve">Reducir la probabilidad de la ocurrencia </v>
          </cell>
          <cell r="W21" t="str">
            <v>Formato de novedades</v>
          </cell>
          <cell r="X21" t="str">
            <v>Manual</v>
          </cell>
          <cell r="Y21" t="str">
            <v>Jefe de recursos Humanos</v>
          </cell>
          <cell r="Z21" t="str">
            <v>Cuando se requiera</v>
          </cell>
          <cell r="AC21" t="str">
            <v>SI</v>
          </cell>
          <cell r="AE21" t="str">
            <v>si</v>
          </cell>
          <cell r="AF21" t="str">
            <v>GESTION  HUMANA</v>
          </cell>
          <cell r="AG21" t="str">
            <v>COMPENSACION Y SALARIOS</v>
          </cell>
          <cell r="AH21">
            <v>0</v>
          </cell>
          <cell r="AI21">
            <v>0</v>
          </cell>
          <cell r="AJ21" t="b">
            <v>1</v>
          </cell>
        </row>
        <row r="22">
          <cell r="C22">
            <v>2</v>
          </cell>
          <cell r="D22" t="str">
            <v>GESTION  HUMANA</v>
          </cell>
          <cell r="E22" t="e">
            <v>#REF!</v>
          </cell>
          <cell r="F22" t="str">
            <v>COMPENSACION Y SALARIOS</v>
          </cell>
          <cell r="G22" t="str">
            <v xml:space="preserve"> GH -CS</v>
          </cell>
          <cell r="H22" t="str">
            <v xml:space="preserve"> GH -CS-2</v>
          </cell>
          <cell r="I22" t="str">
            <v>Liquidación Incorrecta de Nómina</v>
          </cell>
          <cell r="J22" t="str">
            <v xml:space="preserve">Las cifras de la liquidación no se ajustan a la realidad </v>
          </cell>
          <cell r="K22" t="str">
            <v xml:space="preserve">Digitación incorrecta, actos administrativos con inconsistencias, Aplicación equivocada de la norma, errores en la prametrización de software, consecuencias secundarias no previstas por el proveedor en actualizaciones del software, </v>
          </cell>
          <cell r="L22" t="str">
            <v xml:space="preserve">Detrimento patrimonial, perdidad de recursos por reprocesos, investigaciones, sanciones. </v>
          </cell>
          <cell r="M22" t="str">
            <v>RIESGO OPERATIVO</v>
          </cell>
          <cell r="N22" t="str">
            <v>Interno - Procesos</v>
          </cell>
          <cell r="O22" t="str">
            <v>EL PROCESO NO CUMPLE EL OBJETIVO</v>
          </cell>
          <cell r="P22" t="str">
            <v>EL PROCESO NO SE PARALIZA</v>
          </cell>
          <cell r="Q22" t="str">
            <v>Mayor</v>
          </cell>
          <cell r="R22" t="str">
            <v>Moderada</v>
          </cell>
          <cell r="S22" t="str">
            <v>c4</v>
          </cell>
          <cell r="T22" t="str">
            <v>ALTA</v>
          </cell>
          <cell r="U22" t="str">
            <v>Proceso de Auditorias internas 
Mejora en los procedimientos de ingreso de novedades y enificación de la estandarización</v>
          </cell>
          <cell r="V22" t="str">
            <v>Reducir las consecuencias - Impacto</v>
          </cell>
          <cell r="W22" t="str">
            <v>Comparación áreas de nóminas, seguridad social, y resultados propios de las auditorias internas, listas de chequeo.</v>
          </cell>
          <cell r="X22" t="str">
            <v>Manual</v>
          </cell>
          <cell r="Y22" t="str">
            <v>Jefe de nóminas</v>
          </cell>
          <cell r="Z22" t="str">
            <v>Mensual</v>
          </cell>
          <cell r="AC22" t="str">
            <v>si</v>
          </cell>
          <cell r="AD22" t="str">
            <v>FUERTE</v>
          </cell>
          <cell r="AE22" t="str">
            <v>si</v>
          </cell>
          <cell r="AF22" t="str">
            <v>GESTION  HUMANA</v>
          </cell>
          <cell r="AG22" t="str">
            <v>COMPENSACION Y SALARIOS</v>
          </cell>
          <cell r="AH22">
            <v>0</v>
          </cell>
          <cell r="AI22">
            <v>0</v>
          </cell>
          <cell r="AJ22" t="b">
            <v>1</v>
          </cell>
        </row>
        <row r="23">
          <cell r="C23">
            <v>3</v>
          </cell>
          <cell r="D23" t="str">
            <v>GESTION  HUMANA</v>
          </cell>
          <cell r="E23" t="e">
            <v>#REF!</v>
          </cell>
          <cell r="F23" t="str">
            <v>COMPENSACION Y SALARIOS</v>
          </cell>
          <cell r="G23" t="str">
            <v xml:space="preserve"> GH -CS</v>
          </cell>
          <cell r="H23" t="str">
            <v xml:space="preserve"> GH -CS-3</v>
          </cell>
          <cell r="I23" t="str">
            <v xml:space="preserve">Liquidación culposa o dolosa de Nomina </v>
          </cell>
          <cell r="J23" t="str">
            <v>Mala liquidación con Intención de favorecimiento economico propio o a terceros</v>
          </cell>
          <cell r="K23" t="str">
            <v>Falta de Etica, principios y valores</v>
          </cell>
          <cell r="L23" t="str">
            <v>Detrimento patrimonial con favorecimiento a Terceros o Propio, investigación disciplinaria</v>
          </cell>
          <cell r="M23" t="str">
            <v>RIESGO DE CORRUPCION</v>
          </cell>
          <cell r="N23" t="str">
            <v>Interno - Personas</v>
          </cell>
          <cell r="O23" t="str">
            <v>EL PROCESO CUMPLE EL OBJETIVO PERO REPRESENTA PERDIDAS</v>
          </cell>
          <cell r="P23" t="str">
            <v>EL PROCESO NO SE PARALIZA</v>
          </cell>
          <cell r="Q23" t="str">
            <v>Importante</v>
          </cell>
          <cell r="R23" t="str">
            <v>Baja</v>
          </cell>
          <cell r="S23" t="str">
            <v>b3</v>
          </cell>
          <cell r="T23" t="str">
            <v>MODERADA</v>
          </cell>
          <cell r="U23" t="str">
            <v>Selección Exigente del personal de nómina, fortalecimiento de principios, eticos y morales, elevar el sebntido de pertenencia  y desarrollo de controles adicionales</v>
          </cell>
          <cell r="V23" t="str">
            <v xml:space="preserve">Reducir la probabilidad de la ocurrencia </v>
          </cell>
          <cell r="W23" t="str">
            <v>revision de prenomina</v>
          </cell>
          <cell r="X23" t="str">
            <v>Manual</v>
          </cell>
          <cell r="Y23" t="str">
            <v>Profesional  especializada</v>
          </cell>
          <cell r="Z23" t="str">
            <v>Mensual</v>
          </cell>
          <cell r="AC23" t="str">
            <v>si</v>
          </cell>
          <cell r="AD23" t="str">
            <v>FUERTE</v>
          </cell>
          <cell r="AE23" t="str">
            <v>si</v>
          </cell>
          <cell r="AF23" t="str">
            <v>GESTION  HUMANA</v>
          </cell>
          <cell r="AG23" t="str">
            <v>COMPENSACION Y SALARIOS</v>
          </cell>
          <cell r="AH23">
            <v>0</v>
          </cell>
          <cell r="AI23">
            <v>0</v>
          </cell>
          <cell r="AJ23" t="b">
            <v>1</v>
          </cell>
        </row>
        <row r="24">
          <cell r="C24">
            <v>4</v>
          </cell>
          <cell r="D24" t="str">
            <v>GESTION  HUMANA</v>
          </cell>
          <cell r="E24" t="e">
            <v>#REF!</v>
          </cell>
          <cell r="F24" t="str">
            <v>GESTION DEL TALENTO HUMANO</v>
          </cell>
          <cell r="G24" t="str">
            <v xml:space="preserve"> GH -GTH</v>
          </cell>
          <cell r="H24" t="str">
            <v xml:space="preserve"> GH -GTH-4</v>
          </cell>
          <cell r="I24" t="str">
            <v>No apertura y archivo adecuado  en las historias laborales</v>
          </cell>
          <cell r="J24" t="str">
            <v>No apertura y archivo incorrecto de los documentos que deben reposar en las historias laborales</v>
          </cell>
          <cell r="K24" t="str">
            <v>Error humano</v>
          </cell>
          <cell r="L24" t="str">
            <v>Dificultad de efectuar trasabilidad de la vida laboral de los funcionarios y riesgos legales</v>
          </cell>
          <cell r="M24" t="str">
            <v>RIESGO OPERATIVO</v>
          </cell>
          <cell r="N24" t="str">
            <v>Interno - Procesos</v>
          </cell>
          <cell r="O24" t="str">
            <v>EL PROCESO CUMPLE EL OBJETIVO PERO REPRESENTA PERDIDAS</v>
          </cell>
          <cell r="P24" t="str">
            <v>EL PROCESO NO SE PARALIZA</v>
          </cell>
          <cell r="Q24" t="str">
            <v>menor</v>
          </cell>
          <cell r="R24" t="str">
            <v>baja</v>
          </cell>
          <cell r="S24" t="str">
            <v>b2</v>
          </cell>
          <cell r="T24" t="str">
            <v>BAJA</v>
          </cell>
          <cell r="U24" t="str">
            <v>Capacitación a la persona responsable de área, definición expresa a una sola persona el manejo de archivo, mejorar protocolos de administración de archivos.</v>
          </cell>
          <cell r="V24" t="str">
            <v xml:space="preserve">Reducir la probabilidad de la ocurrencia </v>
          </cell>
          <cell r="W24" t="str">
            <v>Lista de chequeo
Pruebas aleatorias</v>
          </cell>
          <cell r="X24" t="str">
            <v>Manual</v>
          </cell>
          <cell r="Y24" t="str">
            <v>Profesional de dearrollo humano</v>
          </cell>
          <cell r="Z24" t="str">
            <v>Semestral</v>
          </cell>
          <cell r="AC24" t="str">
            <v>si</v>
          </cell>
          <cell r="AE24" t="str">
            <v>si</v>
          </cell>
          <cell r="AF24" t="str">
            <v>GESTION  HUMANA</v>
          </cell>
          <cell r="AG24" t="str">
            <v>GESTION DEL TALENTO HUMANO</v>
          </cell>
          <cell r="AH24">
            <v>0</v>
          </cell>
          <cell r="AI24">
            <v>0</v>
          </cell>
          <cell r="AJ24" t="b">
            <v>1</v>
          </cell>
        </row>
        <row r="25">
          <cell r="C25">
            <v>5</v>
          </cell>
          <cell r="D25" t="str">
            <v>GESTION  HUMANA</v>
          </cell>
          <cell r="E25" t="e">
            <v>#REF!</v>
          </cell>
          <cell r="F25" t="str">
            <v>GESTION DEL TALENTO HUMANO</v>
          </cell>
          <cell r="G25" t="str">
            <v xml:space="preserve"> GH -GTH</v>
          </cell>
          <cell r="H25" t="str">
            <v xml:space="preserve"> GH -GTH-5</v>
          </cell>
          <cell r="I25" t="str">
            <v>No realizar oportunamente las evaluaciones de desempeño</v>
          </cell>
          <cell r="J25" t="str">
            <v>No realizar oportunamente las evaluaciones del desempeño</v>
          </cell>
          <cell r="K25" t="str">
            <v>Desinteres</v>
          </cell>
          <cell r="L25" t="str">
            <v>No cumplimiento en la entrega de la evaluación.
No se estructuran planes de desarrollo acorde con toda la información que se requiera.</v>
          </cell>
          <cell r="M25" t="str">
            <v>RIESGO ESTRATEGICO</v>
          </cell>
          <cell r="N25" t="str">
            <v>Interno - Procesos</v>
          </cell>
          <cell r="O25" t="str">
            <v>EL PROCESO CUMPLE EL OBJETIVO PERO REPRESENTA PERDIDAS</v>
          </cell>
          <cell r="P25" t="str">
            <v>EL PROCESO NO SE PARALIZA</v>
          </cell>
          <cell r="Q25" t="str">
            <v>mayor</v>
          </cell>
          <cell r="R25" t="str">
            <v>alta</v>
          </cell>
          <cell r="S25" t="str">
            <v>d4</v>
          </cell>
          <cell r="T25" t="str">
            <v>EXTREMA</v>
          </cell>
          <cell r="U25" t="str">
            <v>Evaluar el proceso y realizar los ajustes necesarios.
Implementar una cultura de evaluación, a través de la socialización y capacitación.
Generar un plan de incentivos.</v>
          </cell>
          <cell r="V25" t="str">
            <v xml:space="preserve">Reducir la probabilidad de la ocurrencia </v>
          </cell>
          <cell r="W25" t="str">
            <v>Entrega oportuna de la evaluación
Mejora la calidad de las evaluaciones realizadas por los jefes</v>
          </cell>
          <cell r="X25" t="str">
            <v>Automatico</v>
          </cell>
          <cell r="Y25" t="str">
            <v>Lider del proceso y secretaria ejecutiva</v>
          </cell>
          <cell r="Z25" t="str">
            <v>anual</v>
          </cell>
          <cell r="AC25" t="str">
            <v>si</v>
          </cell>
          <cell r="AE25" t="str">
            <v>si</v>
          </cell>
          <cell r="AF25" t="str">
            <v>GESTION  HUMANA</v>
          </cell>
          <cell r="AG25" t="str">
            <v>GESTION DEL TALENTO HUMANO</v>
          </cell>
          <cell r="AH25">
            <v>0</v>
          </cell>
          <cell r="AI25">
            <v>0</v>
          </cell>
          <cell r="AJ25" t="b">
            <v>1</v>
          </cell>
        </row>
        <row r="26">
          <cell r="C26">
            <v>6</v>
          </cell>
          <cell r="D26" t="str">
            <v>GESTION  HUMANA</v>
          </cell>
          <cell r="E26" t="e">
            <v>#REF!</v>
          </cell>
          <cell r="F26" t="str">
            <v>GESTION DEL TALENTO HUMANO</v>
          </cell>
          <cell r="G26" t="str">
            <v xml:space="preserve"> GH -GTH</v>
          </cell>
          <cell r="H26" t="str">
            <v xml:space="preserve"> GH -GTH-6</v>
          </cell>
          <cell r="I26" t="str">
            <v>NO cumplimiento al programa de capacitación</v>
          </cell>
          <cell r="J26" t="str">
            <v>No garantizar que las personas cuenten con las competencias necesarias para el desempeño y desarrollo de cargos.</v>
          </cell>
          <cell r="K26" t="str">
            <v xml:space="preserve">Limitantes de tiempo para la ejecución de las jornadas de capacitación, infraestructura, prioridad para procesos de formación (establecido convencionalmente), recursos, entorno sindical, limitaciones normativas, </v>
          </cell>
          <cell r="L26" t="str">
            <v>Dificultad para el cumplimiento de los objetivos por parte de las personas en los cargos. 
Insatisfacción y falta de motivación de los trabajadores.</v>
          </cell>
          <cell r="M26" t="str">
            <v>RIESGO ESTRATEGICO</v>
          </cell>
          <cell r="N26" t="str">
            <v>Interno - Procesos</v>
          </cell>
          <cell r="O26" t="str">
            <v>EL PROCESO CUMPLE EL OBJETIVO PERO REPRESENTA PERDIDAS</v>
          </cell>
          <cell r="P26" t="str">
            <v>EL PROCESO NO SE PARALIZA</v>
          </cell>
          <cell r="Q26" t="str">
            <v>mayor</v>
          </cell>
          <cell r="R26" t="str">
            <v>alta</v>
          </cell>
          <cell r="S26" t="str">
            <v>d4</v>
          </cell>
          <cell r="T26" t="str">
            <v>EXTREMA</v>
          </cell>
          <cell r="U26" t="str">
            <v>Diseño del plan de capacitación.
Revisión de las partes del Plan.
Socialización a los trabajadores, participación y empoderamiento de los jefes para el desarrollo del plan.</v>
          </cell>
          <cell r="V26" t="str">
            <v xml:space="preserve">Reducir la probabilidad de la ocurrencia </v>
          </cell>
          <cell r="W26" t="str">
            <v xml:space="preserve">Cumplimiento del plan
Evaluación de la capacitación.
Mejora de los resultados de la evaluación de desempeño.
</v>
          </cell>
          <cell r="X26" t="str">
            <v>Manual</v>
          </cell>
          <cell r="Y26" t="str">
            <v>Profesional de desarrollo humano</v>
          </cell>
          <cell r="Z26" t="str">
            <v>semestral</v>
          </cell>
          <cell r="AC26" t="str">
            <v>si</v>
          </cell>
          <cell r="AE26" t="str">
            <v>si</v>
          </cell>
          <cell r="AF26" t="str">
            <v>GESTION  HUMANA</v>
          </cell>
          <cell r="AG26" t="str">
            <v>GESTION DEL TALENTO HUMANO</v>
          </cell>
          <cell r="AH26">
            <v>0</v>
          </cell>
          <cell r="AI26">
            <v>0</v>
          </cell>
          <cell r="AJ26" t="b">
            <v>1</v>
          </cell>
        </row>
        <row r="27">
          <cell r="C27">
            <v>7</v>
          </cell>
          <cell r="D27" t="str">
            <v>GESTION  HUMANA</v>
          </cell>
          <cell r="E27" t="e">
            <v>#REF!</v>
          </cell>
          <cell r="F27" t="str">
            <v>GESTION DEL TALENTO HUMANO</v>
          </cell>
          <cell r="G27" t="str">
            <v xml:space="preserve"> GH -GTH</v>
          </cell>
          <cell r="H27" t="str">
            <v xml:space="preserve"> GH -GTH-7</v>
          </cell>
          <cell r="I27" t="str">
            <v>Vinculacion de trabajadores de manera inoportuna e inadecuada</v>
          </cell>
          <cell r="J27" t="str">
            <v>No se garantiza que la personas tengan las competencias idoneas para el desempeño de las funciones y el cumplimiento de los objetivos organizacionales</v>
          </cell>
          <cell r="K27" t="str">
            <v>Cultura organizacional</v>
          </cell>
          <cell r="L27" t="str">
            <v>Bajo desempeño, anquilosamiento de los procesos, clima organizacional negativo</v>
          </cell>
          <cell r="M27" t="str">
            <v>RIESGO ESTRATEGICO</v>
          </cell>
          <cell r="N27" t="str">
            <v>Interno - Procesos</v>
          </cell>
          <cell r="O27" t="str">
            <v>EL PROCESO CUMPLE EL OBJETIVO PERO REPRESENTA PERDIDAS</v>
          </cell>
          <cell r="P27" t="str">
            <v>EL PROCESO NO SE PARALIZA</v>
          </cell>
          <cell r="Q27" t="str">
            <v>mayor</v>
          </cell>
          <cell r="R27" t="str">
            <v>alta</v>
          </cell>
          <cell r="S27" t="str">
            <v>d4</v>
          </cell>
          <cell r="T27" t="str">
            <v>EXTREMA</v>
          </cell>
          <cell r="U27" t="str">
            <v>Evaluar el proceso y realizar los ajustes necesarios (Procedimientos y perfiles)
Implementar una cultura de excelencia en la vinculación.
Tener lista de elegibles de los cargos más frecuentes en la organización.</v>
          </cell>
          <cell r="V27" t="str">
            <v xml:space="preserve">Reducir la probabilidad de la ocurrencia </v>
          </cell>
          <cell r="W27" t="str">
            <v xml:space="preserve">Seguimiento del trabajador en periodo de prueba.
Cumplimiento del perfil </v>
          </cell>
          <cell r="X27" t="str">
            <v>Manual</v>
          </cell>
          <cell r="Y27" t="str">
            <v>Profesional de desarrollo humano</v>
          </cell>
          <cell r="Z27" t="str">
            <v>Cuando se requiera</v>
          </cell>
          <cell r="AC27" t="str">
            <v>si</v>
          </cell>
          <cell r="AE27" t="str">
            <v>si</v>
          </cell>
          <cell r="AF27" t="str">
            <v>GESTION  HUMANA</v>
          </cell>
          <cell r="AG27" t="str">
            <v>GESTION DEL TALENTO HUMANO</v>
          </cell>
          <cell r="AH27">
            <v>0</v>
          </cell>
          <cell r="AI27">
            <v>0</v>
          </cell>
          <cell r="AJ27" t="b">
            <v>1</v>
          </cell>
        </row>
        <row r="28">
          <cell r="C28">
            <v>8</v>
          </cell>
          <cell r="D28" t="str">
            <v>GESTION  HUMANA</v>
          </cell>
          <cell r="E28" t="e">
            <v>#REF!</v>
          </cell>
          <cell r="F28" t="str">
            <v>VINCULACION ADMINISTRATIVA</v>
          </cell>
          <cell r="G28" t="str">
            <v xml:space="preserve"> GH -VA</v>
          </cell>
          <cell r="H28" t="str">
            <v xml:space="preserve"> GH -VA-8</v>
          </cell>
          <cell r="I28" t="str">
            <v>Afectación del servicio por no efectuar inducción o reinducción del personal</v>
          </cell>
          <cell r="J28" t="str">
            <v>No ejecución o NO asistencia a las jornadas de Inducción y reinducción o no hacer la inducción en el puesto de trabajo al momento de ingreso, traslado o reubicación.</v>
          </cell>
          <cell r="K28" t="str">
            <v>Falta de motivación a la asistencia a las jornadas de Inducción o Reinducción y no compromiso por parte del jefe para la inducción.</v>
          </cell>
          <cell r="L28" t="str">
            <v>Personal no entrenado para la ejecución del trabajo por desconocimiento de las tareas, labores, compromisos, políticas. Disminución del sentido de pertenencia.</v>
          </cell>
          <cell r="M28" t="str">
            <v>RIESGO ESTRATEGICO</v>
          </cell>
          <cell r="N28" t="str">
            <v>Interno - Procesos</v>
          </cell>
          <cell r="O28" t="str">
            <v>EL PROCESO CUMPLE EL OBJETIVO PERO REPRESENTA PERDIDAS</v>
          </cell>
          <cell r="P28" t="str">
            <v>EL PROCESO NO SE PARALIZA</v>
          </cell>
          <cell r="Q28" t="str">
            <v>Mayor</v>
          </cell>
          <cell r="R28" t="str">
            <v>Alta</v>
          </cell>
          <cell r="S28" t="str">
            <v>d4</v>
          </cell>
          <cell r="T28" t="str">
            <v>EXTREMA</v>
          </cell>
          <cell r="U28" t="str">
            <v xml:space="preserve">Evaluar el proceso y realizar los ajustes necesarios (innovación)
</v>
          </cell>
          <cell r="V28" t="str">
            <v xml:space="preserve">Reducir la probabilidad de la ocurrencia </v>
          </cell>
          <cell r="W28" t="str">
            <v>Seguimiento del trabajador en periodo de prueba o seguimiento a los jefes a través de los listados chequeo</v>
          </cell>
          <cell r="X28" t="str">
            <v>Manual</v>
          </cell>
          <cell r="Y28" t="str">
            <v>Profesional de desarrollo humano</v>
          </cell>
          <cell r="Z28" t="str">
            <v>Cuando se requiera</v>
          </cell>
          <cell r="AC28" t="str">
            <v>si</v>
          </cell>
          <cell r="AE28" t="str">
            <v>si</v>
          </cell>
          <cell r="AF28" t="str">
            <v>GESTION  HUMANA</v>
          </cell>
          <cell r="AG28" t="str">
            <v>VINCULACION ADMINISTRATIVA</v>
          </cell>
          <cell r="AH28">
            <v>0</v>
          </cell>
          <cell r="AI28">
            <v>0</v>
          </cell>
          <cell r="AJ28" t="b">
            <v>1</v>
          </cell>
        </row>
        <row r="29">
          <cell r="C29">
            <v>1</v>
          </cell>
          <cell r="D29" t="str">
            <v>GESTION DE ADMISIONES Y REGISTROS</v>
          </cell>
          <cell r="E29">
            <v>3</v>
          </cell>
          <cell r="F29" t="str">
            <v>REGISTRO Y CONTROL DE NOTAS</v>
          </cell>
          <cell r="G29" t="str">
            <v>GR -RCN</v>
          </cell>
          <cell r="H29" t="str">
            <v>GR -RCN-1</v>
          </cell>
          <cell r="I29" t="str">
            <v xml:space="preserve">Certificaciones No Confiables  </v>
          </cell>
          <cell r="J29" t="str">
            <v>No veracidad  o ineficiencia en el registro  o en el funcionamiento del   Sistema de Información de Registro Académico, para expedir  certificados con información verídica</v>
          </cell>
          <cell r="K29" t="str">
            <v>Desactualizacion de la informacion en el sistema, Inconsistencias en la información  debido a la  ineficiencia en su registro  o en el funcionamiento del   Sistema de Información de Registro Académico SIUL, para expedir  certificados con información verídica.</v>
          </cell>
          <cell r="L29" t="str">
            <v>Pérdida de imagen y credibilidad del proceso de registro y control de notas</v>
          </cell>
          <cell r="M29" t="str">
            <v>RIESGO REPUTACIONAL</v>
          </cell>
          <cell r="N29" t="str">
            <v>Interno - Procesos</v>
          </cell>
          <cell r="O29" t="str">
            <v>EL PROCESO CUMPLE EL OBJETIVO PERO REPRESENTA PERDIDAS</v>
          </cell>
          <cell r="P29" t="str">
            <v>EL PROCESO NO SE PARALIZA</v>
          </cell>
          <cell r="Q29" t="str">
            <v>Mayor</v>
          </cell>
          <cell r="R29" t="str">
            <v>Baja</v>
          </cell>
          <cell r="S29" t="str">
            <v>b4</v>
          </cell>
          <cell r="T29" t="str">
            <v>ALTA</v>
          </cell>
          <cell r="U29" t="str">
            <v>Se está haciendo una verificación preliminar antes de elaborar las certificaciones y se hace una verificación posterior.
Se controla por servicio no conforme y se implementan acciones para evitar que se vuelva a presentar el problema</v>
          </cell>
          <cell r="V29" t="str">
            <v xml:space="preserve">Reducir la probabilidad de la ocurrencia </v>
          </cell>
          <cell r="W29" t="str">
            <v>Registro del servicio no conforme en planillas.
Seguimiento a las acciones tomadas</v>
          </cell>
          <cell r="X29" t="str">
            <v>Manual</v>
          </cell>
          <cell r="Y29" t="str">
            <v>Auxiliar responsable de la elaboración de las certificaciones</v>
          </cell>
          <cell r="Z29" t="str">
            <v>Cuando se requiera</v>
          </cell>
          <cell r="AC29" t="str">
            <v>NO</v>
          </cell>
          <cell r="AD29" t="str">
            <v>DEBIL</v>
          </cell>
          <cell r="AE29" t="str">
            <v>NO</v>
          </cell>
          <cell r="AF29" t="str">
            <v>GESTION DE ADMISIONES Y REGISTROS</v>
          </cell>
          <cell r="AG29" t="str">
            <v>REGISTRO Y CONTROL DE NOTAS</v>
          </cell>
          <cell r="AH29">
            <v>0</v>
          </cell>
          <cell r="AI29">
            <v>0</v>
          </cell>
          <cell r="AJ29" t="b">
            <v>1</v>
          </cell>
        </row>
        <row r="30">
          <cell r="C30">
            <v>2</v>
          </cell>
          <cell r="D30" t="str">
            <v>GESTION DE ADMISIONES Y REGISTROS</v>
          </cell>
          <cell r="E30">
            <v>3</v>
          </cell>
          <cell r="F30" t="str">
            <v>MATRICULAS</v>
          </cell>
          <cell r="G30" t="str">
            <v>GR -MA</v>
          </cell>
          <cell r="H30" t="str">
            <v>GR -MA-2</v>
          </cell>
          <cell r="I30" t="str">
            <v>Documentación incompleta de los estudiantes en el proceso de matricula</v>
          </cell>
          <cell r="J30" t="str">
            <v>Realizar el procedimiento de matricula sin completar los requisitos de la documentación.</v>
          </cell>
          <cell r="K30" t="str">
            <v>Falta de articulación entre las áreas que intervienen en el proceso.
Procedimientos no definidos, en el tema.</v>
          </cell>
          <cell r="L30" t="str">
            <v>Información del alumno  desactualizada.
Incumplimiento del reglamento.
No cumplimiento del requisito de propiedad del cliente</v>
          </cell>
          <cell r="M30" t="str">
            <v>RIESGO LEGAL</v>
          </cell>
          <cell r="N30" t="str">
            <v>Interno - Póliticas</v>
          </cell>
          <cell r="O30" t="str">
            <v>EL PROCESO CUMPLE EL OBJETIVO</v>
          </cell>
          <cell r="P30" t="str">
            <v>EL PROCESO NO SE PARALIZA</v>
          </cell>
          <cell r="Q30" t="str">
            <v>Mayor</v>
          </cell>
          <cell r="R30" t="str">
            <v>Alta</v>
          </cell>
          <cell r="S30" t="str">
            <v>d4</v>
          </cell>
          <cell r="T30" t="str">
            <v>EXTREMA</v>
          </cell>
          <cell r="U30" t="str">
            <v>1. Definición de procedimientos.
2. Sensibilización y socialización a las áreas invlucradas.
3. Seguimiento de las medidas tomadas.</v>
          </cell>
          <cell r="V30" t="str">
            <v xml:space="preserve">Reducir la probabilidad de la ocurrencia </v>
          </cell>
          <cell r="W30" t="str">
            <v>Adecuacion de la herramienta SIUL.
Seguimiento a la labor de recoleccion de datos que realizan las Facultades.</v>
          </cell>
          <cell r="X30" t="str">
            <v>Automatico</v>
          </cell>
          <cell r="Y30" t="str">
            <v>Jefe de Registro y Coordinadora de Regsitro Sede Bosque.</v>
          </cell>
          <cell r="Z30" t="str">
            <v>Semestral</v>
          </cell>
          <cell r="AF30" t="str">
            <v>GESTION DE ADMISIONES Y REGISTROS</v>
          </cell>
          <cell r="AG30" t="str">
            <v>MATRICULAS</v>
          </cell>
          <cell r="AH30">
            <v>0</v>
          </cell>
          <cell r="AI30">
            <v>0</v>
          </cell>
          <cell r="AJ30" t="b">
            <v>1</v>
          </cell>
        </row>
        <row r="31">
          <cell r="C31">
            <v>3</v>
          </cell>
          <cell r="D31" t="str">
            <v>GESTION DE ADMISIONES Y REGISTROS</v>
          </cell>
          <cell r="E31">
            <v>3</v>
          </cell>
          <cell r="F31" t="str">
            <v>ADMISIONES</v>
          </cell>
          <cell r="G31" t="str">
            <v>GR -AD</v>
          </cell>
          <cell r="H31" t="str">
            <v>GR -AD-3</v>
          </cell>
          <cell r="I31" t="str">
            <v>Recibir estudiantes que no tengan los requisitos para el programa</v>
          </cell>
          <cell r="J31" t="str">
            <v xml:space="preserve">1. Admitir estudiantes con puntajes del ICFES no correspondientes a los estándares fijados.
</v>
          </cell>
          <cell r="K31" t="str">
            <v>1. Falsedad o alteración en la informaciónn suministrada.
2. Que los estudiantes que no cumplan sean autorizados por una autoridad académica.
3. Falta de seguimiento y sensibilización frente a la necesidad de cumplir con los requisitos.</v>
          </cell>
          <cell r="L31" t="str">
            <v xml:space="preserve">1. Se acepta un estudiante con información errada.
2. Incumplimiento del reglamento.
</v>
          </cell>
          <cell r="M31" t="str">
            <v>RIESGO REPUTACIONAL</v>
          </cell>
          <cell r="N31" t="str">
            <v>Externo - Actos de Autoridades</v>
          </cell>
          <cell r="O31" t="str">
            <v>EL PROCESO CUMPLE EL OBJETIVO</v>
          </cell>
          <cell r="P31" t="str">
            <v>EL PROCESO NO SE PARALIZA</v>
          </cell>
          <cell r="Q31" t="str">
            <v>Mayor</v>
          </cell>
          <cell r="R31" t="str">
            <v>Alta</v>
          </cell>
          <cell r="S31" t="str">
            <v>d4</v>
          </cell>
          <cell r="T31" t="str">
            <v>EXTREMA</v>
          </cell>
          <cell r="U31" t="str">
            <v>1. Verificación de la información registrada, en el momento de la entrevista.
2. Verificación de la informacion de los estudiantes exhimidos.
3. Registro con la aprobación de los estudiantes que no cumplan requisitos.</v>
          </cell>
          <cell r="V31" t="str">
            <v>Reducir las consecuencias - Impacto</v>
          </cell>
          <cell r="W31" t="str">
            <v>1. Reporte por parte de los entrevistadores del resultado de la verificación.
2. Registro de comprobación de puntajes y autorizaciones especiales.</v>
          </cell>
          <cell r="X31" t="str">
            <v>Manual</v>
          </cell>
          <cell r="Y31" t="str">
            <v>Jefe de Registro y Coordinadora de Regsitro Sede Bosque.</v>
          </cell>
          <cell r="Z31" t="str">
            <v>Semestral</v>
          </cell>
          <cell r="AF31" t="str">
            <v>GESTION DE ADMISIONES Y REGISTROS</v>
          </cell>
          <cell r="AG31" t="str">
            <v>ADMISIONES</v>
          </cell>
          <cell r="AH31">
            <v>0</v>
          </cell>
          <cell r="AI31">
            <v>0</v>
          </cell>
          <cell r="AJ31" t="b">
            <v>1</v>
          </cell>
        </row>
        <row r="32">
          <cell r="C32">
            <v>4</v>
          </cell>
          <cell r="D32" t="str">
            <v>GESTION DE ADMISIONES Y REGISTROS</v>
          </cell>
          <cell r="E32">
            <v>3</v>
          </cell>
          <cell r="F32" t="str">
            <v>ADMISIONES</v>
          </cell>
          <cell r="G32" t="str">
            <v>GR -AD</v>
          </cell>
          <cell r="H32" t="str">
            <v>GR -AD-4</v>
          </cell>
          <cell r="I32" t="str">
            <v>Recibir estudiantes que no tengan los requisitos para el programa</v>
          </cell>
          <cell r="J32" t="str">
            <v>Que los requisitos de admisión del programa no se cumplan por errores el proceso de selección</v>
          </cell>
          <cell r="K32" t="str">
            <v>1. El no aseguramiento del proceso de entrevistas.</v>
          </cell>
          <cell r="L32" t="str">
            <v>1. Estudiantes con dificultades para afrontar las exigencias del programa.</v>
          </cell>
          <cell r="M32" t="str">
            <v>RIESGO REPUTACIONAL</v>
          </cell>
          <cell r="N32" t="str">
            <v>Externo - Actos de Autoridades</v>
          </cell>
          <cell r="O32" t="str">
            <v>EL PROCESO CUMPLE EL OBJETIVO</v>
          </cell>
          <cell r="P32" t="str">
            <v>EL PROCESO NO SE PARALIZA</v>
          </cell>
          <cell r="Q32" t="str">
            <v>Mayor</v>
          </cell>
          <cell r="R32" t="str">
            <v>Muy Alta</v>
          </cell>
          <cell r="S32" t="str">
            <v>e4</v>
          </cell>
          <cell r="T32" t="str">
            <v>EXTREMA</v>
          </cell>
          <cell r="U32" t="str">
            <v>1. Revisión, documentación y perfeccionamiento del proceso de selección.</v>
          </cell>
          <cell r="V32" t="str">
            <v xml:space="preserve">Reducir la probabilidad de la ocurrencia </v>
          </cell>
          <cell r="W32" t="str">
            <v>Reporte del Sistema de las Admisiones</v>
          </cell>
          <cell r="X32" t="str">
            <v>Automatico</v>
          </cell>
          <cell r="Y32" t="str">
            <v>Jefe de Registro</v>
          </cell>
          <cell r="Z32" t="str">
            <v>Semestral</v>
          </cell>
          <cell r="AF32" t="str">
            <v>GESTION DE ADMISIONES Y REGISTROS</v>
          </cell>
          <cell r="AG32" t="str">
            <v>ADMISIONES</v>
          </cell>
          <cell r="AH32">
            <v>0</v>
          </cell>
          <cell r="AI32">
            <v>0</v>
          </cell>
          <cell r="AJ32" t="b">
            <v>1</v>
          </cell>
        </row>
        <row r="33">
          <cell r="C33">
            <v>5</v>
          </cell>
          <cell r="D33" t="str">
            <v>GESTION DE ADMISIONES Y REGISTROS</v>
          </cell>
          <cell r="F33" t="str">
            <v>MATRICULAS</v>
          </cell>
          <cell r="G33" t="str">
            <v>GR -MA</v>
          </cell>
          <cell r="H33" t="str">
            <v>GR -MA-5</v>
          </cell>
          <cell r="I33" t="str">
            <v>Errores en la oferta académica</v>
          </cell>
          <cell r="J33" t="str">
            <v>Modificaciones de la programación de horarios, pénsum, intensidad horaria y parámetros que afectan el proceso de matrícula académica y financiera</v>
          </cell>
          <cell r="K33" t="str">
            <v>No articulación entre las áreas que intervienen</v>
          </cell>
          <cell r="L33" t="str">
            <v>Insatisfacción de los usuarios, matriculas erradas, cruces de horario, imagen de desorden, matriculas financieras no acordes a los valores correspondientes</v>
          </cell>
          <cell r="M33" t="str">
            <v>RIESGO ESTRATEGICO</v>
          </cell>
          <cell r="N33" t="str">
            <v>Interno - Procesos</v>
          </cell>
          <cell r="O33" t="str">
            <v>EL PROCESO CUMPLE EL OBJETIVO PERO REPRESENTA PERDIDAS</v>
          </cell>
          <cell r="P33" t="str">
            <v>EL PROCESO NO SE PARALIZA</v>
          </cell>
          <cell r="Q33" t="str">
            <v>Mayor</v>
          </cell>
          <cell r="R33" t="str">
            <v>Alta</v>
          </cell>
          <cell r="S33" t="str">
            <v>d4</v>
          </cell>
          <cell r="T33" t="str">
            <v>EXTREMA</v>
          </cell>
          <cell r="U33" t="str">
            <v>1. Planificación de los calendarios académicos desde los procedimientos definidos.
2. Definición de perfiles de usuario en el sistema SIUL.
3. Aseguramiento en la aplicación de procedimientos.</v>
          </cell>
          <cell r="V33" t="str">
            <v xml:space="preserve">Reducir la probabilidad de la ocurrencia </v>
          </cell>
          <cell r="W33" t="str">
            <v>1. Aseguramiento del cumplimiento de los calendarios académicos, con seguimientos programados.
2. Validación de los perfiles de usuario dentro del sistema.
3. Seguimiento a través de auditorias</v>
          </cell>
          <cell r="X33" t="str">
            <v>Electronico</v>
          </cell>
          <cell r="Y33" t="str">
            <v>Jefe de Registro y Coordinadora de Regsitro Sede Bosque.</v>
          </cell>
          <cell r="Z33" t="str">
            <v>Semestral</v>
          </cell>
          <cell r="AF33" t="str">
            <v>GESTION DE ADMISIONES Y REGISTROS</v>
          </cell>
          <cell r="AG33" t="str">
            <v>MATRICULAS</v>
          </cell>
          <cell r="AH33">
            <v>0</v>
          </cell>
          <cell r="AI33">
            <v>0</v>
          </cell>
          <cell r="AJ33" t="b">
            <v>1</v>
          </cell>
        </row>
        <row r="34">
          <cell r="C34">
            <v>6</v>
          </cell>
          <cell r="D34" t="str">
            <v>GESTION DE ADMISIONES Y REGISTROS</v>
          </cell>
          <cell r="F34" t="str">
            <v>ADMISIONES</v>
          </cell>
          <cell r="G34" t="str">
            <v>GR -AD</v>
          </cell>
          <cell r="H34" t="str">
            <v>GR -AD-6</v>
          </cell>
          <cell r="I34" t="str">
            <v>Soporte y administración funcional del sistema de información a cargo de una persona</v>
          </cell>
          <cell r="J34" t="str">
            <v>En ausencia del encargado, no hay el soporte requerido para el correcto funcionamiento del sistema, aplicado a Gestion de Admisiones y Registro.</v>
          </cell>
          <cell r="K34" t="str">
            <v>Falta de capacitación y entrenamiento de otros administradores funcionales.</v>
          </cell>
          <cell r="L34" t="str">
            <v>Errores de parametrización, de coordinación, de atención al usuario</v>
          </cell>
          <cell r="M34" t="str">
            <v>RIESGO OPERATIVO</v>
          </cell>
          <cell r="N34" t="str">
            <v>Interno - Personas</v>
          </cell>
          <cell r="O34" t="str">
            <v>EL PROCESO CUMPLE EL OBJETIVO PERO REPRESENTA PERDIDAS</v>
          </cell>
          <cell r="P34" t="str">
            <v>EL PROCESO SE PARALIZA</v>
          </cell>
          <cell r="Q34" t="str">
            <v>Mayor</v>
          </cell>
          <cell r="R34" t="str">
            <v>Alta</v>
          </cell>
          <cell r="S34" t="str">
            <v>d4</v>
          </cell>
          <cell r="T34" t="str">
            <v>EXTREMA</v>
          </cell>
          <cell r="U34" t="str">
            <v>1. Capacitación de trabajadores con el perfil para el rol.
2. Soporte del área de sistemas.</v>
          </cell>
          <cell r="V34" t="str">
            <v xml:space="preserve">Reducir la probabilidad de la ocurrencia </v>
          </cell>
          <cell r="W34" t="str">
            <v>1. Verificación de las competencias del personal por parte de registro y control, gestión informática y gestión humana.
2. Seguimiento al plan de capacitación.
3. Evaluación de la capacitación.</v>
          </cell>
          <cell r="X34" t="str">
            <v>Manual</v>
          </cell>
          <cell r="Y34" t="str">
            <v>Registro y control, gestión informática y gestión humana</v>
          </cell>
          <cell r="Z34" t="str">
            <v>Cuando se requiera</v>
          </cell>
          <cell r="AF34" t="str">
            <v>GESTION DE ADMISIONES Y REGISTROS</v>
          </cell>
          <cell r="AG34" t="str">
            <v>ADMISIONES</v>
          </cell>
          <cell r="AH34">
            <v>0</v>
          </cell>
          <cell r="AI34">
            <v>0</v>
          </cell>
          <cell r="AJ34" t="b">
            <v>1</v>
          </cell>
        </row>
        <row r="35">
          <cell r="C35">
            <v>7</v>
          </cell>
          <cell r="D35" t="str">
            <v>GESTION DE ADMISIONES Y REGISTROS</v>
          </cell>
          <cell r="F35" t="str">
            <v>REGISTRO Y CONTROL DE NOTAS</v>
          </cell>
          <cell r="G35" t="str">
            <v>GR -RCN</v>
          </cell>
          <cell r="H35" t="str">
            <v>GR -RCN-7</v>
          </cell>
          <cell r="I35" t="str">
            <v>Cambios imprevistos en los parámetros de los procesos.</v>
          </cell>
          <cell r="J35" t="str">
            <v>LOS CAMBIOS DE CONDICIONES Y REQUISITOS DEL PROCESO, EFECTUADOS SOBRE LA MARCHA, APLICADOS A LOS 3 SUBPROCESOS.</v>
          </cell>
          <cell r="K35" t="str">
            <v>Falta de comprensión del enfoque por procesos en las unidades de dirección</v>
          </cell>
          <cell r="L35" t="str">
            <v>Reprocesos, modificaciones en informes y modificaciones en la parametrización, tutelas</v>
          </cell>
          <cell r="M35" t="str">
            <v>RIESGO ESTRATEGICO</v>
          </cell>
          <cell r="N35" t="str">
            <v>Interno - Procesos</v>
          </cell>
          <cell r="O35" t="str">
            <v>EL PROCESO CUMPLE EL OBJETIVO PERO REPRESENTA PERDIDAS</v>
          </cell>
          <cell r="P35" t="str">
            <v>EL PROCESO NO SE PARALIZA</v>
          </cell>
          <cell r="Q35" t="str">
            <v>Mayor</v>
          </cell>
          <cell r="R35" t="str">
            <v>Alta</v>
          </cell>
          <cell r="S35" t="str">
            <v>d4</v>
          </cell>
          <cell r="T35" t="str">
            <v>EXTREMA</v>
          </cell>
          <cell r="U35" t="str">
            <v>1. Claridad en polìticas institucionales y reglamentos.
2. Capacitación y sensibilización en los procesos de registro y control.</v>
          </cell>
          <cell r="V35" t="str">
            <v xml:space="preserve">Reducir la probabilidad de la ocurrencia </v>
          </cell>
          <cell r="W35" t="str">
            <v>Seguimiento a las cambios.</v>
          </cell>
          <cell r="X35" t="str">
            <v>Manual</v>
          </cell>
          <cell r="Y35" t="str">
            <v>Jefe de Registro</v>
          </cell>
          <cell r="Z35" t="str">
            <v>Semestral</v>
          </cell>
          <cell r="AC35" t="str">
            <v>no</v>
          </cell>
          <cell r="AE35" t="str">
            <v>no</v>
          </cell>
          <cell r="AF35" t="str">
            <v>GESTION DE ADMISIONES Y REGISTROS</v>
          </cell>
          <cell r="AG35" t="str">
            <v>REGISTRO Y CONTROL DE NOTAS</v>
          </cell>
          <cell r="AH35">
            <v>0</v>
          </cell>
          <cell r="AI35">
            <v>0</v>
          </cell>
          <cell r="AJ35" t="b">
            <v>1</v>
          </cell>
        </row>
        <row r="36">
          <cell r="C36">
            <v>8</v>
          </cell>
          <cell r="D36" t="str">
            <v>GESTION DE ADMISIONES Y REGISTROS</v>
          </cell>
          <cell r="F36" t="str">
            <v>MATRICULAS</v>
          </cell>
          <cell r="G36" t="str">
            <v>GR -MA</v>
          </cell>
          <cell r="H36" t="str">
            <v>GR -MA-8</v>
          </cell>
          <cell r="I36" t="str">
            <v>DIFICULTADES TECNOLOGICAS EN EL PROCESO DE MATRICULA VIA WEB</v>
          </cell>
          <cell r="J36" t="str">
            <v xml:space="preserve">Que los aplicativos no soporten el procesamiento de la información por no estimar los recursos necesarios para el número de usuarios </v>
          </cell>
          <cell r="K36" t="str">
            <v>La obsolescencia tecnológica</v>
          </cell>
          <cell r="L36" t="str">
            <v>Errores en el procesamiento, demoras, insatisfacción de los usuarios, no confiabilidad de la información</v>
          </cell>
          <cell r="M36" t="str">
            <v>RIESGO TECNOLOGICO</v>
          </cell>
          <cell r="N36" t="str">
            <v>Interno - Tecnología</v>
          </cell>
          <cell r="O36" t="str">
            <v>EL PROCESO CUMPLE EL OBJETIVO PERO REPRESENTA PERDIDAS</v>
          </cell>
          <cell r="P36" t="str">
            <v>EL PROCESO SE PARALIZA</v>
          </cell>
          <cell r="Q36" t="str">
            <v>Mayor</v>
          </cell>
          <cell r="R36" t="str">
            <v>Alta</v>
          </cell>
          <cell r="S36" t="str">
            <v>d4</v>
          </cell>
          <cell r="T36" t="str">
            <v>EXTREMA</v>
          </cell>
          <cell r="U36" t="str">
            <v>Planificación de recursos para el proceso de matrículas</v>
          </cell>
          <cell r="V36" t="str">
            <v xml:space="preserve">Reducir la probabilidad de la ocurrencia </v>
          </cell>
          <cell r="W36" t="str">
            <v>Seguimiento a las actividades formuladas en el plan</v>
          </cell>
          <cell r="X36" t="str">
            <v>Manual</v>
          </cell>
          <cell r="Y36" t="str">
            <v>Decanaturas
Jefe de Registro y Control
Jefe de Sistemas</v>
          </cell>
          <cell r="Z36" t="str">
            <v>Semestral</v>
          </cell>
          <cell r="AC36" t="str">
            <v>si</v>
          </cell>
          <cell r="AE36" t="str">
            <v>si</v>
          </cell>
          <cell r="AF36" t="str">
            <v>GESTION DE ADMISIONES Y REGISTROS</v>
          </cell>
          <cell r="AG36" t="str">
            <v>MATRICULAS</v>
          </cell>
          <cell r="AH36">
            <v>0</v>
          </cell>
          <cell r="AI36">
            <v>0</v>
          </cell>
          <cell r="AJ36" t="b">
            <v>1</v>
          </cell>
        </row>
        <row r="37">
          <cell r="C37">
            <v>9</v>
          </cell>
          <cell r="D37" t="str">
            <v>GESTION DE ADMISIONES Y REGISTROS</v>
          </cell>
          <cell r="E37">
            <v>4</v>
          </cell>
          <cell r="F37" t="str">
            <v>REGISTRO Y CONTROL DE NOTAS</v>
          </cell>
          <cell r="G37" t="str">
            <v>GR -RCN</v>
          </cell>
          <cell r="H37" t="str">
            <v>GR -RCN-9</v>
          </cell>
          <cell r="I37" t="str">
            <v>DEMORA EN EL PROCESOS DE REGISTRO Y CONTROL DE NOTAS</v>
          </cell>
          <cell r="J37" t="str">
            <v>DEMORA DE ALGUNOS DOCENTES EN EL REPORTE DE NOTAS DEFINITIVAS, DE DIFERIDOS O HABILITACIONES</v>
          </cell>
          <cell r="K37" t="str">
            <v>Falta de compromiso de los docentes en el cumplimiento de las fechas de entrega.
Falta de seguimiento por parte de las Facultades.</v>
          </cell>
          <cell r="L37" t="str">
            <v>Insatisfacción de los usuarios, demora en las solicitudes de los estudiantes para las habilitaciones y diferidos, quejas de los estudiantes. Retraso en el procesamiento de la información por parte de registro y control</v>
          </cell>
          <cell r="M37" t="str">
            <v>RIESGO OPERATIVO</v>
          </cell>
          <cell r="N37" t="str">
            <v>Interno - Personas</v>
          </cell>
          <cell r="O37" t="str">
            <v>EL PROCESO CUMPLE EL OBJETIVO PERO REPRESENTA PERDIDAS</v>
          </cell>
          <cell r="P37" t="str">
            <v>EL PROCESO NO SE PARALIZA</v>
          </cell>
          <cell r="Q37" t="str">
            <v>Importante</v>
          </cell>
          <cell r="R37" t="str">
            <v>Baja</v>
          </cell>
          <cell r="S37" t="str">
            <v>b3</v>
          </cell>
          <cell r="T37" t="str">
            <v>MODERADA</v>
          </cell>
          <cell r="U37" t="str">
            <v>Revisión de las Secretarías académicas, en los cortes de entrega de notas</v>
          </cell>
          <cell r="V37" t="str">
            <v xml:space="preserve">Reducir la probabilidad de la ocurrencia </v>
          </cell>
          <cell r="W37" t="str">
            <v>Reporte de SIUL de Entrega de Notas</v>
          </cell>
          <cell r="X37" t="str">
            <v>Automatico</v>
          </cell>
          <cell r="Y37" t="str">
            <v>Jefe de Registro y Coordinadora de Regsitro Sede Bosque.</v>
          </cell>
          <cell r="Z37" t="str">
            <v>Semestral</v>
          </cell>
          <cell r="AC37" t="str">
            <v>si</v>
          </cell>
          <cell r="AE37" t="str">
            <v>si</v>
          </cell>
          <cell r="AF37" t="str">
            <v>GESTION DE ADMISIONES Y REGISTROS</v>
          </cell>
          <cell r="AG37" t="str">
            <v>REGISTRO Y CONTROL DE NOTAS</v>
          </cell>
          <cell r="AH37">
            <v>0</v>
          </cell>
          <cell r="AI37">
            <v>0</v>
          </cell>
          <cell r="AJ37" t="b">
            <v>1</v>
          </cell>
        </row>
        <row r="38">
          <cell r="C38">
            <v>1</v>
          </cell>
          <cell r="D38" t="str">
            <v>GESTION DE ADQUISICIONES Y SUMINISTROS</v>
          </cell>
          <cell r="F38" t="str">
            <v>COMPRAS</v>
          </cell>
          <cell r="G38" t="str">
            <v>GA -C</v>
          </cell>
          <cell r="H38" t="str">
            <v>GA -C-1</v>
          </cell>
          <cell r="I38" t="str">
            <v>Admitir Solicitudes de Adquisición de Bienes y Servicios con inconsistencias</v>
          </cell>
          <cell r="J38" t="str">
            <v>Se reciban y se admintan los documentos para adquisición de bienes y servicos sin el completo  de los requisitos.</v>
          </cell>
          <cell r="K38" t="str">
            <v>Por urgencia del bien o servicio solicitado.
Exceso de cargas laborales.
Insuficiencia de personal.
Presión del tiempo por cumplimiento de compromisos
Falta de conocimiento  e informaciòn del producto o servicio que solicitan.</v>
          </cell>
          <cell r="L38" t="str">
            <v>Insatisfacción de los usuarios, demoras en actividades programadas por los procesos, reprocesos</v>
          </cell>
          <cell r="M38" t="str">
            <v>RIESGO OPERATIVO</v>
          </cell>
          <cell r="N38" t="str">
            <v>Interno - Procesos</v>
          </cell>
          <cell r="O38" t="str">
            <v>EL PROCESO CUMPLE EL OBJETIVO PERO REPRESENTA PERDIDAS</v>
          </cell>
          <cell r="P38" t="str">
            <v>EL PROCESO NO SE PARALIZA</v>
          </cell>
          <cell r="Q38" t="str">
            <v>Inferior</v>
          </cell>
          <cell r="R38" t="str">
            <v>Moderada</v>
          </cell>
          <cell r="S38" t="str">
            <v>c1</v>
          </cell>
          <cell r="T38" t="str">
            <v>BAJA</v>
          </cell>
          <cell r="U38" t="str">
            <v>Sensibilizar a las Unidades Administrativas y Academicas de la importancia del correcto diligenciamiento de la solicitud, para lo cual tendremos en cuenta el correcto diligenciamento de la misma y la devolución por el no cumplimiento de este requisito.</v>
          </cell>
          <cell r="V38" t="str">
            <v xml:space="preserve">Reducir la probabilidad de la ocurrencia </v>
          </cell>
          <cell r="W38" t="str">
            <v>Diligenciamiento de la solicitud.</v>
          </cell>
          <cell r="X38" t="str">
            <v>Manual</v>
          </cell>
          <cell r="Y38" t="str">
            <v>Jefe de Compras</v>
          </cell>
          <cell r="Z38" t="str">
            <v>Cuando se requiera</v>
          </cell>
          <cell r="AA38" t="str">
            <v>Menor</v>
          </cell>
          <cell r="AB38" t="str">
            <v>Muy Baja</v>
          </cell>
          <cell r="AC38" t="str">
            <v>no</v>
          </cell>
          <cell r="AE38" t="str">
            <v>no</v>
          </cell>
          <cell r="AF38" t="str">
            <v>GESTION DE ADQUISICIONES Y SUMINISTROS</v>
          </cell>
          <cell r="AG38" t="str">
            <v>COMPRAS</v>
          </cell>
          <cell r="AH38" t="str">
            <v>a2</v>
          </cell>
          <cell r="AI38" t="str">
            <v>BAJA</v>
          </cell>
          <cell r="AJ38" t="b">
            <v>1</v>
          </cell>
        </row>
        <row r="39">
          <cell r="C39">
            <v>2</v>
          </cell>
          <cell r="D39" t="str">
            <v>GESTION DE ADQUISICIONES Y SUMINISTROS</v>
          </cell>
          <cell r="E39">
            <v>3</v>
          </cell>
          <cell r="F39" t="str">
            <v>PROVEEDORES</v>
          </cell>
          <cell r="G39" t="str">
            <v>GA -P</v>
          </cell>
          <cell r="H39" t="str">
            <v>GA -P-2</v>
          </cell>
          <cell r="I39" t="str">
            <v>Demora en el trámite de las solicitudes de compra</v>
          </cell>
          <cell r="J39" t="str">
            <v>No se cumplen los estándares de tiempo descritos en el Acuerdo de Servicios para ejecutar las compras.</v>
          </cell>
          <cell r="K39" t="str">
            <v>Reglamentación vigente
Procedimientos Desactaluzados
Desarticulación de los agentes que intervienen en el proceso.
Falta de cronogramas establecidos para la ejecución de los Consejos Directivos durante el año.
Falta de seguimiento por parte de los coordinadores de las ordenes de compra.</v>
          </cell>
          <cell r="L39" t="str">
            <v>Insatisfacción de los usuarios.
Demoras en actividades programadas por los procesos</v>
          </cell>
          <cell r="M39" t="str">
            <v>RIESGO OPERATIVO</v>
          </cell>
          <cell r="N39" t="str">
            <v>Externo - Actos de terceros</v>
          </cell>
          <cell r="O39" t="str">
            <v>EL PROCESO CUMPLE EL OBJETIVO PERO REPRESENTA PERDIDAS</v>
          </cell>
          <cell r="P39" t="str">
            <v>EL PROCESO NO SE PARALIZA</v>
          </cell>
          <cell r="Q39" t="str">
            <v>Mayor</v>
          </cell>
          <cell r="R39" t="str">
            <v>Alta</v>
          </cell>
          <cell r="S39" t="str">
            <v>d4</v>
          </cell>
          <cell r="T39" t="str">
            <v>EXTREMA</v>
          </cell>
          <cell r="U39" t="str">
            <v>Cambio en los tiempos de acuerdo de servicios.
Sensibilizaciòn a los agentes que intervienen en el proceso 
Hacer análisis periodico a la herramienta de trazabilidad, para identificar en que parte del proceso se genera el cuello de botella y tomar las medidas respectivas .</v>
          </cell>
          <cell r="V39" t="str">
            <v>Reducir las consecuencias - Impacto</v>
          </cell>
          <cell r="W39" t="str">
            <v>Herramienta de Trazabilidad</v>
          </cell>
          <cell r="X39" t="str">
            <v>Manual</v>
          </cell>
          <cell r="Y39" t="str">
            <v>Jefe de Compras</v>
          </cell>
          <cell r="Z39" t="str">
            <v>Mensual</v>
          </cell>
          <cell r="AC39" t="str">
            <v>si</v>
          </cell>
          <cell r="AE39" t="str">
            <v>si</v>
          </cell>
          <cell r="AF39" t="str">
            <v>GESTION DE ADQUISICIONES Y SUMINISTROS</v>
          </cell>
          <cell r="AG39" t="str">
            <v>PROVEEDORES</v>
          </cell>
          <cell r="AH39">
            <v>0</v>
          </cell>
          <cell r="AI39">
            <v>0</v>
          </cell>
          <cell r="AJ39" t="b">
            <v>1</v>
          </cell>
        </row>
        <row r="40">
          <cell r="C40">
            <v>3</v>
          </cell>
          <cell r="D40" t="str">
            <v>GESTION DE ADQUISICIONES Y SUMINISTROS</v>
          </cell>
          <cell r="F40" t="str">
            <v>COMPRAS</v>
          </cell>
          <cell r="G40" t="str">
            <v>GA -C</v>
          </cell>
          <cell r="H40" t="str">
            <v>GA -C-3</v>
          </cell>
          <cell r="I40" t="str">
            <v>Fallas en el aplicativo SEVEN</v>
          </cell>
          <cell r="J40" t="str">
            <v xml:space="preserve">Se paraliza la tarea diaria en compras incumpliendo con los tiempos establecidos en cuanto a elaboración de ordenes de compra y fallas en la comunicaciòn en tiempo real con el área financiera.
</v>
          </cell>
          <cell r="K40" t="str">
            <v>Actualizaciones de versión en el sistema
Parametrzacion 
Cambios repentinos en el sistema.</v>
          </cell>
          <cell r="L40" t="str">
            <v>Insatisfacción de los usuarios, demoras en actividades programadas por los procesos</v>
          </cell>
          <cell r="M40" t="str">
            <v>RIESGO TECNOLOGICO</v>
          </cell>
          <cell r="N40" t="str">
            <v>Interno - Tecnología</v>
          </cell>
          <cell r="O40" t="str">
            <v>EL PROCESO CUMPLE EL OBJETIVO PERO REPRESENTA PERDIDAS</v>
          </cell>
          <cell r="P40" t="str">
            <v>EL PROCESO SE PARALIZA</v>
          </cell>
          <cell r="Q40" t="str">
            <v>Importante</v>
          </cell>
          <cell r="R40" t="str">
            <v>Baja</v>
          </cell>
          <cell r="S40" t="str">
            <v>b3</v>
          </cell>
          <cell r="T40" t="str">
            <v>MODERADA</v>
          </cell>
          <cell r="U40" t="str">
            <v>Hacer pruebas piloto antes de realizar las actualizaciònes</v>
          </cell>
          <cell r="V40" t="str">
            <v>Reducir las consecuencias - Impacto</v>
          </cell>
          <cell r="W40" t="str">
            <v xml:space="preserve">Pruebas piloto </v>
          </cell>
          <cell r="X40" t="str">
            <v>Automatico</v>
          </cell>
          <cell r="Y40" t="str">
            <v>Administrador Funcional del Sistema junto con los responsables de las areas que se afectan.</v>
          </cell>
          <cell r="Z40" t="str">
            <v>Cuando se requiera</v>
          </cell>
          <cell r="AJ40" t="b">
            <v>1</v>
          </cell>
        </row>
        <row r="41">
          <cell r="C41">
            <v>4</v>
          </cell>
          <cell r="D41" t="str">
            <v>GESTION DE ADQUISICIONES Y SUMINISTROS</v>
          </cell>
          <cell r="F41" t="str">
            <v>ALMACEN</v>
          </cell>
          <cell r="G41" t="str">
            <v>GA -A</v>
          </cell>
          <cell r="H41" t="str">
            <v>GA -A-4</v>
          </cell>
          <cell r="I41" t="str">
            <v>Perdida de elementos</v>
          </cell>
          <cell r="J41" t="str">
            <v>Se presentan frecuentemente diferencias entre el inventario físico y el reporte generado por el sistema</v>
          </cell>
          <cell r="K41" t="str">
            <v>La entreda al almacén de los productos se realiza con documento base la factura y no con la remisión.
El área de almacenamiento se encuentra distante de la oficina de almacén, ocasionando oportunidad de pérdida.</v>
          </cell>
          <cell r="L41" t="str">
            <v>El inventario físico no coincide con el del sistema, impidiendo un control de los elementos.</v>
          </cell>
          <cell r="M41" t="str">
            <v>RIESGO OPERATIVO</v>
          </cell>
          <cell r="N41" t="str">
            <v>Interno - Procesos</v>
          </cell>
          <cell r="O41" t="str">
            <v>EL PROCESO CUMPLE EL OBJETIVO PERO REPRESENTA PERDIDAS</v>
          </cell>
          <cell r="P41" t="str">
            <v>EL PROCESO NO SE PARALIZA</v>
          </cell>
          <cell r="Q41" t="str">
            <v>Mayor</v>
          </cell>
          <cell r="R41" t="str">
            <v>Alta</v>
          </cell>
          <cell r="S41" t="str">
            <v>d4</v>
          </cell>
          <cell r="T41" t="str">
            <v>EXTREMA</v>
          </cell>
          <cell r="U41" t="str">
            <v>Creación de un sistema manual que permita hacer el contro diario de las entradas y salidas de almacén.
Ejecutar el ingreso de elementos al modulo SEVEN con la remisión u orden compra  y no con la factura.</v>
          </cell>
          <cell r="V41" t="str">
            <v xml:space="preserve">Reducir la probabilidad de la ocurrencia </v>
          </cell>
          <cell r="W41" t="str">
            <v>Formato del sistema No aplicado y con nombre y firma del usuario quien recibe.</v>
          </cell>
          <cell r="X41" t="str">
            <v>Manual</v>
          </cell>
          <cell r="Y41" t="str">
            <v>Jefe de Almacen</v>
          </cell>
          <cell r="Z41" t="str">
            <v>Mensual</v>
          </cell>
          <cell r="AJ41" t="b">
            <v>1</v>
          </cell>
        </row>
        <row r="42">
          <cell r="C42">
            <v>5</v>
          </cell>
          <cell r="D42" t="str">
            <v>GESTION DE ADQUISICIONES Y SUMINISTROS</v>
          </cell>
          <cell r="F42" t="str">
            <v>ALMACEN</v>
          </cell>
          <cell r="G42" t="str">
            <v>GA -A</v>
          </cell>
          <cell r="H42" t="str">
            <v>GA -A-5</v>
          </cell>
          <cell r="I42" t="str">
            <v>Perdida de elementos por hurto</v>
          </cell>
          <cell r="J42" t="str">
            <v>Deficiencia en los sistema de seguridad presentando pérdida de activos fijos.</v>
          </cell>
          <cell r="K42" t="str">
            <v>Falta de personal capacitado y elementos de tecnologia  que permitan detectar la entrada y salida de elementos.</v>
          </cell>
          <cell r="L42" t="str">
            <v>Perdida economica, insatisfacción de los usuarios.</v>
          </cell>
          <cell r="M42" t="str">
            <v>RIESGO OPERATIVO</v>
          </cell>
          <cell r="N42" t="str">
            <v>Interno - Procesos</v>
          </cell>
          <cell r="O42" t="str">
            <v>EL PROCESO CUMPLE EL OBJETIVO PERO REPRESENTA PERDIDAS</v>
          </cell>
          <cell r="P42" t="str">
            <v>EL PROCESO NO SE PARALIZA</v>
          </cell>
          <cell r="Q42" t="str">
            <v>Inferior</v>
          </cell>
          <cell r="R42" t="str">
            <v>Moderada</v>
          </cell>
          <cell r="S42" t="str">
            <v>c1</v>
          </cell>
          <cell r="T42" t="str">
            <v>BAJA</v>
          </cell>
          <cell r="U42" t="str">
            <v>Comunicación Interna entre áreas tales como la Solicitamnte de la salida del activo junto con Seguridad, Servicios Generales y Almacen.</v>
          </cell>
          <cell r="V42" t="str">
            <v xml:space="preserve">Reducir la probabilidad de la ocurrencia </v>
          </cell>
          <cell r="W42" t="str">
            <v>Formato de salida de elementos, con visto bueno de las areas implicadas.</v>
          </cell>
          <cell r="X42" t="str">
            <v>Manual</v>
          </cell>
          <cell r="Y42" t="str">
            <v>Jefe de seguridad</v>
          </cell>
          <cell r="Z42" t="str">
            <v>Cuando se requiera</v>
          </cell>
          <cell r="AJ42" t="b">
            <v>1</v>
          </cell>
        </row>
        <row r="43">
          <cell r="C43">
            <v>6</v>
          </cell>
          <cell r="D43" t="str">
            <v>GESTION DE ADQUISICIONES Y SUMINISTROS</v>
          </cell>
          <cell r="F43" t="str">
            <v>ALMACEN</v>
          </cell>
          <cell r="G43" t="str">
            <v>GA -A</v>
          </cell>
          <cell r="H43" t="str">
            <v>GA -A-6</v>
          </cell>
          <cell r="I43" t="str">
            <v>Deterioro de los elementos en depósito</v>
          </cell>
          <cell r="J43" t="str">
            <v>No cumplen condiciones ambientales para la buena coservación de los elementos depositados.</v>
          </cell>
          <cell r="K43" t="str">
            <v xml:space="preserve">Las instalaciones no cuentan con los sistemas ambientales adecuados de conservación que permitan el almacenamiento.
</v>
          </cell>
          <cell r="L43" t="str">
            <v>Deterioro de los elementos almacenados.</v>
          </cell>
          <cell r="M43" t="str">
            <v>RIESGO OPERATIVO</v>
          </cell>
          <cell r="N43" t="str">
            <v>Interno - Infraestructura</v>
          </cell>
          <cell r="O43" t="str">
            <v>EL PROCESO CUMPLE EL OBJETIVO PERO REPRESENTA PERDIDAS</v>
          </cell>
          <cell r="P43" t="str">
            <v>EL PROCESO NO SE PARALIZA</v>
          </cell>
          <cell r="Q43" t="str">
            <v>Inferior</v>
          </cell>
          <cell r="R43" t="str">
            <v>Moderada</v>
          </cell>
          <cell r="S43" t="str">
            <v>c1</v>
          </cell>
          <cell r="T43" t="str">
            <v>BAJA</v>
          </cell>
          <cell r="U43" t="str">
            <v>Arrendamiento de bodegas auxiliares para trasladar mercancia que requiera un tratamiento especial.</v>
          </cell>
          <cell r="V43" t="str">
            <v xml:space="preserve">Reducir la probabilidad de la ocurrencia </v>
          </cell>
          <cell r="W43" t="str">
            <v>Evaluacion de condiciones ambientales de seguridad de que ofrece el lugar para arrendar.</v>
          </cell>
          <cell r="X43" t="str">
            <v>Manual</v>
          </cell>
          <cell r="Y43" t="str">
            <v>Jefe se Servicios Generales y Jefe de Almacen</v>
          </cell>
          <cell r="Z43" t="str">
            <v>Cuando se requiera</v>
          </cell>
          <cell r="AJ43" t="b">
            <v>1</v>
          </cell>
        </row>
        <row r="44">
          <cell r="C44">
            <v>7</v>
          </cell>
          <cell r="D44" t="str">
            <v>GESTION DE ADQUISICIONES Y SUMINISTROS</v>
          </cell>
          <cell r="F44" t="str">
            <v>ALMACEN</v>
          </cell>
          <cell r="G44" t="str">
            <v>GA -A</v>
          </cell>
          <cell r="H44" t="str">
            <v>GA -A-7</v>
          </cell>
          <cell r="I44" t="str">
            <v>Ausencia de políticas para la devolución de elementos de almacén</v>
          </cell>
          <cell r="J44" t="str">
            <v>No hay una clasificación de los elementos obsoletos que pueden ser recibidos nuevamente en el almacén</v>
          </cell>
          <cell r="K44" t="str">
            <v xml:space="preserve">Falta de politicas claras que establezcan que elementos deben regresar al almacén por obsoletos sin que sean activos fijos. </v>
          </cell>
          <cell r="L44" t="str">
            <v>Poco espacio para el almacenamiento y perdida de tiempo</v>
          </cell>
          <cell r="M44" t="str">
            <v>RIESGO OPERATIVO</v>
          </cell>
          <cell r="N44" t="str">
            <v>Interno - Procesos</v>
          </cell>
          <cell r="O44" t="str">
            <v>EL PROCESO CUMPLE EL OBJETIVO PERO REPRESENTA PERDIDAS</v>
          </cell>
          <cell r="P44" t="str">
            <v>EL PROCESO NO SE PARALIZA</v>
          </cell>
          <cell r="Q44" t="str">
            <v>Mayor</v>
          </cell>
          <cell r="R44" t="str">
            <v>Moderada</v>
          </cell>
          <cell r="S44" t="str">
            <v>c4</v>
          </cell>
          <cell r="T44" t="str">
            <v>ALTA</v>
          </cell>
          <cell r="U44" t="str">
            <v>Establecer por parte de Departamento Financiero y Presidencia Seccional, las politicas para la clasificacion de elementos.</v>
          </cell>
          <cell r="V44" t="str">
            <v>Evitar el Riesgo</v>
          </cell>
          <cell r="W44" t="str">
            <v>Eliminacion de los elementos de consumo de acuerdo a la politica implantada.</v>
          </cell>
          <cell r="X44" t="str">
            <v>Política</v>
          </cell>
          <cell r="Y44" t="str">
            <v>Jefe de Almacen</v>
          </cell>
          <cell r="Z44" t="str">
            <v>Cuando se requiera</v>
          </cell>
          <cell r="AJ44" t="b">
            <v>1</v>
          </cell>
        </row>
        <row r="45">
          <cell r="C45">
            <v>8</v>
          </cell>
          <cell r="D45" t="str">
            <v>GESTION DE ADQUISICIONES Y SUMINISTROS</v>
          </cell>
          <cell r="F45" t="str">
            <v>ALMACEN</v>
          </cell>
          <cell r="G45" t="str">
            <v>GA -A</v>
          </cell>
          <cell r="H45" t="str">
            <v>GA -A-8</v>
          </cell>
          <cell r="I45" t="str">
            <v>Reglamento poco flexible para ejecutar el proceso de bajas.</v>
          </cell>
          <cell r="J45" t="str">
            <v>No hay posibilidad de hacer bajas regulares ya que el procedimiento es dispendioso que se toma demasiado tiempo para la ejecución</v>
          </cell>
          <cell r="K45" t="str">
            <v>El acuerdo vigente no brinda la facilidad para ejecutar las bajas en lapsos de tiempos cortos.</v>
          </cell>
          <cell r="L45" t="str">
            <v>Poco espacio para el almacenamiento</v>
          </cell>
          <cell r="M45" t="str">
            <v>RIESGO OPERATIVO</v>
          </cell>
          <cell r="N45" t="str">
            <v>Interno - Procesos</v>
          </cell>
          <cell r="O45" t="str">
            <v>EL PROCESO CUMPLE EL OBJETIVO PERO REPRESENTA PERDIDAS</v>
          </cell>
          <cell r="P45" t="str">
            <v>EL PROCESO NO SE PARALIZA</v>
          </cell>
          <cell r="Q45" t="str">
            <v>Superior</v>
          </cell>
          <cell r="R45" t="str">
            <v>Moderada</v>
          </cell>
          <cell r="S45" t="str">
            <v>c5</v>
          </cell>
          <cell r="T45" t="str">
            <v>EXTREMA</v>
          </cell>
          <cell r="U45" t="str">
            <v>Modificar algunos requerimientos del Acuerdo que se necuentra vigente</v>
          </cell>
          <cell r="V45" t="str">
            <v xml:space="preserve">Reducir la probabilidad de la ocurrencia </v>
          </cell>
          <cell r="W45" t="str">
            <v xml:space="preserve">Seguimiento al nùmero de bajas ejecutadas semestralmente </v>
          </cell>
          <cell r="X45" t="str">
            <v>Manual</v>
          </cell>
          <cell r="Y45" t="str">
            <v>Jefe de Almacen</v>
          </cell>
          <cell r="Z45" t="str">
            <v>Anual</v>
          </cell>
          <cell r="AJ45" t="b">
            <v>1</v>
          </cell>
        </row>
        <row r="46">
          <cell r="C46">
            <v>1</v>
          </cell>
          <cell r="D46" t="str">
            <v>GESTION DE AUDITORIA INTERNA</v>
          </cell>
          <cell r="E46">
            <v>1</v>
          </cell>
          <cell r="F46" t="str">
            <v>AUDITORIA INTERNA</v>
          </cell>
          <cell r="G46" t="str">
            <v>GC -AI</v>
          </cell>
          <cell r="H46" t="str">
            <v>GC -AI-1</v>
          </cell>
          <cell r="I46" t="str">
            <v>Desconocimiento en Actualizacion de los Sistemas de Informacion.</v>
          </cell>
          <cell r="J46" t="str">
            <v>Al no contar con herramientas tecnicaas y tecnológicas se puede distorsionar el objeto del proceso de Auditoria.</v>
          </cell>
          <cell r="K46" t="str">
            <v>Falta de capacitacion y actualizacion del herramientas tecnicas y tecnologicas al equipo de trabajo.</v>
          </cell>
          <cell r="L46" t="str">
            <v>Malestar Organizacional</v>
          </cell>
          <cell r="M46" t="str">
            <v>RIESGO OPERATIVO</v>
          </cell>
          <cell r="N46" t="str">
            <v>Interno - Procesos</v>
          </cell>
          <cell r="O46" t="str">
            <v>EL PROCESO CUMPLE EL OBJETIVO PERO REPRESENTA PERDIDAS</v>
          </cell>
          <cell r="P46" t="str">
            <v>EL PROCESO NO SE PARALIZA</v>
          </cell>
          <cell r="Q46" t="str">
            <v>Importante</v>
          </cell>
          <cell r="R46" t="str">
            <v>Alta</v>
          </cell>
          <cell r="S46" t="str">
            <v>d3</v>
          </cell>
          <cell r="T46" t="str">
            <v>ALTA</v>
          </cell>
          <cell r="U46" t="str">
            <v>Reiterar las capacitaciones en las herramientas tecnicas y tecnologicas.
Solicitar a la Secretaria General el envio de la actualizacion de la normatividad vigente.</v>
          </cell>
          <cell r="V46" t="str">
            <v>Reducir las consecuencias - Impacto</v>
          </cell>
          <cell r="W46" t="str">
            <v>Seguimiento al plan de capacitacion.
Trazabilidad de requrmientos.</v>
          </cell>
          <cell r="X46" t="str">
            <v>Manual</v>
          </cell>
          <cell r="Y46" t="str">
            <v>Auditora Interna</v>
          </cell>
          <cell r="Z46" t="str">
            <v>Mensual</v>
          </cell>
          <cell r="AF46" t="str">
            <v>GESTION DE AUDITORIA INTERNA</v>
          </cell>
          <cell r="AG46" t="str">
            <v>AUDITORIA INTERNA</v>
          </cell>
          <cell r="AH46">
            <v>0</v>
          </cell>
          <cell r="AI46">
            <v>0</v>
          </cell>
          <cell r="AJ46" t="b">
            <v>1</v>
          </cell>
        </row>
        <row r="47">
          <cell r="C47">
            <v>2</v>
          </cell>
          <cell r="D47" t="str">
            <v>GESTION DE AUDITORIA INTERNA</v>
          </cell>
          <cell r="E47">
            <v>1</v>
          </cell>
          <cell r="F47" t="str">
            <v>AUDITORIA INTERNA</v>
          </cell>
          <cell r="G47" t="str">
            <v>GC -AI</v>
          </cell>
          <cell r="H47" t="str">
            <v>GC -AI-2</v>
          </cell>
          <cell r="I47" t="str">
            <v>Falta de seguimiento a las Auditoria Academicas y Administrativas realizadas.</v>
          </cell>
          <cell r="J47" t="str">
            <v>Falta de aseguramiento en el cumplimiento de la politica y reglamentos establecidos para los diferentes procesos.</v>
          </cell>
          <cell r="K47" t="str">
            <v>Realizacion de auditorias especiales solicitadas por la Alta Direccion no previstas en el Plan de Trabajo de Auditoria Interna.</v>
          </cell>
          <cell r="L47" t="str">
            <v>Persistencia en hallazgos encontrados sin mejora a los procesos.</v>
          </cell>
          <cell r="M47" t="str">
            <v>RIESGO ESTRATEGICO</v>
          </cell>
          <cell r="N47" t="str">
            <v>Interno - Póliticas</v>
          </cell>
          <cell r="O47" t="str">
            <v>EL PROCESO CUMPLE EL OBJETIVO PERO REPRESENTA PERDIDAS</v>
          </cell>
          <cell r="P47" t="str">
            <v>EL PROCESO NO SE PARALIZA</v>
          </cell>
          <cell r="Q47" t="str">
            <v>Importante</v>
          </cell>
          <cell r="R47" t="str">
            <v>Alta</v>
          </cell>
          <cell r="S47" t="str">
            <v>d3</v>
          </cell>
          <cell r="T47" t="str">
            <v>ALTA</v>
          </cell>
          <cell r="U47" t="str">
            <v>Programacion en el Plan de Trabajo de la realizacion de seguimiento a las diferentes auditorias.</v>
          </cell>
          <cell r="V47" t="str">
            <v>Reducir las consecuencias - Impacto</v>
          </cell>
          <cell r="W47" t="str">
            <v>Seguimiento al plan de trabajo</v>
          </cell>
          <cell r="X47" t="str">
            <v>Manual</v>
          </cell>
          <cell r="Y47" t="str">
            <v>Auditora Interna</v>
          </cell>
          <cell r="Z47" t="str">
            <v>Mensual</v>
          </cell>
          <cell r="AF47" t="str">
            <v>GESTION DE AUDITORIA INTERNA</v>
          </cell>
          <cell r="AG47" t="str">
            <v>AUDITORIA INTERNA</v>
          </cell>
          <cell r="AH47">
            <v>0</v>
          </cell>
          <cell r="AI47">
            <v>0</v>
          </cell>
          <cell r="AJ47" t="b">
            <v>1</v>
          </cell>
        </row>
        <row r="48">
          <cell r="C48">
            <v>1</v>
          </cell>
          <cell r="D48" t="str">
            <v>GESTION DE LA BIBLIOTECA</v>
          </cell>
          <cell r="F48" t="str">
            <v>ANALISIS BIBLIOGRAFICO</v>
          </cell>
          <cell r="G48" t="str">
            <v>GB -AB</v>
          </cell>
          <cell r="H48" t="str">
            <v>GB -AB-1</v>
          </cell>
          <cell r="I48" t="str">
            <v>Falta de personal idóneo para realizar el proceso de análisis documental</v>
          </cell>
          <cell r="J48" t="str">
            <v xml:space="preserve">Al salir del proceso tecnico de clasificación para el servicio al publico, es posible que la clasificación  no corrresponda a las áreas del saber ya existentes </v>
          </cell>
          <cell r="K48" t="str">
            <v>Desconocimiento de la función de clasificación.
No verificar en base de datos bibliográfica SIABUC</v>
          </cell>
          <cell r="L48" t="str">
            <v>Por mala ubicación el usuario tiene pérdida de tiempo.
Inconvenientes de inventario.
Reprocesos de clasificación</v>
          </cell>
          <cell r="M48" t="str">
            <v>RIESGO OPERATIVO</v>
          </cell>
          <cell r="N48" t="str">
            <v>Externo - Actos de terceros</v>
          </cell>
          <cell r="O48" t="str">
            <v>EL PROCESO CUMPLE EL OBJETIVO PERO REPRESENTA PERDIDAS</v>
          </cell>
          <cell r="P48" t="str">
            <v>EL PROCESO NO SE PARALIZA</v>
          </cell>
          <cell r="Q48" t="str">
            <v>Mayor</v>
          </cell>
          <cell r="R48" t="str">
            <v>Moderada</v>
          </cell>
          <cell r="S48" t="str">
            <v>c4</v>
          </cell>
          <cell r="T48" t="str">
            <v>ALTA</v>
          </cell>
          <cell r="U48" t="str">
            <v>Velar que el personal contratado tenga el perfil solicitado.</v>
          </cell>
          <cell r="V48" t="str">
            <v>Transferir los riesgos</v>
          </cell>
          <cell r="W48" t="str">
            <v>Trazabilidad de los requerimientos a personal</v>
          </cell>
          <cell r="X48" t="str">
            <v>Manual</v>
          </cell>
          <cell r="Y48" t="str">
            <v>Directora de Biblioteca</v>
          </cell>
          <cell r="Z48" t="str">
            <v>Cuando se requiera</v>
          </cell>
          <cell r="AC48" t="str">
            <v>si</v>
          </cell>
          <cell r="AE48" t="str">
            <v>si</v>
          </cell>
          <cell r="AF48" t="str">
            <v>GESTION DE LA BIBLIOTECA</v>
          </cell>
          <cell r="AG48" t="str">
            <v>ANALISIS BIBLIOGRAFICO</v>
          </cell>
          <cell r="AH48">
            <v>0</v>
          </cell>
          <cell r="AI48">
            <v>0</v>
          </cell>
          <cell r="AJ48" t="b">
            <v>1</v>
          </cell>
        </row>
        <row r="49">
          <cell r="C49">
            <v>2</v>
          </cell>
          <cell r="D49" t="str">
            <v>GESTION DE LA BIBLIOTECA</v>
          </cell>
          <cell r="F49" t="str">
            <v>SERVICIOS AL PUBLICO</v>
          </cell>
          <cell r="G49" t="str">
            <v>GB -SP</v>
          </cell>
          <cell r="H49" t="str">
            <v>GB -SP-2</v>
          </cell>
          <cell r="I49" t="str">
            <v>Pérdida de material bibliografico</v>
          </cell>
          <cell r="J49" t="str">
            <v>Por ser colección abierta hay mayor posibilidad de que se presente hurto</v>
          </cell>
          <cell r="K49" t="str">
            <v>Perdida por sustracción</v>
          </cell>
          <cell r="L49" t="str">
            <v xml:space="preserve">No disponibilidad del material al público.
Inconvenientes de inventario.
</v>
          </cell>
          <cell r="M49" t="str">
            <v>RIESGO OPERATIVO</v>
          </cell>
          <cell r="N49" t="str">
            <v>Interno - Procesos</v>
          </cell>
          <cell r="O49" t="str">
            <v>EL PROCESO CUMPLE EL OBJETIVO PERO REPRESENTA PERDIDAS</v>
          </cell>
          <cell r="P49" t="str">
            <v>EL PROCESO NO SE PARALIZA</v>
          </cell>
          <cell r="Q49" t="str">
            <v>Menor</v>
          </cell>
          <cell r="R49" t="str">
            <v>Baja</v>
          </cell>
          <cell r="S49" t="str">
            <v>b2</v>
          </cell>
          <cell r="T49" t="str">
            <v>BAJA</v>
          </cell>
          <cell r="U49" t="str">
            <v>Instalación del sistema de seguridad con cámaras.</v>
          </cell>
          <cell r="V49" t="str">
            <v xml:space="preserve">Reducir la probabilidad de la ocurrencia </v>
          </cell>
          <cell r="W49" t="str">
            <v>Monitoreo de las cámaras</v>
          </cell>
          <cell r="X49" t="str">
            <v>Electronico</v>
          </cell>
          <cell r="Y49" t="str">
            <v>Seguridad</v>
          </cell>
          <cell r="Z49" t="str">
            <v>Diaria</v>
          </cell>
          <cell r="AC49" t="str">
            <v>si</v>
          </cell>
          <cell r="AE49" t="str">
            <v>si</v>
          </cell>
          <cell r="AF49" t="str">
            <v>GESTION DE LA BIBLIOTECA</v>
          </cell>
          <cell r="AG49" t="str">
            <v>SERVICIOS AL PUBLICO</v>
          </cell>
          <cell r="AH49">
            <v>0</v>
          </cell>
          <cell r="AI49">
            <v>0</v>
          </cell>
          <cell r="AJ49" t="b">
            <v>1</v>
          </cell>
        </row>
        <row r="50">
          <cell r="C50">
            <v>3</v>
          </cell>
          <cell r="D50" t="str">
            <v>GESTION DE LA BIBLIOTECA</v>
          </cell>
          <cell r="F50" t="str">
            <v>SERVICIOS AL PUBLICO</v>
          </cell>
          <cell r="G50" t="str">
            <v>GB -SP</v>
          </cell>
          <cell r="H50" t="str">
            <v>GB -SP-3</v>
          </cell>
          <cell r="I50" t="str">
            <v>Devolución  no oportuna del material bibliográfico</v>
          </cell>
          <cell r="J50" t="str">
            <v>Los usuarios solicitan el préstamo externo de los libros los cuales no son devueltos en el tiempo establecido.</v>
          </cell>
          <cell r="K50" t="str">
            <v xml:space="preserve">No devolución por parte del usuario.
</v>
          </cell>
          <cell r="L50" t="str">
            <v>No disponibilidad del material al publico.
No rotación adecuada del material bibliografico.
Inconvenientes de inventario.</v>
          </cell>
          <cell r="M50" t="str">
            <v>RIESGO OPERATIVO</v>
          </cell>
          <cell r="N50" t="str">
            <v>Externo - Actos de terceros</v>
          </cell>
          <cell r="O50" t="str">
            <v>EL PROCESO CUMPLE EL OBJETIVO PERO REPRESENTA PERDIDAS</v>
          </cell>
          <cell r="P50" t="str">
            <v>EL PROCESO NO SE PARALIZA</v>
          </cell>
          <cell r="Q50" t="str">
            <v>Menor</v>
          </cell>
          <cell r="R50" t="str">
            <v>Baja</v>
          </cell>
          <cell r="S50" t="str">
            <v>b2</v>
          </cell>
          <cell r="T50" t="str">
            <v>BAJA</v>
          </cell>
          <cell r="U50" t="str">
            <v xml:space="preserve">Suspensión del servicio de préstamo a las personas que se encuentra morosas.
Revisiones semestralmente de la base de datos correspondiente a los préstamos.
Comunicaciones a las facultades donde se reporta el listado de usuarios que se encuentran en deuda con la biblioteca.
</v>
          </cell>
          <cell r="V50" t="str">
            <v xml:space="preserve">Reducir la probabilidad de la ocurrencia </v>
          </cell>
          <cell r="W50" t="str">
            <v>Reporte del SIABUC</v>
          </cell>
          <cell r="X50" t="str">
            <v>Automatico</v>
          </cell>
          <cell r="Y50" t="str">
            <v>Directora de Biblioteca y / o Coordiandora</v>
          </cell>
          <cell r="Z50" t="str">
            <v>Semestral</v>
          </cell>
          <cell r="AC50" t="str">
            <v>si</v>
          </cell>
          <cell r="AE50" t="str">
            <v>si</v>
          </cell>
          <cell r="AF50" t="str">
            <v>GESTION DE LA BIBLIOTECA</v>
          </cell>
          <cell r="AG50" t="str">
            <v>SERVICIOS AL PUBLICO</v>
          </cell>
          <cell r="AH50">
            <v>0</v>
          </cell>
          <cell r="AI50">
            <v>0</v>
          </cell>
          <cell r="AJ50" t="b">
            <v>1</v>
          </cell>
        </row>
        <row r="51">
          <cell r="C51">
            <v>4</v>
          </cell>
          <cell r="D51" t="str">
            <v>GESTION DE LA BIBLIOTECA</v>
          </cell>
          <cell r="E51">
            <v>3</v>
          </cell>
          <cell r="F51" t="str">
            <v>SERVICIOS AL PUBLICO</v>
          </cell>
          <cell r="G51" t="str">
            <v>GB -SP</v>
          </cell>
          <cell r="H51" t="str">
            <v>GB -SP-4</v>
          </cell>
          <cell r="I51" t="str">
            <v>Represamiento en el proceso de análisis Bibliográfico.</v>
          </cell>
          <cell r="J51" t="str">
            <v>Acumulación de libros en bodega, sin salir a circulación por falta de clasificación.</v>
          </cell>
          <cell r="K51" t="str">
            <v>Personal insuficiente o sin idoneidad adecuada para realizar esta tarea.</v>
          </cell>
          <cell r="L51" t="str">
            <v xml:space="preserve">
Quejas permanentes de los usuarios por no encontrar las últimas adquisiciones en estanterias.
</v>
          </cell>
          <cell r="M51" t="str">
            <v>RIESGO OPERATIVO</v>
          </cell>
          <cell r="N51" t="str">
            <v>Interno - Personas</v>
          </cell>
          <cell r="O51" t="str">
            <v>EL PROCESO CUMPLE EL OBJETIVO PERO REPRESENTA PERDIDAS</v>
          </cell>
          <cell r="P51" t="str">
            <v>EL PROCESO NO SE PARALIZA</v>
          </cell>
          <cell r="Q51" t="str">
            <v>Importante</v>
          </cell>
          <cell r="R51" t="str">
            <v>Moderada</v>
          </cell>
          <cell r="S51" t="str">
            <v>c3</v>
          </cell>
          <cell r="T51" t="str">
            <v>MODERADA</v>
          </cell>
          <cell r="U51" t="str">
            <v>Desarrollar un plan de choque por accion con recursos humanos externos.
Destinación exclusiva de varias personas encargadas de realizar esta tarea en cada sede</v>
          </cell>
          <cell r="V51" t="str">
            <v xml:space="preserve">Reducir la probabilidad de la ocurrencia </v>
          </cell>
          <cell r="W51" t="str">
            <v>Reportes automático del software para medir la productividad</v>
          </cell>
          <cell r="X51" t="str">
            <v>Electronico</v>
          </cell>
          <cell r="Y51" t="str">
            <v>Coordinadora y Directora de Biblioteca</v>
          </cell>
          <cell r="Z51" t="str">
            <v>Cuando se requiera</v>
          </cell>
          <cell r="AC51" t="str">
            <v>si</v>
          </cell>
          <cell r="AE51" t="str">
            <v>si</v>
          </cell>
          <cell r="AF51" t="str">
            <v>GESTION DE LA BIBLIOTECA</v>
          </cell>
          <cell r="AG51" t="str">
            <v>SERVICIOS AL PUBLICO</v>
          </cell>
          <cell r="AH51">
            <v>0</v>
          </cell>
          <cell r="AI51">
            <v>0</v>
          </cell>
          <cell r="AJ51" t="b">
            <v>1</v>
          </cell>
        </row>
        <row r="52">
          <cell r="C52">
            <v>1</v>
          </cell>
          <cell r="D52" t="str">
            <v>GESTION DE LA DIRECCIÓN</v>
          </cell>
          <cell r="E52">
            <v>2</v>
          </cell>
          <cell r="F52" t="str">
            <v>REVISION GERENCIAL</v>
          </cell>
          <cell r="G52" t="str">
            <v>GD -RG</v>
          </cell>
          <cell r="H52" t="str">
            <v>GD -RG-1</v>
          </cell>
          <cell r="I52" t="str">
            <v>No cumplimiento de la programación de revisión por la Dirección</v>
          </cell>
          <cell r="J52" t="str">
            <v>No se cumple la programacion por la dificultad para programar agendas de los presidentes.</v>
          </cell>
          <cell r="K52" t="str">
            <v>Falta de seguimiento de la Direccion a la Administracion de la Calidad.</v>
          </cell>
          <cell r="L52" t="str">
            <v>Perdida de tiempo para cumplir las metas de mejoramiento.
Desmotivacion en todo el país.</v>
          </cell>
          <cell r="M52" t="str">
            <v>RIESGO ESTRATEGICO</v>
          </cell>
          <cell r="N52" t="str">
            <v>Interno - Procesos</v>
          </cell>
          <cell r="O52" t="str">
            <v>EL PROCESO CUMPLE EL OBJETIVO PERO REPRESENTA PERDIDAS</v>
          </cell>
          <cell r="P52" t="str">
            <v>EL PROCESO NO SE PARALIZA</v>
          </cell>
          <cell r="Q52" t="str">
            <v>Mayor</v>
          </cell>
          <cell r="R52" t="str">
            <v>Muy Alta</v>
          </cell>
          <cell r="S52" t="str">
            <v>e4</v>
          </cell>
          <cell r="T52" t="str">
            <v>EXTREMA</v>
          </cell>
          <cell r="U52" t="str">
            <v>Coordinar con la Presidencia las posibles fechas y hacer seguimiento.</v>
          </cell>
          <cell r="V52" t="str">
            <v>Reducir las consecuencias - Impacto</v>
          </cell>
          <cell r="W52" t="str">
            <v>Seguimiento de las fechas programadas al Plan de Accion de la Gestion de la calidad.</v>
          </cell>
          <cell r="X52" t="str">
            <v>Manual</v>
          </cell>
          <cell r="Y52" t="str">
            <v>Lider del Proceso y Coordinador Nacional de la Calidad.</v>
          </cell>
          <cell r="Z52" t="str">
            <v>Semestral</v>
          </cell>
          <cell r="AC52" t="str">
            <v>NO</v>
          </cell>
          <cell r="AD52" t="str">
            <v>DEBIL</v>
          </cell>
          <cell r="AE52" t="str">
            <v>no</v>
          </cell>
          <cell r="AF52" t="str">
            <v>GESTION DE LA DIRECCIÓN</v>
          </cell>
          <cell r="AG52" t="str">
            <v>REVISION GERENCIAL</v>
          </cell>
          <cell r="AH52">
            <v>0</v>
          </cell>
          <cell r="AI52">
            <v>0</v>
          </cell>
          <cell r="AJ52" t="b">
            <v>1</v>
          </cell>
        </row>
        <row r="53">
          <cell r="C53">
            <v>2</v>
          </cell>
          <cell r="D53" t="str">
            <v>GESTION DE LA DIRECCIÓN</v>
          </cell>
          <cell r="E53">
            <v>2</v>
          </cell>
          <cell r="F53" t="str">
            <v>REVISION GERENCIAL</v>
          </cell>
          <cell r="G53" t="str">
            <v>GD -RG</v>
          </cell>
          <cell r="H53" t="str">
            <v>GD -RG-2</v>
          </cell>
          <cell r="I53" t="str">
            <v xml:space="preserve">No ejercer analisis de Riesgos Institucionales </v>
          </cell>
          <cell r="J53" t="str">
            <v>No levantar mapas de riesgos institucionales que permitan la prevencion de pérdidas.</v>
          </cell>
          <cell r="K53" t="str">
            <v>No levantar mapas de riesgos institucionales que permitan la prevencion de pérdidas.</v>
          </cell>
          <cell r="L53" t="str">
            <v xml:space="preserve">Exposición de la Universidad a una serie de pósibles pérdidas por factores Internos o Externos que impliquen riesgos Estrategicos, Operativos, Financieros, Informaticos,  de pérdida de Imagen,  etc.  </v>
          </cell>
          <cell r="M53" t="str">
            <v>RIESGO ESTRATEGICO</v>
          </cell>
          <cell r="N53" t="str">
            <v>Interno - Póliticas</v>
          </cell>
          <cell r="O53" t="str">
            <v>EL PROCESO CUMPLE EL OBJETIVO PERO REPRESENTA PERDIDAS</v>
          </cell>
          <cell r="P53" t="str">
            <v>EL PROCESO NO SE PARALIZA</v>
          </cell>
          <cell r="Q53" t="str">
            <v>Superior</v>
          </cell>
          <cell r="R53" t="str">
            <v>Moderada</v>
          </cell>
          <cell r="S53" t="str">
            <v>c5</v>
          </cell>
          <cell r="T53" t="str">
            <v>EXTREMA</v>
          </cell>
          <cell r="U53" t="str">
            <v>Levantar un panorama de Riesgo y hacer el seguimiento a traves del Sistema de Gestion de Calidad.</v>
          </cell>
          <cell r="V53" t="str">
            <v>Reducir las consecuencias - Impacto</v>
          </cell>
          <cell r="W53" t="str">
            <v>Verificar el uso de los controles aplicados a los riesgos.</v>
          </cell>
          <cell r="X53" t="str">
            <v>Política</v>
          </cell>
          <cell r="Y53" t="str">
            <v>Lider del Proceso</v>
          </cell>
          <cell r="Z53" t="str">
            <v>Mensual</v>
          </cell>
          <cell r="AC53" t="str">
            <v>NO</v>
          </cell>
          <cell r="AD53" t="str">
            <v>DEBIL</v>
          </cell>
          <cell r="AE53" t="str">
            <v>no</v>
          </cell>
          <cell r="AF53" t="str">
            <v>GESTION DE LA DIRECCIÓN</v>
          </cell>
          <cell r="AG53" t="str">
            <v>REVISION GERENCIAL</v>
          </cell>
          <cell r="AH53">
            <v>0</v>
          </cell>
          <cell r="AI53">
            <v>0</v>
          </cell>
          <cell r="AJ53" t="b">
            <v>1</v>
          </cell>
        </row>
        <row r="54">
          <cell r="C54">
            <v>3</v>
          </cell>
          <cell r="D54" t="str">
            <v>GESTION DE LA DIRECCIÓN</v>
          </cell>
          <cell r="E54">
            <v>2</v>
          </cell>
          <cell r="F54" t="str">
            <v>PLANEACION ADMINISTRATIVA</v>
          </cell>
          <cell r="G54" t="str">
            <v>GD -PA</v>
          </cell>
          <cell r="H54" t="str">
            <v>GD -PA-3</v>
          </cell>
          <cell r="I54" t="str">
            <v>No cumplimiento de las Metas Institucionales.</v>
          </cell>
          <cell r="J54" t="str">
            <v>La No ejecución del Plan Integral de Desarrollo Institucional "PIDI", representa el No cumplimiento de las Metas Institucionales.</v>
          </cell>
          <cell r="K54" t="str">
            <v xml:space="preserve">Falta de Cultura Organizacional en procesos de Planeacion. </v>
          </cell>
          <cell r="L54" t="str">
            <v>Perdida de imagen y falta de credibilidad en la comunidad, Perdida de Competitividad por la No ejecucion de los planes propuestos.</v>
          </cell>
          <cell r="M54" t="str">
            <v>RIESGO ESTRATEGICO</v>
          </cell>
          <cell r="N54" t="str">
            <v>Interno - Procesos</v>
          </cell>
          <cell r="O54" t="str">
            <v>EL PROCESO NO CUMPLE EL OBJETIVO</v>
          </cell>
          <cell r="P54" t="str">
            <v>EL PROCESO NO SE PARALIZA</v>
          </cell>
          <cell r="Q54" t="str">
            <v>Superior</v>
          </cell>
          <cell r="R54" t="str">
            <v>Muy Alta</v>
          </cell>
          <cell r="S54" t="str">
            <v>e5</v>
          </cell>
          <cell r="T54" t="str">
            <v>EXTREMA</v>
          </cell>
          <cell r="U54" t="str">
            <v>Revision de la metodologia utilizada para la planificacion.</v>
          </cell>
          <cell r="V54" t="str">
            <v>Reducir las consecuencias - Impacto</v>
          </cell>
          <cell r="W54" t="str">
            <v>Plan de trabajo orientado a revisar y modificar la metodologia de planificacion.</v>
          </cell>
          <cell r="X54" t="str">
            <v>Manual</v>
          </cell>
          <cell r="Y54" t="str">
            <v>Lider del Proceso</v>
          </cell>
          <cell r="Z54" t="str">
            <v>Semestral</v>
          </cell>
          <cell r="AC54" t="str">
            <v>no</v>
          </cell>
          <cell r="AD54" t="str">
            <v>DEBIL</v>
          </cell>
          <cell r="AE54" t="str">
            <v>no</v>
          </cell>
          <cell r="AF54" t="str">
            <v>GESTION DE LA DIRECCIÓN</v>
          </cell>
          <cell r="AG54" t="str">
            <v>PLANEACION ADMINISTRATIVA</v>
          </cell>
          <cell r="AH54">
            <v>0</v>
          </cell>
          <cell r="AI54">
            <v>0</v>
          </cell>
          <cell r="AJ54" t="b">
            <v>1</v>
          </cell>
        </row>
        <row r="55">
          <cell r="C55">
            <v>4</v>
          </cell>
          <cell r="D55" t="str">
            <v>GESTION DE LA DIRECCIÓN</v>
          </cell>
          <cell r="E55">
            <v>2</v>
          </cell>
          <cell r="F55" t="str">
            <v>PLANEACION ADMINISTRATIVA</v>
          </cell>
          <cell r="G55" t="str">
            <v>GD -PA</v>
          </cell>
          <cell r="H55" t="str">
            <v>GD -PA-4</v>
          </cell>
          <cell r="I55" t="str">
            <v>Toma de decisiones de Planeación y presupuestos basados en información estadistica insuficiente, No veraz o sesgada.</v>
          </cell>
          <cell r="J55" t="str">
            <v>Las decisiones en el proceso de planeación institucional se puede ver afectada si la información estadistica y la recolectada por las diferentes areas de la Universidad, no son confiables y verificables.</v>
          </cell>
          <cell r="K55" t="str">
            <v>Errores de la información  para la ejecucion de los planes.</v>
          </cell>
          <cell r="L55" t="str">
            <v>Incumplimiento de metas y objetivos estrategicos, Planeación presupuestal inconsistente y errada,  detrimento patrimonial, perdida de oportunidades, sanciones por entes de control, investigaciones.</v>
          </cell>
          <cell r="M55" t="str">
            <v>RIESGO ESTRATEGICO</v>
          </cell>
          <cell r="N55" t="str">
            <v>Interno - Procesos</v>
          </cell>
          <cell r="O55" t="str">
            <v>EL PROCESO CUMPLE EL OBJETIVO PERO REPRESENTA PERDIDAS</v>
          </cell>
          <cell r="P55" t="str">
            <v>EL PROCESO NO SE PARALIZA</v>
          </cell>
          <cell r="Q55" t="str">
            <v>Importante</v>
          </cell>
          <cell r="R55" t="str">
            <v>Moderada</v>
          </cell>
          <cell r="S55" t="str">
            <v>c3</v>
          </cell>
          <cell r="T55" t="str">
            <v>MODERADA</v>
          </cell>
          <cell r="U55" t="str">
            <v>Asegurar el sostenimiento de la metodologia Implementada para la proyeccion presupuestal.</v>
          </cell>
          <cell r="V55" t="str">
            <v>Reducir las consecuencias - Impacto</v>
          </cell>
          <cell r="W55" t="str">
            <v>Auditorias a la aplicación de los procedimientos y al cumplimiento de las políticas.</v>
          </cell>
          <cell r="X55" t="str">
            <v>Manual</v>
          </cell>
          <cell r="Y55" t="str">
            <v>Lider del Proceso</v>
          </cell>
          <cell r="Z55" t="str">
            <v>Trimestral</v>
          </cell>
          <cell r="AC55" t="str">
            <v>si</v>
          </cell>
          <cell r="AE55" t="str">
            <v>si</v>
          </cell>
          <cell r="AF55" t="str">
            <v>GESTION DE LA DIRECCIÓN</v>
          </cell>
          <cell r="AG55" t="str">
            <v>PLANEACION ADMINISTRATIVA</v>
          </cell>
          <cell r="AH55">
            <v>0</v>
          </cell>
          <cell r="AI55">
            <v>0</v>
          </cell>
          <cell r="AJ55" t="b">
            <v>1</v>
          </cell>
        </row>
        <row r="56">
          <cell r="C56">
            <v>1</v>
          </cell>
          <cell r="D56" t="str">
            <v>GESTION DE SERVICIOS GENERALES</v>
          </cell>
          <cell r="E56">
            <v>6</v>
          </cell>
          <cell r="F56" t="str">
            <v>MANTENIMIENTO</v>
          </cell>
          <cell r="G56" t="str">
            <v>GS -M</v>
          </cell>
          <cell r="H56" t="str">
            <v>GS -M-1</v>
          </cell>
          <cell r="I56" t="str">
            <v>Prestación Inoportuna del Servicio</v>
          </cell>
          <cell r="J56" t="str">
            <v>No se puede prestar adecudamente el servicio cuando no se tiene el personal suficiente y recursos tecnologicos que impiden un servicio oportuno y eficiente o por contratación de personal no idoneo para el ejercicio de las actividades claves del proceso.</v>
          </cell>
          <cell r="K56" t="str">
            <v>1. Falta de recursos humanos. 
2. Personal no capacitado para el desarrollo de las funciones.
3. Personal con incapacidad para desarrollar sus labores (carta laboral ARP).
4. No decisión por parte de la alta dirección de contratar recurso humano.</v>
          </cell>
          <cell r="L56" t="str">
            <v>Insatisfacción de los usuarios</v>
          </cell>
          <cell r="M56" t="str">
            <v>RIESGO OPERATIVO</v>
          </cell>
          <cell r="N56" t="str">
            <v>Interno - Personas</v>
          </cell>
          <cell r="O56" t="str">
            <v>EL PROCESO NO CUMPLE EL OBJETIVO</v>
          </cell>
          <cell r="P56" t="str">
            <v>EL PROCESO NO SE PARALIZA</v>
          </cell>
          <cell r="Q56" t="str">
            <v>Importante</v>
          </cell>
          <cell r="R56" t="str">
            <v>alta</v>
          </cell>
          <cell r="S56" t="str">
            <v>d3</v>
          </cell>
          <cell r="T56" t="str">
            <v>ALTA</v>
          </cell>
          <cell r="U56" t="str">
            <v>Capacitación al personal existente
Contratación de personal temporal para cubrir las necesidades.
Estudios de cargas de trabajo por parte de la ARP</v>
          </cell>
          <cell r="V56" t="str">
            <v xml:space="preserve">Reducir la probabilidad de la ocurrencia </v>
          </cell>
          <cell r="W56" t="str">
            <v>Cronograma de Capacitacion
Plantillas de seguimiento aplicadas al personal</v>
          </cell>
          <cell r="X56" t="str">
            <v>Manual</v>
          </cell>
          <cell r="Y56" t="str">
            <v>Jefe de Servicios Generales 
Administrador Bosque</v>
          </cell>
          <cell r="Z56" t="str">
            <v>Semestral</v>
          </cell>
          <cell r="AC56" t="str">
            <v>no</v>
          </cell>
          <cell r="AD56" t="str">
            <v>DEBIL</v>
          </cell>
          <cell r="AE56" t="str">
            <v>no</v>
          </cell>
          <cell r="AF56" t="str">
            <v>GESTION DE SERVICIOS GENERALES</v>
          </cell>
          <cell r="AG56" t="str">
            <v>MANTENIMIENTO</v>
          </cell>
          <cell r="AH56">
            <v>0</v>
          </cell>
          <cell r="AI56">
            <v>0</v>
          </cell>
          <cell r="AJ56" t="b">
            <v>1</v>
          </cell>
        </row>
        <row r="57">
          <cell r="C57">
            <v>2</v>
          </cell>
          <cell r="D57" t="str">
            <v>GESTION DE SERVICIOS GENERALES</v>
          </cell>
          <cell r="E57">
            <v>6</v>
          </cell>
          <cell r="F57" t="str">
            <v>SEGURIDAD</v>
          </cell>
          <cell r="G57" t="str">
            <v>GS -S</v>
          </cell>
          <cell r="H57" t="str">
            <v>GS -S-2</v>
          </cell>
          <cell r="I57" t="str">
            <v>Perdidas de elementos y Activos de la Universidad</v>
          </cell>
          <cell r="J57" t="str">
            <v>El servicio interno de vigilancia es prestado por personal propio y por contratacion de empresa particular,  que en la mayoria de los casos no puede tener reacción contra actos bandalicos, dejando en exposición los bienes de la universidad.</v>
          </cell>
          <cell r="K57" t="str">
            <v>El personal que presta el servicio no tiene capacitación o entrenamiento propio para ejercer cargo de vigilancia.
Falta de sensibilización al personal que tiene bajo su responsabilidad los elementos.
Falta de medios tecnológicos para controlar los elementos de la universidad.</v>
          </cell>
          <cell r="L57" t="str">
            <v xml:space="preserve">Estar expuesto constantemente a la amenaza de seguridad fisica y los bienes de la Universidad. </v>
          </cell>
          <cell r="M57" t="str">
            <v>RIESGO OPERATIVO</v>
          </cell>
          <cell r="N57" t="str">
            <v>Interno - Personas</v>
          </cell>
          <cell r="O57" t="str">
            <v>EL PROCESO CUMPLE EL OBJETIVO PERO REPRESENTA PERDIDAS</v>
          </cell>
          <cell r="P57" t="str">
            <v>EL PROCESO NO SE PARALIZA</v>
          </cell>
          <cell r="Q57" t="str">
            <v>Mayor</v>
          </cell>
          <cell r="R57" t="str">
            <v>alta</v>
          </cell>
          <cell r="S57" t="str">
            <v>d4</v>
          </cell>
          <cell r="T57" t="str">
            <v>EXTREMA</v>
          </cell>
          <cell r="U57" t="str">
            <v>Sistema electrónico de control y registro de ingreso de peatones y vehículos, de circulación en los corredores y areas comunes y en los accesos a cada dependencia.</v>
          </cell>
          <cell r="V57" t="str">
            <v xml:space="preserve">Reducir la probabilidad de la ocurrencia </v>
          </cell>
          <cell r="W57" t="str">
            <v>Circuito cerrado de television incluyendo controles de acceso en cada una de las areas de Ingreso en las dos sedes.</v>
          </cell>
          <cell r="X57" t="str">
            <v xml:space="preserve">Electronico </v>
          </cell>
          <cell r="Y57" t="str">
            <v>Jefe de seguridad</v>
          </cell>
          <cell r="Z57" t="str">
            <v>Diaria</v>
          </cell>
          <cell r="AC57" t="str">
            <v>no</v>
          </cell>
          <cell r="AE57" t="str">
            <v>no</v>
          </cell>
          <cell r="AF57" t="str">
            <v>GESTION DE SERVICIOS GENERALES</v>
          </cell>
          <cell r="AG57" t="str">
            <v>SEGURIDAD</v>
          </cell>
          <cell r="AH57">
            <v>0</v>
          </cell>
          <cell r="AI57">
            <v>0</v>
          </cell>
          <cell r="AJ57" t="b">
            <v>1</v>
          </cell>
        </row>
        <row r="58">
          <cell r="C58">
            <v>3</v>
          </cell>
          <cell r="D58" t="str">
            <v>GESTION DE SERVICIOS GENERALES</v>
          </cell>
          <cell r="E58">
            <v>6</v>
          </cell>
          <cell r="F58" t="str">
            <v>MANTENIMIENTO</v>
          </cell>
          <cell r="G58" t="str">
            <v>GS -M</v>
          </cell>
          <cell r="H58" t="str">
            <v>GS -M-3</v>
          </cell>
          <cell r="I58" t="str">
            <v>Pérdidas ambientales y desperdicios de recursos</v>
          </cell>
          <cell r="J58" t="str">
            <v>Manejos inadecuados de los recursos fisicos, ambientales y manejo inadecuado de residuos (quimicos, solidos, liquidos y de laboratorio)</v>
          </cell>
          <cell r="K58" t="str">
            <v>Falta de capacitación en manejo de los recursos naturales y de los residuos</v>
          </cell>
          <cell r="L58" t="str">
            <v>Contaminación de aguas, aire y suelo en los factores biológicos, físicos y químicos, afectando el bienestar y la salud de las personas, la fauna y la flora.</v>
          </cell>
          <cell r="M58" t="str">
            <v>RIESGO OPERATIVO</v>
          </cell>
          <cell r="N58" t="str">
            <v>Interno - Procesos</v>
          </cell>
          <cell r="O58" t="str">
            <v>EL PROCESO CUMPLE EL OBJETIVO PERO REPRESENTA PERDIDAS</v>
          </cell>
          <cell r="P58" t="str">
            <v>EL PROCESO NO SE PARALIZA</v>
          </cell>
          <cell r="Q58" t="str">
            <v>menor</v>
          </cell>
          <cell r="R58" t="str">
            <v>Moderada</v>
          </cell>
          <cell r="S58" t="str">
            <v>c2</v>
          </cell>
          <cell r="T58" t="str">
            <v>MODERADA</v>
          </cell>
          <cell r="U58" t="str">
            <v>Designar a un funcionario encargado de la recolección en cada punto.
Instalación de canecas señalando los residuos que irian en cada una de ellas.</v>
          </cell>
          <cell r="V58" t="str">
            <v xml:space="preserve">Reducir la probabilidad de la ocurrencia </v>
          </cell>
          <cell r="W58" t="str">
            <v>seguimiento permanente al proceso de recolección.</v>
          </cell>
          <cell r="X58" t="str">
            <v>Manual</v>
          </cell>
          <cell r="Y58" t="str">
            <v>Jefe de Servicios Generales</v>
          </cell>
          <cell r="Z58" t="str">
            <v>Semanal</v>
          </cell>
          <cell r="AC58" t="str">
            <v>no</v>
          </cell>
          <cell r="AE58" t="str">
            <v>no</v>
          </cell>
          <cell r="AF58" t="str">
            <v>GESTION DE SERVICIOS GENERALES</v>
          </cell>
          <cell r="AG58" t="str">
            <v>MANTENIMIENTO</v>
          </cell>
          <cell r="AH58">
            <v>0</v>
          </cell>
          <cell r="AI58">
            <v>0</v>
          </cell>
          <cell r="AJ58" t="b">
            <v>1</v>
          </cell>
        </row>
        <row r="59">
          <cell r="C59">
            <v>4</v>
          </cell>
          <cell r="D59" t="str">
            <v>GESTION DE SERVICIOS GENERALES</v>
          </cell>
          <cell r="E59">
            <v>6</v>
          </cell>
          <cell r="F59" t="str">
            <v>MANTENIMIENTO</v>
          </cell>
          <cell r="G59" t="str">
            <v>GS -M</v>
          </cell>
          <cell r="H59" t="str">
            <v>GS -M-4</v>
          </cell>
          <cell r="I59" t="str">
            <v>Manejo inadecuado de los materiales, herramientas y demás recursos requeridos para la prestación de las actividades de mantenimiento</v>
          </cell>
          <cell r="J59" t="str">
            <v>Pérdida y mala utilización de los materiales, herramientas y demás recursos por parte del personal de mantenimiento</v>
          </cell>
          <cell r="K59" t="str">
            <v>Falta de controles efectivos para el manejo de los recursos.
Personal poco capacitado</v>
          </cell>
          <cell r="L59" t="str">
            <v>Pérdidas económicas</v>
          </cell>
          <cell r="M59" t="str">
            <v>RIESGO OPERATIVO</v>
          </cell>
          <cell r="N59" t="str">
            <v>Interno - Procesos</v>
          </cell>
          <cell r="O59" t="str">
            <v>EL PROCESO CUMPLE EL OBJETIVO PERO REPRESENTA PERDIDAS</v>
          </cell>
          <cell r="P59" t="str">
            <v>EL PROCESO NO SE PARALIZA</v>
          </cell>
          <cell r="Q59" t="str">
            <v>Importante</v>
          </cell>
          <cell r="R59" t="str">
            <v>Moderada</v>
          </cell>
          <cell r="S59" t="str">
            <v>c3</v>
          </cell>
          <cell r="T59" t="str">
            <v>MODERADA</v>
          </cell>
          <cell r="U59" t="str">
            <v>Seguimiento permanente a los insumos entregados a cada empleado.</v>
          </cell>
          <cell r="V59" t="str">
            <v xml:space="preserve">Reducir la probabilidad de la ocurrencia </v>
          </cell>
          <cell r="W59" t="str">
            <v>Planillas de control de entrega de elementos</v>
          </cell>
          <cell r="X59" t="str">
            <v>Manual</v>
          </cell>
          <cell r="Y59" t="str">
            <v>Jefe de Servicios Generales 
Administrador Bosque</v>
          </cell>
          <cell r="Z59" t="str">
            <v>Mensual</v>
          </cell>
          <cell r="AC59" t="str">
            <v>no</v>
          </cell>
          <cell r="AE59" t="str">
            <v>no</v>
          </cell>
          <cell r="AF59" t="str">
            <v>GESTION DE SERVICIOS GENERALES</v>
          </cell>
          <cell r="AG59" t="str">
            <v>MANTENIMIENTO</v>
          </cell>
          <cell r="AH59">
            <v>0</v>
          </cell>
          <cell r="AI59">
            <v>0</v>
          </cell>
          <cell r="AJ59" t="b">
            <v>1</v>
          </cell>
        </row>
        <row r="60">
          <cell r="C60">
            <v>5</v>
          </cell>
          <cell r="D60" t="str">
            <v>GESTION DE SERVICIOS GENERALES</v>
          </cell>
          <cell r="E60">
            <v>6</v>
          </cell>
          <cell r="F60" t="str">
            <v>MANTENIMIENTO</v>
          </cell>
          <cell r="G60" t="str">
            <v>GS -M</v>
          </cell>
          <cell r="H60" t="str">
            <v>GS -M-5</v>
          </cell>
          <cell r="I60" t="str">
            <v xml:space="preserve">Inundaciones </v>
          </cell>
          <cell r="J60" t="str">
            <v>Las constantes lluvias ocasionan inundaciones que afectan los espaios fisicos de la Universidad</v>
          </cell>
          <cell r="K60" t="str">
            <v>Taponamiento de los desagues</v>
          </cell>
          <cell r="L60" t="str">
            <v>incomodidad para los ususarios en el desarrollo de sus actividades</v>
          </cell>
          <cell r="M60" t="str">
            <v>RIESGO DE LA NATURALEZA</v>
          </cell>
          <cell r="N60" t="str">
            <v xml:space="preserve">Externo - Actos Catástroficos </v>
          </cell>
          <cell r="O60" t="str">
            <v>EL PROCESO CUMPLE EL OBJETIVO PERO REPRESENTA PERDIDAS</v>
          </cell>
          <cell r="P60" t="str">
            <v>EL PROCESO NO SE PARALIZA</v>
          </cell>
          <cell r="Q60" t="str">
            <v>Mayor</v>
          </cell>
          <cell r="R60" t="str">
            <v>Baja</v>
          </cell>
          <cell r="S60" t="str">
            <v>b4</v>
          </cell>
          <cell r="T60" t="str">
            <v>ALTA</v>
          </cell>
          <cell r="U60" t="str">
            <v>Limpieza y mantenimiento permanente de los desagues.
AMPLIACION DE LAS REDES HIDRAULICAS DE LAS INSTALACIONES DE LA SEDE BOSQUE.</v>
          </cell>
          <cell r="V60" t="str">
            <v xml:space="preserve">Reducir la probabilidad de la ocurrencia </v>
          </cell>
          <cell r="W60" t="str">
            <v>Plan de Accion.
Trasabilidad a los requerimientos a la Alta Direccion</v>
          </cell>
          <cell r="X60" t="str">
            <v>Manual</v>
          </cell>
          <cell r="Y60" t="str">
            <v>Adiministrador Sede Bosque</v>
          </cell>
          <cell r="Z60" t="str">
            <v>Cuando se requiera</v>
          </cell>
          <cell r="AC60" t="str">
            <v>no</v>
          </cell>
          <cell r="AE60" t="str">
            <v>no</v>
          </cell>
          <cell r="AF60" t="str">
            <v>GESTION DE SERVICIOS GENERALES</v>
          </cell>
          <cell r="AG60" t="str">
            <v>MANTENIMIENTO</v>
          </cell>
          <cell r="AH60">
            <v>0</v>
          </cell>
          <cell r="AI60">
            <v>0</v>
          </cell>
          <cell r="AJ60" t="b">
            <v>1</v>
          </cell>
        </row>
        <row r="61">
          <cell r="C61">
            <v>6</v>
          </cell>
          <cell r="D61" t="str">
            <v>GESTION DE SERVICIOS GENERALES</v>
          </cell>
          <cell r="E61">
            <v>6</v>
          </cell>
          <cell r="F61" t="str">
            <v>MANTENIMIENTO</v>
          </cell>
          <cell r="G61" t="str">
            <v>GS -M</v>
          </cell>
          <cell r="H61" t="str">
            <v>GS -M-6</v>
          </cell>
          <cell r="I61" t="str">
            <v>Demora en la distribución de la correspondencia recibida</v>
          </cell>
          <cell r="J61" t="str">
            <v>No se cumplen los tiempos de entrega de la correspondencia ocasionando demoras en las repuestas</v>
          </cell>
          <cell r="K61" t="str">
            <v>Falta de personal comprometido y capacitado</v>
          </cell>
          <cell r="L61" t="str">
            <v xml:space="preserve">Insatisfacción de los usuarios
</v>
          </cell>
          <cell r="M61" t="str">
            <v>RIESGO OPERATIVO</v>
          </cell>
          <cell r="N61" t="str">
            <v>Interno - Personas</v>
          </cell>
          <cell r="O61" t="str">
            <v>EL PROCESO CUMPLE EL OBJETIVO PERO REPRESENTA PERDIDAS</v>
          </cell>
          <cell r="P61" t="str">
            <v>EL PROCESO NO SE PARALIZA</v>
          </cell>
          <cell r="Q61" t="str">
            <v>Inferior</v>
          </cell>
          <cell r="R61" t="str">
            <v>Muy Baja</v>
          </cell>
          <cell r="S61" t="str">
            <v>a1</v>
          </cell>
          <cell r="T61" t="str">
            <v>BAJA</v>
          </cell>
          <cell r="U61" t="str">
            <v>Cumpliendo los tiempos exactos del acuerdo de servicios.
Politicas de proceimientos claros y especificos.</v>
          </cell>
          <cell r="V61" t="str">
            <v xml:space="preserve">Reducir la probabilidad de la ocurrencia </v>
          </cell>
          <cell r="W61" t="str">
            <v>Planillas de Correspondencia</v>
          </cell>
          <cell r="X61" t="str">
            <v>Manual</v>
          </cell>
          <cell r="Y61" t="str">
            <v>Jefe de Servicios Generales 
Administrador Bosque</v>
          </cell>
          <cell r="Z61" t="str">
            <v>Mensual</v>
          </cell>
          <cell r="AC61" t="str">
            <v>NO</v>
          </cell>
          <cell r="AE61" t="str">
            <v>NO</v>
          </cell>
          <cell r="AF61" t="str">
            <v>GESTION DE SERVICIOS GENERALES</v>
          </cell>
          <cell r="AG61" t="str">
            <v>MANTENIMIENTO</v>
          </cell>
          <cell r="AH61">
            <v>0</v>
          </cell>
          <cell r="AI61">
            <v>0</v>
          </cell>
          <cell r="AJ61" t="b">
            <v>1</v>
          </cell>
        </row>
        <row r="62">
          <cell r="C62">
            <v>1</v>
          </cell>
          <cell r="D62" t="str">
            <v>GESTION FINANCIERA</v>
          </cell>
          <cell r="E62" t="e">
            <v>#REF!</v>
          </cell>
          <cell r="F62" t="str">
            <v>TESORERIA</v>
          </cell>
          <cell r="G62" t="str">
            <v>GF -TES</v>
          </cell>
          <cell r="H62" t="str">
            <v>GF -TES-1</v>
          </cell>
          <cell r="I62" t="str">
            <v>Falta de programación del flujo de caja</v>
          </cell>
          <cell r="J62" t="str">
            <v xml:space="preserve">No se disponga de la totalidad de los recursos para cumplir con los compromisos.
Desaprovechamiento de recursos para manejo de inversiones
</v>
          </cell>
          <cell r="K62" t="str">
            <v>Problemas de comunicación entre los subprocesos del área financiera</v>
          </cell>
          <cell r="L62" t="str">
            <v>Demoras en los pagos por transferencia electrónica o en cheque
Reducción en las utilidades no operacionales percibidas en la Universidad</v>
          </cell>
          <cell r="M62" t="str">
            <v>RIESGO OPERATIVO</v>
          </cell>
          <cell r="N62" t="str">
            <v>Interno - Procesos</v>
          </cell>
          <cell r="O62" t="str">
            <v>EL PROCESO CUMPLE EL OBJETIVO PERO REPRESENTA PERDIDAS</v>
          </cell>
          <cell r="P62" t="str">
            <v>EL PROCESO NO SE PARALIZA</v>
          </cell>
          <cell r="Q62" t="str">
            <v>Importante</v>
          </cell>
          <cell r="R62" t="str">
            <v>Moderada</v>
          </cell>
          <cell r="S62" t="str">
            <v>c3</v>
          </cell>
          <cell r="T62" t="str">
            <v>MODERADA</v>
          </cell>
          <cell r="U62" t="str">
            <v>Documentar un procedimiento para la elaboración y control del flujo de caja.
Elaborar un cronograma anual para la elaboración del flujo de caja.
Articulación con otras áreas como compras, presupuesto, contabilidad, nóminas</v>
          </cell>
          <cell r="V62" t="str">
            <v xml:space="preserve">Reducir la probabilidad de la ocurrencia </v>
          </cell>
          <cell r="W62" t="str">
            <v>Registros del flujo de caja</v>
          </cell>
          <cell r="X62" t="str">
            <v>Manual</v>
          </cell>
          <cell r="Y62" t="str">
            <v xml:space="preserve">Director financiero
Jefe de Cartera
</v>
          </cell>
          <cell r="Z62" t="str">
            <v>Diaria</v>
          </cell>
          <cell r="AC62" t="str">
            <v>no</v>
          </cell>
          <cell r="AE62" t="str">
            <v>no</v>
          </cell>
          <cell r="AF62" t="str">
            <v>GESTION FINANCIERA</v>
          </cell>
          <cell r="AG62" t="str">
            <v>TESORERIA</v>
          </cell>
          <cell r="AH62">
            <v>0</v>
          </cell>
          <cell r="AI62">
            <v>0</v>
          </cell>
          <cell r="AJ62" t="b">
            <v>1</v>
          </cell>
        </row>
        <row r="63">
          <cell r="C63">
            <v>2</v>
          </cell>
          <cell r="D63" t="str">
            <v>GESTION FINANCIERA</v>
          </cell>
          <cell r="F63" t="str">
            <v>PRESUPUESTO</v>
          </cell>
          <cell r="G63" t="str">
            <v>GF -PTO</v>
          </cell>
          <cell r="H63" t="str">
            <v>GF -PTO-2</v>
          </cell>
          <cell r="I63" t="str">
            <v>Errores y demoras en la elaboración del presupuesto</v>
          </cell>
          <cell r="J63" t="str">
            <v xml:space="preserve">No hacer los pagos oportunos de acuerdo con los compromisos adquiridos </v>
          </cell>
          <cell r="K63" t="str">
            <v>Errores en La digitación de la información.</v>
          </cell>
          <cell r="L63" t="str">
            <v xml:space="preserve">Mala imagen en los usuarios, inconformidades, quejas, investigaciones de entes de control Internos, perdida de recursos por reprocesos, no registro de los gastos ejecutados en presupuesto dentro del periodo correspondiente. </v>
          </cell>
          <cell r="M63" t="str">
            <v>RIESGO OPERATIVO</v>
          </cell>
          <cell r="N63" t="str">
            <v>Interno - Procesos</v>
          </cell>
          <cell r="O63" t="str">
            <v>EL PROCESO CUMPLE EL OBJETIVO PERO REPRESENTA PERDIDAS</v>
          </cell>
          <cell r="P63" t="str">
            <v>EL PROCESO NO SE PARALIZA</v>
          </cell>
          <cell r="Q63" t="str">
            <v>Importante</v>
          </cell>
          <cell r="R63" t="str">
            <v>Alta</v>
          </cell>
          <cell r="S63" t="str">
            <v>d3</v>
          </cell>
          <cell r="T63" t="str">
            <v>ALTA</v>
          </cell>
          <cell r="U63" t="str">
            <v>Concientizando las areas que influyen para el ingreso a presupuesto de la importancia de registrar adecuadamente los rubros
Generar mediante el sistema, los controles que no permitan el registro inadecuado de los rubros por las diferentes áreas.</v>
          </cell>
          <cell r="V63" t="str">
            <v xml:space="preserve">Reducir la probabilidad de la ocurrencia </v>
          </cell>
          <cell r="W63" t="str">
            <v>Revisión mensual de la ejecución presupuestal</v>
          </cell>
          <cell r="X63" t="str">
            <v>Manual</v>
          </cell>
          <cell r="Y63" t="str">
            <v xml:space="preserve">
Presupuesto
</v>
          </cell>
          <cell r="Z63" t="str">
            <v>Mensual</v>
          </cell>
          <cell r="AC63" t="str">
            <v>no</v>
          </cell>
          <cell r="AE63" t="str">
            <v>no</v>
          </cell>
          <cell r="AF63" t="str">
            <v>GESTION FINANCIERA</v>
          </cell>
          <cell r="AG63" t="str">
            <v>PRESUPUESTO</v>
          </cell>
          <cell r="AH63">
            <v>0</v>
          </cell>
          <cell r="AI63">
            <v>0</v>
          </cell>
          <cell r="AJ63" t="b">
            <v>1</v>
          </cell>
        </row>
        <row r="64">
          <cell r="C64">
            <v>3</v>
          </cell>
          <cell r="D64" t="str">
            <v>GESTION FINANCIERA</v>
          </cell>
          <cell r="F64" t="str">
            <v>CONTABILIDAD</v>
          </cell>
          <cell r="G64" t="str">
            <v>GF -CONT</v>
          </cell>
          <cell r="H64" t="str">
            <v>GF -CONT-3</v>
          </cell>
          <cell r="I64" t="str">
            <v>Causar la orden de pago sin el lleno de requisitos o sin cumplimientos legales</v>
          </cell>
          <cell r="J64" t="str">
            <v xml:space="preserve">Al hacerse la causación no llega con los soportes suficientes o no se hacen las retenciones, descuentos y recargos tributarios de ley </v>
          </cell>
          <cell r="K64" t="str">
            <v xml:space="preserve">Desconocimiento de los documentos necesarios,  desconocimiento de la normatividad, cultura organizacional.
Recibir presiones por compromisos adquiridos sin la planeación del tiempo y el lleno de los requisitos.
</v>
          </cell>
          <cell r="L64" t="str">
            <v>Reprocesos por devolución de dctos, reclamos de los usuarios, insatisfacción de los proveedores y contratistas, errores en reportes y sanciones de entes externos, perdida de imagen</v>
          </cell>
          <cell r="M64" t="str">
            <v>RIESGO OPERATIVO</v>
          </cell>
          <cell r="N64" t="str">
            <v>Interno - Personas</v>
          </cell>
          <cell r="O64" t="str">
            <v>EL PROCESO CUMPLE EL OBJETIVO PERO REPRESENTA PERDIDAS</v>
          </cell>
          <cell r="P64" t="str">
            <v>EL PROCESO NO SE PARALIZA</v>
          </cell>
          <cell r="Q64" t="str">
            <v>Mayor</v>
          </cell>
          <cell r="R64" t="str">
            <v>Alta</v>
          </cell>
          <cell r="S64" t="str">
            <v>d4</v>
          </cell>
          <cell r="T64" t="str">
            <v>EXTREMA</v>
          </cell>
          <cell r="U64" t="str">
            <v>Mejorando el procedimiento de pagos
Sensibilización con todos los usuarios de los procesos.</v>
          </cell>
          <cell r="V64" t="str">
            <v xml:space="preserve">Reducir la probabilidad de la ocurrencia </v>
          </cell>
          <cell r="W64" t="str">
            <v>Revisiones realizadas en presupuesto, contabilidad y auditoria interna.
Formulación de indicadores que midan el mejoramiento y reporten los reincidentes.</v>
          </cell>
          <cell r="X64" t="str">
            <v>Manual</v>
          </cell>
          <cell r="Y64" t="str">
            <v xml:space="preserve">Contabilidad
Presupuesto
</v>
          </cell>
          <cell r="Z64" t="str">
            <v>Mensual</v>
          </cell>
          <cell r="AC64" t="str">
            <v>no</v>
          </cell>
          <cell r="AE64" t="str">
            <v>no</v>
          </cell>
          <cell r="AF64" t="str">
            <v>GESTION FINANCIERA</v>
          </cell>
          <cell r="AG64" t="str">
            <v>CONTABILIDAD</v>
          </cell>
          <cell r="AH64">
            <v>0</v>
          </cell>
          <cell r="AI64">
            <v>0</v>
          </cell>
          <cell r="AJ64" t="b">
            <v>1</v>
          </cell>
        </row>
        <row r="65">
          <cell r="C65">
            <v>4</v>
          </cell>
          <cell r="D65" t="str">
            <v>GESTION FINANCIERA</v>
          </cell>
          <cell r="F65" t="str">
            <v>CONTABILIDAD</v>
          </cell>
          <cell r="G65" t="str">
            <v>GF -CONT</v>
          </cell>
          <cell r="H65" t="str">
            <v>GF -CONT-4</v>
          </cell>
          <cell r="I65" t="str">
            <v>Mala afectación contable por error en el tipo de transacción</v>
          </cell>
          <cell r="J65" t="str">
            <v>Se hace una mala interpretación de la destinación de los recursos, afectando el presupuesto</v>
          </cell>
          <cell r="K65" t="str">
            <v>Presiones de tiempo para cumplir compromisos, no es claramente definido el objeto, concepto o justificación en la orden del pago no acorde</v>
          </cell>
          <cell r="L65" t="str">
            <v>Reprocesos, afectación contable errada, toma de decisiones erradas, informes no confiables violando los prinicipios a la norma contable, incoherencia en los pagos, sanciones e investigaciones de entes de control</v>
          </cell>
          <cell r="M65" t="str">
            <v>RIESGO OPERATIVO</v>
          </cell>
          <cell r="N65" t="str">
            <v>Interno - Personas</v>
          </cell>
          <cell r="O65" t="str">
            <v>EL PROCESO CUMPLE EL OBJETIVO PERO REPRESENTA PERDIDAS</v>
          </cell>
          <cell r="P65" t="str">
            <v>EL PROCESO NO SE PARALIZA</v>
          </cell>
          <cell r="Q65" t="str">
            <v>Importante</v>
          </cell>
          <cell r="R65" t="str">
            <v>Baja</v>
          </cell>
          <cell r="S65" t="str">
            <v>b3</v>
          </cell>
          <cell r="T65" t="str">
            <v>MODERADA</v>
          </cell>
          <cell r="U65" t="str">
            <v xml:space="preserve"> Mejoramiento de la fuente, generadora del pago o del ingreso a través de capacitaciones.
Confirmación de los conceptos con la fuente.Revisiones internas de los estados financieros, a través de la razonabilidad de las cifras.</v>
          </cell>
          <cell r="V65" t="str">
            <v xml:space="preserve">Reducir la probabilidad de la ocurrencia </v>
          </cell>
          <cell r="W65" t="str">
            <v>Formulación de un indicador que permita medir la frecuencia en reclasificación y establecer metas y mecanismos de mejoramiento</v>
          </cell>
          <cell r="X65" t="str">
            <v>Manual</v>
          </cell>
          <cell r="Y65" t="str">
            <v>Jefaturas del área financiera</v>
          </cell>
          <cell r="Z65" t="str">
            <v>Mensual</v>
          </cell>
          <cell r="AC65" t="str">
            <v>no</v>
          </cell>
          <cell r="AE65" t="str">
            <v>no</v>
          </cell>
          <cell r="AF65" t="str">
            <v>GESTION FINANCIERA</v>
          </cell>
          <cell r="AG65" t="str">
            <v>CONTABILIDAD</v>
          </cell>
          <cell r="AH65">
            <v>0</v>
          </cell>
          <cell r="AI65">
            <v>0</v>
          </cell>
          <cell r="AJ65" t="b">
            <v>1</v>
          </cell>
        </row>
        <row r="66">
          <cell r="C66">
            <v>5</v>
          </cell>
          <cell r="D66" t="str">
            <v>GESTION FINANCIERA</v>
          </cell>
          <cell r="F66" t="str">
            <v>TESORERIA</v>
          </cell>
          <cell r="G66" t="str">
            <v>GF -TES</v>
          </cell>
          <cell r="H66" t="str">
            <v>GF -TES-5</v>
          </cell>
          <cell r="I66" t="str">
            <v xml:space="preserve">Pérdida de recursos por mantenimiento de cheques pendientes de cobro </v>
          </cell>
          <cell r="J66" t="str">
            <v>Los cheques después de girados con el lleno de los requisitos, se mantienen en tesorería más del tiempo estándar establecido</v>
          </cell>
          <cell r="K66" t="str">
            <v xml:space="preserve">Información no completa del proveedor
Falta de control y seguimiento para los pagos
</v>
          </cell>
          <cell r="L66" t="str">
            <v>Pérdida de recursos
Inconvenientes en los flujos de caja</v>
          </cell>
          <cell r="M66" t="str">
            <v>RIESGO OPERATIVO</v>
          </cell>
          <cell r="N66" t="str">
            <v>Interno - Procesos</v>
          </cell>
          <cell r="O66" t="str">
            <v>EL PROCESO CUMPLE EL OBJETIVO PERO REPRESENTA PERDIDAS</v>
          </cell>
          <cell r="P66" t="str">
            <v>EL PROCESO NO SE PARALIZA</v>
          </cell>
          <cell r="Q66" t="str">
            <v>Mayor</v>
          </cell>
          <cell r="R66" t="str">
            <v>Baja</v>
          </cell>
          <cell r="S66" t="str">
            <v>b4</v>
          </cell>
          <cell r="T66" t="str">
            <v>ALTA</v>
          </cell>
          <cell r="U66" t="str">
            <v>Eliminación de pagos manuales
Formulación de un indicador que me permita fijar metas para la eliminación de los pagos manuales
Seguimiento semanal de los cheques pendientes de pago.
Agregar este  aspecto en el procedimiento de tesorería</v>
          </cell>
          <cell r="V66" t="str">
            <v xml:space="preserve">Reducir la probabilidad de la ocurrencia </v>
          </cell>
          <cell r="W66" t="str">
            <v>Indicador
Libro de registro</v>
          </cell>
          <cell r="X66" t="str">
            <v>Manual</v>
          </cell>
          <cell r="Y66" t="str">
            <v>Jefe de Tesorería y Cartera y auxiliar de tesoreria</v>
          </cell>
          <cell r="Z66" t="str">
            <v>Semanal</v>
          </cell>
          <cell r="AC66" t="str">
            <v>no</v>
          </cell>
          <cell r="AE66" t="str">
            <v>no</v>
          </cell>
          <cell r="AF66" t="str">
            <v>GESTION FINANCIERA</v>
          </cell>
          <cell r="AG66" t="str">
            <v>TESORERIA</v>
          </cell>
          <cell r="AH66">
            <v>0</v>
          </cell>
          <cell r="AI66">
            <v>0</v>
          </cell>
          <cell r="AJ66" t="b">
            <v>1</v>
          </cell>
        </row>
        <row r="67">
          <cell r="C67">
            <v>6</v>
          </cell>
          <cell r="D67" t="str">
            <v>GESTION FINANCIERA</v>
          </cell>
          <cell r="F67" t="str">
            <v>PRESUPUESTO</v>
          </cell>
          <cell r="G67" t="str">
            <v>GF -PTO</v>
          </cell>
          <cell r="H67" t="str">
            <v>GF -PTO-6</v>
          </cell>
          <cell r="I67" t="str">
            <v>El presupuesto no se ajuste a los objetivos y planes anuales</v>
          </cell>
          <cell r="J67" t="str">
            <v>Los proyectos y actividades no se puedan ejecutar por falta de recursos no previstos</v>
          </cell>
          <cell r="K67" t="str">
            <v xml:space="preserve">Errores en la planificación y asignación de los recursos
La falta de comprensión de las metas organizacionales y su divulgación
</v>
          </cell>
          <cell r="L67" t="str">
            <v>Utilización equivocada de los recursos, incumplimiento de las metas propuestas, pérdida de valor de la información financiera administrada a través del presupuesto</v>
          </cell>
          <cell r="M67" t="str">
            <v>RIESGO ESTRATEGICO</v>
          </cell>
          <cell r="N67" t="str">
            <v>Interno - Personas</v>
          </cell>
          <cell r="O67" t="str">
            <v>EL PROCESO CUMPLE EL OBJETIVO PERO REPRESENTA PERDIDAS</v>
          </cell>
          <cell r="P67" t="str">
            <v>EL PROCESO NO SE PARALIZA</v>
          </cell>
          <cell r="Q67" t="str">
            <v>Superior</v>
          </cell>
          <cell r="R67" t="str">
            <v>Moderada</v>
          </cell>
          <cell r="S67" t="str">
            <v>c5</v>
          </cell>
          <cell r="T67" t="str">
            <v>EXTREMA</v>
          </cell>
          <cell r="U67" t="str">
            <v>Sensibilización, capacitación y seguimiento en la elaboración de los planes de acción y los presupuestos</v>
          </cell>
          <cell r="V67" t="str">
            <v xml:space="preserve">Reducir la probabilidad de la ocurrencia </v>
          </cell>
          <cell r="W67" t="str">
            <v>Indicador de ejecución
Informes de presupuesto</v>
          </cell>
          <cell r="X67" t="str">
            <v>Manual</v>
          </cell>
          <cell r="Y67" t="str">
            <v>Delegado de Presidencia
Rectores 
Jefe de Presupuesto
Jefes áreas académicas y administrativas</v>
          </cell>
          <cell r="Z67" t="str">
            <v>Trimestral</v>
          </cell>
          <cell r="AC67" t="str">
            <v>si</v>
          </cell>
          <cell r="AE67" t="str">
            <v>no</v>
          </cell>
          <cell r="AF67" t="str">
            <v>GESTION FINANCIERA</v>
          </cell>
          <cell r="AG67" t="str">
            <v>PRESUPUESTO</v>
          </cell>
          <cell r="AH67">
            <v>0</v>
          </cell>
          <cell r="AI67">
            <v>0</v>
          </cell>
          <cell r="AJ67" t="b">
            <v>1</v>
          </cell>
        </row>
        <row r="68">
          <cell r="C68">
            <v>7</v>
          </cell>
          <cell r="D68" t="str">
            <v>GESTION FINANCIERA</v>
          </cell>
          <cell r="F68" t="str">
            <v>TESORERIA</v>
          </cell>
          <cell r="G68" t="str">
            <v>GF -TES</v>
          </cell>
          <cell r="H68" t="str">
            <v>GF -TES-7</v>
          </cell>
          <cell r="I68" t="str">
            <v>Manejo de títulos valor físicamente y dentro del área de trabajo</v>
          </cell>
          <cell r="J68" t="str">
            <v xml:space="preserve">La manipulación tanto en la operación diaria, como en los cambios de títulos valor que se realizan durante el mes </v>
          </cell>
          <cell r="K68" t="str">
            <v>Cultura organizacional</v>
          </cell>
          <cell r="L68" t="str">
            <v>Perdida de recursos, detrimento patrimonial,  perdida de imagen institucional.</v>
          </cell>
          <cell r="M68" t="str">
            <v>RIESGO FINANCIERO</v>
          </cell>
          <cell r="N68" t="str">
            <v>Interno - Póliticas</v>
          </cell>
          <cell r="O68" t="str">
            <v>EL PROCESO CUMPLE EL OBJETIVO PERO REPRESENTA PERDIDAS</v>
          </cell>
          <cell r="P68" t="str">
            <v>EL PROCESO NO SE PARALIZA</v>
          </cell>
          <cell r="Q68" t="str">
            <v>Superior</v>
          </cell>
          <cell r="R68" t="str">
            <v>Moderada</v>
          </cell>
          <cell r="S68" t="str">
            <v>c5</v>
          </cell>
          <cell r="T68" t="str">
            <v>EXTREMA</v>
          </cell>
          <cell r="U68" t="str">
            <v>Desmaterialización de los títulos valor 
Inversiones en TES o otros títulos de renta fija que no requieren títulos físicos</v>
          </cell>
          <cell r="V68" t="str">
            <v xml:space="preserve">Reducir la probabilidad de la ocurrencia </v>
          </cell>
          <cell r="W68" t="str">
            <v>Registro de arqueos mensuales</v>
          </cell>
          <cell r="X68" t="str">
            <v>Manual</v>
          </cell>
          <cell r="Y68" t="str">
            <v>Director financiero</v>
          </cell>
          <cell r="Z68" t="str">
            <v>Mensual</v>
          </cell>
          <cell r="AC68" t="str">
            <v>no</v>
          </cell>
          <cell r="AE68" t="str">
            <v>no</v>
          </cell>
          <cell r="AF68" t="str">
            <v>GESTION FINANCIERA</v>
          </cell>
          <cell r="AG68" t="str">
            <v>TESORERIA</v>
          </cell>
          <cell r="AH68">
            <v>0</v>
          </cell>
          <cell r="AI68">
            <v>0</v>
          </cell>
          <cell r="AJ68" t="b">
            <v>1</v>
          </cell>
        </row>
        <row r="69">
          <cell r="C69">
            <v>8</v>
          </cell>
          <cell r="D69" t="str">
            <v>GESTION FINANCIERA</v>
          </cell>
          <cell r="F69" t="str">
            <v>CONTABILIDAD</v>
          </cell>
          <cell r="G69" t="str">
            <v>GF -CONT</v>
          </cell>
          <cell r="H69" t="str">
            <v>GF -CONT-8</v>
          </cell>
          <cell r="I69" t="str">
            <v>Errores en el reporte de la información financiera consolidada nacional</v>
          </cell>
          <cell r="J69" t="str">
            <v>Por el manejo manual de la información financiera en la consolidacion nacional y el reporte de información financiera por parte de algunas seccionales en aplicativos diferentes a SEVEN, puede generar inexactitud en la información</v>
          </cell>
          <cell r="K69" t="str">
            <v>El aplicativo SEVEN, no tiene la opción de consolidación electrónica de la información financiera en el nivel nacional.
La Seccional Socorro aún no ha logrado la generación de la información financiera en el aplicativo SEVEN</v>
          </cell>
          <cell r="L69" t="str">
            <v>Inexactitud en la información contable</v>
          </cell>
          <cell r="M69" t="str">
            <v>RIESGO OPERATIVO</v>
          </cell>
          <cell r="N69" t="str">
            <v>Interno - Procesos</v>
          </cell>
          <cell r="O69" t="str">
            <v>EL PROCESO CUMPLE EL OBJETIVO PERO REPRESENTA PERDIDAS</v>
          </cell>
          <cell r="P69" t="str">
            <v>EL PROCESO NO SE PARALIZA</v>
          </cell>
          <cell r="Q69" t="str">
            <v>Mayor</v>
          </cell>
          <cell r="R69" t="str">
            <v>Moderada</v>
          </cell>
          <cell r="S69" t="str">
            <v>c4</v>
          </cell>
          <cell r="T69" t="str">
            <v>ALTA</v>
          </cell>
          <cell r="U69" t="str">
            <v xml:space="preserve">Gestionar un desarrollo que permita la consolidación automática de los estados financieros.
Hacer seguimiento a la Seccional Socorro hasta que logre el uso 100% del aplicativo SEVEN
Consolidación de una política nacional, contable y financiera.
</v>
          </cell>
          <cell r="V69" t="str">
            <v xml:space="preserve">Reducir la probabilidad de la ocurrencia </v>
          </cell>
          <cell r="W69" t="str">
            <v>Seguimiento a la solicitud de desarrollo para la consolidación.
Informes mensuales de la Seccional Socorro</v>
          </cell>
          <cell r="X69" t="str">
            <v>Manual</v>
          </cell>
          <cell r="Y69" t="str">
            <v xml:space="preserve">Director financiero
Outsourcing
Director financiero de cada seccional
</v>
          </cell>
          <cell r="Z69" t="str">
            <v>Mensual</v>
          </cell>
          <cell r="AC69" t="str">
            <v>si</v>
          </cell>
          <cell r="AE69" t="str">
            <v>no</v>
          </cell>
          <cell r="AF69" t="str">
            <v>GESTION FINANCIERA</v>
          </cell>
          <cell r="AG69" t="str">
            <v>CONTABILIDAD</v>
          </cell>
          <cell r="AH69">
            <v>0</v>
          </cell>
          <cell r="AI69">
            <v>0</v>
          </cell>
          <cell r="AJ69" t="b">
            <v>1</v>
          </cell>
        </row>
        <row r="70">
          <cell r="C70">
            <v>9</v>
          </cell>
          <cell r="D70" t="str">
            <v>GESTION FINANCIERA</v>
          </cell>
          <cell r="F70" t="str">
            <v>CARTERA</v>
          </cell>
          <cell r="G70" t="str">
            <v>GF -CAR</v>
          </cell>
          <cell r="H70" t="str">
            <v>GF -CAR-9</v>
          </cell>
          <cell r="I70" t="str">
            <v>Pérdida de títulos valor</v>
          </cell>
          <cell r="J70" t="str">
            <v>Se puede presentar extravío de las garantías de los usuarios, dadas las condiciones del archivo en la oficina.</v>
          </cell>
          <cell r="K70" t="str">
            <v xml:space="preserve">No hay un espacio adecuado para la custodia de los títulos valor.
Recibo en otra área de los títulos valor de los créditos del ICETEX y su posterior traslado a cartera.
</v>
          </cell>
          <cell r="L70" t="str">
            <v>No hay forma de gestionar la cobranza, si no se conservan las garantías.
Incumplimiento del requisito de propiedad del cliente, según la norma ISO 9001</v>
          </cell>
          <cell r="M70" t="str">
            <v>RIESGO OPERATIVO</v>
          </cell>
          <cell r="N70" t="str">
            <v>Interno - Procesos</v>
          </cell>
          <cell r="O70" t="str">
            <v>EL PROCESO CUMPLE EL OBJETIVO PERO REPRESENTA PERDIDAS</v>
          </cell>
          <cell r="P70" t="str">
            <v>EL PROCESO NO SE PARALIZA</v>
          </cell>
          <cell r="Q70" t="str">
            <v>Superior</v>
          </cell>
          <cell r="R70" t="str">
            <v>Baja</v>
          </cell>
          <cell r="S70" t="str">
            <v>b5</v>
          </cell>
          <cell r="T70" t="str">
            <v>EXTREMA</v>
          </cell>
          <cell r="U70" t="str">
            <v xml:space="preserve">Determinación e implementación de las condiciones requeridas para la eficaz custodia de los títulos valor.
</v>
          </cell>
          <cell r="V70" t="str">
            <v xml:space="preserve">Reducir la probabilidad de la ocurrencia </v>
          </cell>
          <cell r="W70" t="str">
            <v xml:space="preserve">
Registro de la verificación semestral de los titulos correspondientes a los créditos otorgados cada semestre
Registro de arqueos aleatorios de los títulos valor.</v>
          </cell>
          <cell r="X70" t="str">
            <v>Manual</v>
          </cell>
          <cell r="Y70" t="str">
            <v>Jefe de Tesorería y Cartera</v>
          </cell>
          <cell r="Z70" t="str">
            <v>Mensual</v>
          </cell>
          <cell r="AC70" t="str">
            <v>si</v>
          </cell>
          <cell r="AE70" t="str">
            <v>si</v>
          </cell>
          <cell r="AF70" t="str">
            <v>GESTION FINANCIERA</v>
          </cell>
          <cell r="AG70" t="str">
            <v>CARTERA</v>
          </cell>
          <cell r="AH70">
            <v>0</v>
          </cell>
          <cell r="AI70">
            <v>0</v>
          </cell>
          <cell r="AJ70" t="b">
            <v>1</v>
          </cell>
        </row>
        <row r="71">
          <cell r="C71">
            <v>10</v>
          </cell>
          <cell r="D71" t="str">
            <v>GESTION FINANCIERA</v>
          </cell>
          <cell r="F71" t="str">
            <v>CARTERA</v>
          </cell>
          <cell r="G71" t="str">
            <v>GF -CAR</v>
          </cell>
          <cell r="H71" t="str">
            <v>GF -CAR-10</v>
          </cell>
          <cell r="I71" t="str">
            <v xml:space="preserve">Otorgamiento de créditos sin un previo análisis </v>
          </cell>
          <cell r="J71" t="str">
            <v>Se entregan recursos sin un análisis previo de los perfiles de usuario del crédito que dismimuyan el riesgo de pérdida</v>
          </cell>
          <cell r="K71" t="str">
            <v>Las  políticas definidas para el otorgamiento de créditos directos son muy ambiguas, falta claridad</v>
          </cell>
          <cell r="L71" t="str">
            <v>Mayor probabilidad de pérdida los recursos otorgados</v>
          </cell>
          <cell r="M71" t="str">
            <v>RIESGO ESTRATEGICO</v>
          </cell>
          <cell r="N71" t="str">
            <v>Interno - Procesos</v>
          </cell>
          <cell r="O71" t="str">
            <v>EL PROCESO CUMPLE EL OBJETIVO PERO REPRESENTA PERDIDAS</v>
          </cell>
          <cell r="P71" t="str">
            <v>EL PROCESO NO SE PARALIZA</v>
          </cell>
          <cell r="Q71" t="str">
            <v>Mayor</v>
          </cell>
          <cell r="R71" t="str">
            <v>Moderada</v>
          </cell>
          <cell r="S71" t="str">
            <v>c4</v>
          </cell>
          <cell r="T71" t="str">
            <v>ALTA</v>
          </cell>
          <cell r="U71" t="str">
            <v>Aclaración de la políticas para el otorgamiento de créditos.
Documentación del procedimiento a seguir para realizar los análisis de créditos</v>
          </cell>
          <cell r="V71" t="str">
            <v xml:space="preserve">Reducir la probabilidad de la ocurrencia </v>
          </cell>
          <cell r="W71" t="str">
            <v>Auditorias a la aplicación de los procedimientos y al cumplimiento de las políticas.</v>
          </cell>
          <cell r="X71" t="str">
            <v>Manual</v>
          </cell>
          <cell r="Y71" t="str">
            <v>Jefe de Tesorería y Cartera</v>
          </cell>
          <cell r="Z71" t="str">
            <v>Mensual</v>
          </cell>
          <cell r="AC71" t="str">
            <v>si</v>
          </cell>
          <cell r="AE71" t="str">
            <v>si</v>
          </cell>
          <cell r="AF71" t="str">
            <v>GESTION FINANCIERA</v>
          </cell>
          <cell r="AG71" t="str">
            <v>CARTERA</v>
          </cell>
          <cell r="AH71">
            <v>0</v>
          </cell>
          <cell r="AI71">
            <v>0</v>
          </cell>
          <cell r="AJ71" t="b">
            <v>1</v>
          </cell>
        </row>
        <row r="72">
          <cell r="C72">
            <v>11</v>
          </cell>
          <cell r="D72" t="str">
            <v>GESTION FINANCIERA</v>
          </cell>
          <cell r="F72" t="str">
            <v>CARTERA</v>
          </cell>
          <cell r="G72" t="str">
            <v>GF -CAR</v>
          </cell>
          <cell r="H72" t="str">
            <v>GF -CAR-11</v>
          </cell>
          <cell r="I72" t="str">
            <v>Pérdida de los dineros prestados</v>
          </cell>
          <cell r="J72" t="str">
            <v>La falta de gestión de cobranza, genera el vencimiento de títulos sin gestionar cobranza</v>
          </cell>
          <cell r="K72" t="str">
            <v>No hay políticas documentadas para realizar la gestión de cobranza</v>
          </cell>
          <cell r="L72" t="str">
            <v>Pérdida de los recursos, detrimento patrimonial</v>
          </cell>
          <cell r="M72" t="str">
            <v>RIESGO OPERATIVO</v>
          </cell>
          <cell r="N72" t="str">
            <v>Interno - Procesos</v>
          </cell>
          <cell r="O72" t="str">
            <v>EL PROCESO CUMPLE EL OBJETIVO PERO REPRESENTA PERDIDAS</v>
          </cell>
          <cell r="P72" t="str">
            <v>EL PROCESO NO SE PARALIZA</v>
          </cell>
          <cell r="Q72" t="str">
            <v>Mayor</v>
          </cell>
          <cell r="R72" t="str">
            <v>Alta</v>
          </cell>
          <cell r="S72" t="str">
            <v>d4</v>
          </cell>
          <cell r="T72" t="str">
            <v>EXTREMA</v>
          </cell>
          <cell r="U72" t="str">
            <v>Formulación de políticas para la gestión de cobranza.
Elaboración e implementación de procedimientos para gestionar la cobranza</v>
          </cell>
          <cell r="V72" t="str">
            <v xml:space="preserve">Reducir la probabilidad de la ocurrencia </v>
          </cell>
          <cell r="W72" t="str">
            <v>Auditorias a la aplicación de los procedimientos y al cumplimiento de las políticas.</v>
          </cell>
          <cell r="X72" t="str">
            <v>Manual</v>
          </cell>
          <cell r="Y72" t="str">
            <v>Jefe de Tesorería y Cartera</v>
          </cell>
          <cell r="Z72" t="str">
            <v>Mensual</v>
          </cell>
          <cell r="AG72" t="str">
            <v>CARTERA</v>
          </cell>
          <cell r="AJ72" t="b">
            <v>1</v>
          </cell>
        </row>
        <row r="73">
          <cell r="C73">
            <v>12</v>
          </cell>
          <cell r="D73" t="str">
            <v>GESTION FINANCIERA</v>
          </cell>
          <cell r="F73" t="str">
            <v>CARTERA</v>
          </cell>
          <cell r="G73" t="str">
            <v>GF -CAR</v>
          </cell>
          <cell r="H73" t="str">
            <v>GF -CAR-12</v>
          </cell>
          <cell r="I73" t="str">
            <v>Retraso en los reportes de cartera</v>
          </cell>
          <cell r="J73" t="str">
            <v>No aplicación del recaudo debido a la no identificación del desembolso en el extracto bancario.</v>
          </cell>
          <cell r="K73" t="str">
            <v>Los reportes enviados por los Bancos no registran la información que facilite la identificación de los créditos otorgados</v>
          </cell>
          <cell r="L73" t="str">
            <v>Se retrasa la preparación de informes para el procesamiento de los informes financieros</v>
          </cell>
          <cell r="M73" t="str">
            <v>RIESGO OPERATIVO</v>
          </cell>
          <cell r="N73" t="str">
            <v>Interno - Procesos</v>
          </cell>
          <cell r="O73" t="str">
            <v>EL PROCESO CUMPLE EL OBJETIVO PERO REPRESENTA PERDIDAS</v>
          </cell>
          <cell r="P73" t="str">
            <v>EL PROCESO NO SE PARALIZA</v>
          </cell>
          <cell r="Q73" t="str">
            <v>Importante</v>
          </cell>
          <cell r="R73" t="str">
            <v>Moderada</v>
          </cell>
          <cell r="S73" t="str">
            <v>c3</v>
          </cell>
          <cell r="T73" t="str">
            <v>MODERADA</v>
          </cell>
          <cell r="U73" t="str">
            <v>Definir las necesidades de información.
Acordar con las entidades bancarias la forma en que se requiere el envío de los reportes para facilitar el análisis de la información</v>
          </cell>
          <cell r="V73" t="str">
            <v xml:space="preserve">Reducir la probabilidad de la ocurrencia </v>
          </cell>
          <cell r="W73" t="str">
            <v>Cronograma de ejecución de las actividades.
Revisión de los informes</v>
          </cell>
          <cell r="X73" t="str">
            <v>Manual</v>
          </cell>
          <cell r="Y73" t="str">
            <v>Jefe de Tesorería y Cartera</v>
          </cell>
          <cell r="Z73" t="str">
            <v>Mensual</v>
          </cell>
          <cell r="AG73" t="str">
            <v>CARTERA</v>
          </cell>
          <cell r="AJ73" t="b">
            <v>1</v>
          </cell>
        </row>
        <row r="74">
          <cell r="C74">
            <v>13</v>
          </cell>
          <cell r="D74" t="str">
            <v>GESTION FINANCIERA</v>
          </cell>
          <cell r="F74" t="str">
            <v>PRESUPUESTO</v>
          </cell>
          <cell r="G74" t="str">
            <v>GF -PTO</v>
          </cell>
          <cell r="H74" t="str">
            <v>GF -PTO-13</v>
          </cell>
          <cell r="I74" t="str">
            <v>Error en el procesamiento de la información</v>
          </cell>
          <cell r="J74" t="str">
            <v>La ejecución del presupuesto se alimenta de información suministrada por otras áreas y no es entregada con los requisitos de clasificación y Presentación necesarios.</v>
          </cell>
          <cell r="K74" t="str">
            <v>No hay conocimiento de las áreas de su responsabilidad frente al proceso presupuestal</v>
          </cell>
          <cell r="L74" t="str">
            <v>Reprocesos de información</v>
          </cell>
          <cell r="M74" t="str">
            <v>RIESGO OPERATIVO</v>
          </cell>
          <cell r="N74" t="str">
            <v>Interno - Procesos</v>
          </cell>
          <cell r="O74" t="str">
            <v>EL PROCESO CUMPLE EL OBJETIVO PERO REPRESENTA PERDIDAS</v>
          </cell>
          <cell r="P74" t="str">
            <v>EL PROCESO NO SE PARALIZA</v>
          </cell>
          <cell r="Q74" t="str">
            <v>Importante</v>
          </cell>
          <cell r="R74" t="str">
            <v>Moderada</v>
          </cell>
          <cell r="S74" t="str">
            <v>c3</v>
          </cell>
          <cell r="T74" t="str">
            <v>MODERADA</v>
          </cell>
          <cell r="U74" t="str">
            <v>Documentación de los requisitos de la información, socializar, capacitar y comunicar responsabilidades</v>
          </cell>
          <cell r="V74" t="str">
            <v xml:space="preserve">Reducir la probabilidad de la ocurrencia </v>
          </cell>
          <cell r="W74" t="str">
            <v>Seguimiento permanente de la información.
Reporte mensual</v>
          </cell>
          <cell r="X74" t="str">
            <v>Manual</v>
          </cell>
          <cell r="Y74" t="str">
            <v>Delegado de la Presidencia
Jefe de presupuesto</v>
          </cell>
          <cell r="Z74" t="str">
            <v>Mensual</v>
          </cell>
          <cell r="AG74" t="str">
            <v>PRESUPUESTO</v>
          </cell>
          <cell r="AJ74" t="b">
            <v>1</v>
          </cell>
        </row>
        <row r="75">
          <cell r="C75">
            <v>1</v>
          </cell>
          <cell r="D75" t="str">
            <v>GESTION INFORMATICA</v>
          </cell>
          <cell r="E75">
            <v>3</v>
          </cell>
          <cell r="F75" t="str">
            <v>ADMINISTRACION Y SOPORTE DE  TECNOLOGIA DE INFORMACION</v>
          </cell>
          <cell r="G75" t="str">
            <v>GI -ASI</v>
          </cell>
          <cell r="H75" t="str">
            <v>GI -ASI-1</v>
          </cell>
          <cell r="I75" t="str">
            <v>Perdida parcial de datos</v>
          </cell>
          <cell r="J75" t="str">
            <v>Perdida de la información del sistema</v>
          </cell>
          <cell r="K75" t="str">
            <v>No existen  backups no esten actualizados</v>
          </cell>
          <cell r="L75" t="str">
            <v>registros desactualizados</v>
          </cell>
          <cell r="M75" t="str">
            <v>RIESGO TECNOLOGICO</v>
          </cell>
          <cell r="N75" t="str">
            <v>Interno - Procesos</v>
          </cell>
          <cell r="O75" t="str">
            <v>EL PROCESO CUMPLE EL OBJETIVO PERO REPRESENTA PERDIDAS</v>
          </cell>
          <cell r="P75" t="str">
            <v>EL PROCESO NO SE PARALIZA</v>
          </cell>
          <cell r="Q75" t="str">
            <v>Importante</v>
          </cell>
          <cell r="R75" t="str">
            <v>Baja</v>
          </cell>
          <cell r="S75" t="str">
            <v>b3</v>
          </cell>
          <cell r="T75" t="str">
            <v>MODERADA</v>
          </cell>
          <cell r="U75" t="str">
            <v>Diariamente se hacen copias de seguridad que se almacenan inicialmente en los discos duros de los servidores que almacen las aplicaciones y/o bases de datos, semanalmente se hacen copias en DVD de los archivos resultado de la copia de seguridad automática, de acuerdo como está estipulado en el GUIA CREACION Y MANEJO DE BACKUPS BO-GI-03-E-03</v>
          </cell>
          <cell r="V75" t="str">
            <v xml:space="preserve">Reducir la probabilidad de la ocurrencia </v>
          </cell>
          <cell r="W75" t="str">
            <v>Se debe solicitar mensualmente a cada uno de los encargados los formatos de control de backup BO-GI-03-E-03-F01</v>
          </cell>
          <cell r="X75" t="str">
            <v>Manual</v>
          </cell>
          <cell r="Y75" t="str">
            <v>profesional universitario grupo organización y sistemas</v>
          </cell>
          <cell r="Z75" t="str">
            <v>Mensual</v>
          </cell>
          <cell r="AC75" t="str">
            <v>si</v>
          </cell>
          <cell r="AD75" t="str">
            <v>FUERTE</v>
          </cell>
          <cell r="AE75" t="str">
            <v>SI</v>
          </cell>
          <cell r="AF75" t="str">
            <v>GESTION INFORMATICA</v>
          </cell>
          <cell r="AG75" t="str">
            <v>ADMINISTRACION Y SOPORTE DE  TECNOLOGIA DE INFORMACION</v>
          </cell>
          <cell r="AH75">
            <v>0</v>
          </cell>
          <cell r="AI75">
            <v>0</v>
          </cell>
          <cell r="AJ75" t="b">
            <v>1</v>
          </cell>
        </row>
        <row r="76">
          <cell r="C76">
            <v>2</v>
          </cell>
          <cell r="D76" t="str">
            <v>GESTION INFORMATICA</v>
          </cell>
          <cell r="E76">
            <v>3</v>
          </cell>
          <cell r="F76" t="str">
            <v>ADMINISTRACION Y SOPORTE DE  TECNOLOGIA DE INFORMACION</v>
          </cell>
          <cell r="G76" t="str">
            <v>GI -ASI</v>
          </cell>
          <cell r="H76" t="str">
            <v>GI -ASI-2</v>
          </cell>
          <cell r="I76" t="str">
            <v>No disponibilidad de la información</v>
          </cell>
          <cell r="J76" t="str">
            <v>Ataques con virus para dañar información</v>
          </cell>
          <cell r="K76" t="str">
            <v xml:space="preserve">Ataques  externos a la red de datos  </v>
          </cell>
          <cell r="L76" t="str">
            <v xml:space="preserve">Perdida de infromación </v>
          </cell>
          <cell r="M76" t="str">
            <v>RIESGO TECNOLOGICO</v>
          </cell>
          <cell r="N76" t="str">
            <v>Interno - Tecnología</v>
          </cell>
          <cell r="O76" t="str">
            <v>EL PROCESO CUMPLE EL OBJETIVO PERO REPRESENTA PERDIDAS</v>
          </cell>
          <cell r="P76" t="str">
            <v>EL PROCESO NO SE PARALIZA</v>
          </cell>
          <cell r="Q76" t="str">
            <v>Importante</v>
          </cell>
          <cell r="R76" t="str">
            <v>Baja</v>
          </cell>
          <cell r="S76" t="str">
            <v>b3</v>
          </cell>
          <cell r="T76" t="str">
            <v>MODERADA</v>
          </cell>
          <cell r="U76" t="str">
            <v>La Universidad tiene un contrato de licenciamiento de antivirus para todos los computadores de la sede Bogotá, el cual se actualiza de manera automática</v>
          </cell>
          <cell r="V76" t="str">
            <v xml:space="preserve">Reducir la probabilidad de la ocurrencia </v>
          </cell>
          <cell r="W76" t="str">
            <v>Revisar mensualmente mediante el reporte electrónico entregado por el outsourcing para soporte del personal administrativo, el número de equipos que no se encuentra conectados a la consola de antivirus y que no se están actualizandose automáticamente para realizar la tarea de conexión y actualización.</v>
          </cell>
          <cell r="X76" t="str">
            <v>Manual</v>
          </cell>
          <cell r="Y76" t="str">
            <v>profesional universitario grupo organización y sistemas</v>
          </cell>
          <cell r="Z76" t="str">
            <v>Cuando se requiera</v>
          </cell>
          <cell r="AC76" t="str">
            <v>NO</v>
          </cell>
          <cell r="AD76" t="str">
            <v>DEBIL</v>
          </cell>
          <cell r="AE76" t="str">
            <v>NO</v>
          </cell>
          <cell r="AF76" t="str">
            <v>GESTION INFORMATICA</v>
          </cell>
          <cell r="AG76" t="str">
            <v>ADMINISTRACION Y SOPORTE DE  TECNOLOGIA DE INFORMACION</v>
          </cell>
          <cell r="AH76">
            <v>0</v>
          </cell>
          <cell r="AI76">
            <v>0</v>
          </cell>
          <cell r="AJ76" t="b">
            <v>1</v>
          </cell>
        </row>
        <row r="77">
          <cell r="C77">
            <v>3</v>
          </cell>
          <cell r="D77" t="str">
            <v>GESTION INFORMATICA</v>
          </cell>
          <cell r="E77">
            <v>3</v>
          </cell>
          <cell r="F77" t="str">
            <v>ADMINISTRACION Y SOPORTE DE  TECNOLOGIA DE INFORMACION</v>
          </cell>
          <cell r="G77" t="str">
            <v>GI -ASI</v>
          </cell>
          <cell r="H77" t="str">
            <v>GI -ASI-3</v>
          </cell>
          <cell r="I77" t="str">
            <v>No disponibilidad de LAN  y WAN</v>
          </cell>
          <cell r="J77" t="str">
            <v>No ofrecer el soporte informatico de manera adecuada</v>
          </cell>
          <cell r="K77" t="str">
            <v xml:space="preserve">Daños en los equipos activos de la red </v>
          </cell>
          <cell r="L77" t="str">
            <v>No tener acceso a recurso informaticos</v>
          </cell>
          <cell r="M77" t="str">
            <v>RIESGO TECNOLOGICO</v>
          </cell>
          <cell r="N77" t="str">
            <v>Interno - Tecnología</v>
          </cell>
          <cell r="O77" t="str">
            <v>EL PROCESO CUMPLE EL OBJETIVO PERO REPRESENTA PERDIDAS</v>
          </cell>
          <cell r="P77" t="str">
            <v>EL PROCESO NO SE PARALIZA</v>
          </cell>
          <cell r="Q77" t="str">
            <v>Importante</v>
          </cell>
          <cell r="R77" t="str">
            <v>Baja</v>
          </cell>
          <cell r="S77" t="str">
            <v>b3</v>
          </cell>
          <cell r="T77" t="str">
            <v>MODERADA</v>
          </cell>
          <cell r="U77" t="str">
            <v>La Universidad tiene un contrato de mantenimiento preventivo de los equipos activos de la red, adicionalmente dentro del contrato de comunicaciones (Internet e Intranet) se contempla protección por redundancia de equipos y rutas, de manera que se garantiza una disponibilidad del 99,,6% por parte del proveedor.</v>
          </cell>
          <cell r="V77" t="str">
            <v>Evitar el Riesgo</v>
          </cell>
          <cell r="W77" t="str">
            <v>Revisar el cumplimiento del contrato de mantenimiento preventivo de equipos activos de red, y mantener un programa anual de mantenimiento para cumplirlo.</v>
          </cell>
          <cell r="X77" t="str">
            <v>Manual</v>
          </cell>
          <cell r="Y77" t="str">
            <v>profesional universitario grupo organización y sistemas</v>
          </cell>
          <cell r="Z77" t="str">
            <v>Cuando se requiera</v>
          </cell>
          <cell r="AC77" t="str">
            <v>si</v>
          </cell>
          <cell r="AD77" t="str">
            <v>FUERTE</v>
          </cell>
          <cell r="AE77" t="str">
            <v>NO</v>
          </cell>
          <cell r="AF77" t="str">
            <v>GESTION INFORMATICA</v>
          </cell>
          <cell r="AG77" t="str">
            <v>ADMINISTRACION Y SOPORTE DE  TECNOLOGIA DE INFORMACION</v>
          </cell>
          <cell r="AH77">
            <v>0</v>
          </cell>
          <cell r="AI77">
            <v>0</v>
          </cell>
          <cell r="AJ77" t="b">
            <v>1</v>
          </cell>
        </row>
        <row r="78">
          <cell r="C78">
            <v>4</v>
          </cell>
          <cell r="D78" t="str">
            <v>GESTION INFORMATICA</v>
          </cell>
          <cell r="E78">
            <v>3</v>
          </cell>
          <cell r="F78" t="str">
            <v>ADMINISTRACION Y SOPORTE DE  TECNOLOGIA DE INFORMACION</v>
          </cell>
          <cell r="G78" t="str">
            <v>GI -ASI</v>
          </cell>
          <cell r="H78" t="str">
            <v>GI -ASI-4</v>
          </cell>
          <cell r="I78" t="str">
            <v>No Confiabilidad de WAN y LAN</v>
          </cell>
          <cell r="J78" t="str">
            <v>El acceso no es estable en la WAN y LAN</v>
          </cell>
          <cell r="K78" t="str">
            <v xml:space="preserve"> NO tienen adecuada configuración de los mismos</v>
          </cell>
          <cell r="L78" t="str">
            <v>Los trabajos no se desarrollen de manera oportuna en las seccionales y sede central</v>
          </cell>
          <cell r="M78" t="str">
            <v>RIESGO TECNOLOGICO</v>
          </cell>
          <cell r="N78" t="str">
            <v>Interno - Tecnología</v>
          </cell>
          <cell r="O78" t="str">
            <v>EL PROCESO CUMPLE EL OBJETIVO PERO REPRESENTA PERDIDAS</v>
          </cell>
          <cell r="P78" t="str">
            <v>EL PROCESO NO SE PARALIZA</v>
          </cell>
          <cell r="Q78" t="str">
            <v>mayor</v>
          </cell>
          <cell r="R78" t="str">
            <v>Baja</v>
          </cell>
          <cell r="S78" t="str">
            <v>b4</v>
          </cell>
          <cell r="T78" t="str">
            <v>ALTA</v>
          </cell>
          <cell r="U78" t="str">
            <v>El ISP (empresa que presta el servicio de conectividad a internet e intranet con las seccionales) tiene implementado un sistema de monitoreo sobre los canales de comunicación con las seccionales y la respectiva salida a internet de manera que se tiene en tiempo real la información de disponibilidad y/o saturación del canal, y con esta información se toman las acciones pertinentes para salir bien de la situación. Adicionalmente el reporte que presenta esta herramienta del servicio muestra que el acuerdo de nivel de servicio pactado en 99,6% de se ha venido cumpliendo</v>
          </cell>
          <cell r="V78" t="str">
            <v>Reducir las consecuencias</v>
          </cell>
          <cell r="W78" t="str">
            <v>Solicitar mensualmente al coordinador del contrato con el ISP el reporte de porcentaje (%) de disponibilidad del canal para verificar que se estén cumpliendo los acuerdos de nivel de servicio.</v>
          </cell>
          <cell r="X78" t="str">
            <v>Manual</v>
          </cell>
          <cell r="Y78" t="str">
            <v>profesional universitario grupo organización y sistemas</v>
          </cell>
          <cell r="Z78" t="str">
            <v>Cuando se requiera</v>
          </cell>
          <cell r="AC78" t="str">
            <v>si</v>
          </cell>
          <cell r="AD78" t="str">
            <v>MODERADO</v>
          </cell>
          <cell r="AE78" t="str">
            <v>si</v>
          </cell>
          <cell r="AF78" t="str">
            <v>GESTION INFORMATICA</v>
          </cell>
          <cell r="AG78" t="str">
            <v>ADMINISTRACION Y SOPORTE DE  TECNOLOGIA DE INFORMACION</v>
          </cell>
          <cell r="AH78">
            <v>0</v>
          </cell>
          <cell r="AI78">
            <v>0</v>
          </cell>
          <cell r="AJ78" t="b">
            <v>1</v>
          </cell>
        </row>
        <row r="79">
          <cell r="C79">
            <v>5</v>
          </cell>
          <cell r="D79" t="str">
            <v>GESTION INFORMATICA</v>
          </cell>
          <cell r="E79"/>
          <cell r="F79" t="str">
            <v>ADMINISTRACION Y SOPORTE DE  TECNOLOGIA DE INFORMACION</v>
          </cell>
          <cell r="G79" t="str">
            <v>GI -ASI</v>
          </cell>
          <cell r="H79"/>
          <cell r="I79" t="str">
            <v>No soporte oportuno a requerimientos por parte de los outsourcing.</v>
          </cell>
          <cell r="J79" t="str">
            <v>Los outsourcing no cumplen con los acuerdos de nivel de servicio establecidos.</v>
          </cell>
          <cell r="K79" t="str">
            <v>Saturación de servicios que impidan la programación adecuada o mayor tiempo del estimado en la solución de requerimientos</v>
          </cell>
          <cell r="L79" t="str">
            <v>Insatisfacción de los usuarios</v>
          </cell>
          <cell r="M79" t="str">
            <v>RIESGO OPERATIVO</v>
          </cell>
          <cell r="N79" t="str">
            <v>Interno - Tecnología</v>
          </cell>
          <cell r="O79" t="str">
            <v>EL PROCESO CUMPLE EL OBJETIVO PERO REPRESENTA PERDIDAS</v>
          </cell>
          <cell r="P79" t="str">
            <v>EL PROCESO NO SE PARALIZA</v>
          </cell>
          <cell r="Q79" t="str">
            <v>Importante</v>
          </cell>
          <cell r="R79" t="str">
            <v>Moderada</v>
          </cell>
          <cell r="S79" t="str">
            <v>c3</v>
          </cell>
          <cell r="T79" t="str">
            <v>MODERADA</v>
          </cell>
          <cell r="U79" t="str">
            <v>Se tiene implementado un acuerdo de nivel de servicio con un tercero que presta el servicio de soporte técnico a personal administrativo, cada vez que un usuario solicita un servicio, luego de recibido lo puede calificar de acuerdo a su nivel de satisfacción. Adicionalmente el interventor del contrato realiza mensualmente el seguimiento al contrato, y dentro de este seguimiento solicita las evaluaciones que hace el personal administrativo al servicio que presta el tercero</v>
          </cell>
          <cell r="V79" t="str">
            <v xml:space="preserve">Reducir la probabilidad de la ocurrencia </v>
          </cell>
          <cell r="W79" t="str">
            <v>Solicitar mensualmente al tercero que presta el servicio de soporte los indicadores de cumplimiento de acuerdos de nivel de servicio y verificar que se encuentren sobre los valores solicitados.</v>
          </cell>
          <cell r="X79" t="str">
            <v>Política</v>
          </cell>
          <cell r="Y79" t="str">
            <v>Juanfelipe</v>
          </cell>
          <cell r="Z79" t="str">
            <v>Mensual</v>
          </cell>
          <cell r="AC79" t="str">
            <v>SI</v>
          </cell>
          <cell r="AD79" t="str">
            <v>FUERTE</v>
          </cell>
          <cell r="AE79" t="str">
            <v>SI</v>
          </cell>
          <cell r="AF79" t="str">
            <v>GESTION INFORMATICA</v>
          </cell>
          <cell r="AG79" t="str">
            <v>ADMINISTRACION Y SOPORTE DE  TECNOLOGIA DE INFORMACION</v>
          </cell>
          <cell r="AH79">
            <v>0</v>
          </cell>
          <cell r="AI79">
            <v>0</v>
          </cell>
          <cell r="AJ79" t="b">
            <v>1</v>
          </cell>
        </row>
        <row r="80">
          <cell r="C80">
            <v>6</v>
          </cell>
          <cell r="D80" t="str">
            <v>GESTION INFORMATICA</v>
          </cell>
          <cell r="E80"/>
          <cell r="F80" t="str">
            <v>ADMINISTRACION Y SOPORTE DE  TECNOLOGIA DE INFORMACION</v>
          </cell>
          <cell r="G80" t="str">
            <v>GI -ASI</v>
          </cell>
          <cell r="H80"/>
          <cell r="I80" t="str">
            <v>No soporte eficaz tecnicamente a requerimientos</v>
          </cell>
          <cell r="J80" t="str">
            <v xml:space="preserve">La solicitud de soporte realizada no se resuelve al atender el servicio </v>
          </cell>
          <cell r="K80" t="str">
            <v>que el funcionario no posee los conocimientos suficientes para resolver el requerimiento</v>
          </cell>
          <cell r="L80" t="str">
            <v>Insatisfacción de los usuarios</v>
          </cell>
          <cell r="M80" t="str">
            <v>RIESGO OPERATIVO</v>
          </cell>
          <cell r="N80" t="str">
            <v>Interno - Procesos</v>
          </cell>
          <cell r="O80" t="str">
            <v>EL PROCESO CUMPLE EL OBJETIVO PERO REPRESENTA PERDIDAS</v>
          </cell>
          <cell r="P80" t="str">
            <v>EL PROCESO NO SE PARALIZA</v>
          </cell>
          <cell r="Q80" t="str">
            <v>Importante</v>
          </cell>
          <cell r="R80" t="str">
            <v>Moderada</v>
          </cell>
          <cell r="S80" t="str">
            <v>c3</v>
          </cell>
          <cell r="T80" t="str">
            <v>MODERADA</v>
          </cell>
          <cell r="U80" t="str">
            <v>El outsourcing para soporte al personal administrativo cuenta con la herramienta software MAGIC SERVICE DESK, en el cual se registra la calificación del servicio prestado, el problema reportado por el funcionario y la solución que se le dio.</v>
          </cell>
          <cell r="V80" t="str">
            <v>Reducir las consecuencias</v>
          </cell>
          <cell r="W80" t="str">
            <v>Hacer una verificación mensual de grado de satisfacción de los usuarios con el servicio prestado por el outsourcing, y de acuerdo con estos tomar acciones correctivas para aumentar el grado de satisfacción con el servicio.</v>
          </cell>
          <cell r="X80" t="str">
            <v>Manual</v>
          </cell>
          <cell r="Y80" t="str">
            <v>profesional universitario grupo organización y sistemas</v>
          </cell>
          <cell r="Z80" t="str">
            <v>Mensual</v>
          </cell>
          <cell r="AC80" t="str">
            <v>si</v>
          </cell>
          <cell r="AD80" t="str">
            <v>MODERADO</v>
          </cell>
          <cell r="AE80" t="str">
            <v>si</v>
          </cell>
          <cell r="AF80" t="str">
            <v>GESTION INFORMATICA</v>
          </cell>
          <cell r="AG80" t="str">
            <v>ADMINISTRACION Y SOPORTE DE  TECNOLOGIA DE INFORMACION</v>
          </cell>
          <cell r="AH80">
            <v>0</v>
          </cell>
          <cell r="AI80">
            <v>0</v>
          </cell>
          <cell r="AJ80" t="b">
            <v>1</v>
          </cell>
        </row>
        <row r="81">
          <cell r="C81">
            <v>7</v>
          </cell>
          <cell r="D81" t="str">
            <v>GESTION INFORMATICA</v>
          </cell>
          <cell r="E81"/>
          <cell r="F81" t="str">
            <v>ADMINISTRACION Y SOPORTE DE  TECNOLOGIA DE INFORMACION</v>
          </cell>
          <cell r="G81" t="str">
            <v>GI -ASI</v>
          </cell>
          <cell r="H81"/>
          <cell r="I81" t="str">
            <v>No atención a las necesidades de los docentes</v>
          </cell>
          <cell r="J81" t="str">
            <v>No se puede realizar la actividad programada en el aula</v>
          </cell>
          <cell r="K81" t="str">
            <v>No se instala el software, no funcionó la conexión o los equipos no funcionan.</v>
          </cell>
          <cell r="L81" t="str">
            <v>los docentes no cumplen con la programación</v>
          </cell>
          <cell r="M81" t="str">
            <v>RIESGO OPERATIVO</v>
          </cell>
          <cell r="N81" t="str">
            <v>Interno - Personas</v>
          </cell>
          <cell r="O81" t="str">
            <v>EL PROCESO CUMPLE EL OBJETIVO PERO REPRESENTA PERDIDAS</v>
          </cell>
          <cell r="P81" t="str">
            <v>EL PROCESO NO SE PARALIZA</v>
          </cell>
          <cell r="Q81" t="str">
            <v>Mayor</v>
          </cell>
          <cell r="R81" t="str">
            <v>Moderada</v>
          </cell>
          <cell r="S81" t="str">
            <v>c4</v>
          </cell>
          <cell r="T81" t="str">
            <v>ALTA</v>
          </cell>
          <cell r="U81" t="str">
            <v xml:space="preserve">El servicio dirigido a los docentes se presta en las salas de consulta de internet, dentro de las cuales se encuentran auxiliares atentos de colaborarles en lo que sea necesario. Adicionalmente se reparten encuestas a los usuarios de estas salas (estudiantes y docentes) con las cuales pueden calificar la calidad del servicio que reciben en lo referente a la calidad de los equipos y atención a sus necesidades. </v>
          </cell>
          <cell r="V81" t="str">
            <v>Reducir las consecuencias</v>
          </cell>
          <cell r="W81" t="str">
            <v>Solicitar mensualmente al coordinador del contrato de soporte en las salas de consulta el reporte de los indicadores de las encuestas y con esta información tomar las medidas correctivas. Adicionalmente se puede realizar una encuesta a los docentes preguntando por su necesidad en las aulas de informática y con esto revisar como se puede cumplir con los requerimientos de los docentes.</v>
          </cell>
          <cell r="X81" t="str">
            <v>Manual</v>
          </cell>
          <cell r="Y81" t="str">
            <v>profesional universitario grupo organización y sistemas</v>
          </cell>
          <cell r="Z81" t="str">
            <v>Mensual</v>
          </cell>
          <cell r="AC81" t="str">
            <v>si</v>
          </cell>
          <cell r="AD81" t="str">
            <v>MODERADO</v>
          </cell>
          <cell r="AE81" t="str">
            <v>si</v>
          </cell>
          <cell r="AF81" t="str">
            <v>GESTION INFORMATICA</v>
          </cell>
          <cell r="AG81" t="str">
            <v>ADMINISTRACION Y SOPORTE DE  TECNOLOGIA DE INFORMACION</v>
          </cell>
          <cell r="AH81">
            <v>0</v>
          </cell>
          <cell r="AI81">
            <v>0</v>
          </cell>
          <cell r="AJ81" t="b">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32">
          <cell r="Q32" t="str">
            <v xml:space="preserve"> SEVERIDAD RIESGO INHERENTE</v>
          </cell>
        </row>
      </sheetData>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utodestrucción-de-archivo-Auto"/>
    </sheetNames>
    <definedNames>
      <definedName name="caducidad"/>
    </definedNames>
    <sheetDataSet>
      <sheetData sheetId="0"/>
      <sheetData sheetId="1"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Stefanny Vargas Algarra" refreshedDate="43168.446487384259" createdVersion="5" refreshedVersion="5" minRefreshableVersion="3" recordCount="295" xr:uid="{00000000-000A-0000-FFFF-FFFF46000000}">
  <cacheSource type="worksheet">
    <worksheetSource ref="B9:P304" sheet="registro"/>
  </cacheSource>
  <cacheFields count="15">
    <cacheField name="No" numFmtId="0">
      <sharedItems containsString="0" containsBlank="1" containsNumber="1" containsInteger="1" minValue="1" maxValue="58"/>
    </cacheField>
    <cacheField name="Clase" numFmtId="0">
      <sharedItems containsBlank="1"/>
    </cacheField>
    <cacheField name="Fuente" numFmtId="0">
      <sharedItems containsBlank="1"/>
    </cacheField>
    <cacheField name="Etapa" numFmtId="0">
      <sharedItems containsBlank="1"/>
    </cacheField>
    <cacheField name="Tipo" numFmtId="0">
      <sharedItems containsBlank="1" count="9">
        <s v="Económicos"/>
        <m/>
        <s v="Regulatorios"/>
        <s v="Operacionales"/>
        <s v="Financieros"/>
        <s v="Ambientales"/>
        <s v="Sociales o Políticos"/>
        <s v="Tecnológicos." u="1"/>
        <s v="Derivados de la naturaleza" u="1"/>
      </sharedItems>
    </cacheField>
    <cacheField name="Descripción (Qué puede pasar y, cómo puede pasar)" numFmtId="0">
      <sharedItems containsBlank="1"/>
    </cacheField>
    <cacheField name="Consecuencia de la ocurrencia del evento" numFmtId="0">
      <sharedItems containsBlank="1"/>
    </cacheField>
    <cacheField name="Probabilidad" numFmtId="0">
      <sharedItems containsBlank="1"/>
    </cacheField>
    <cacheField name="Impacto" numFmtId="0">
      <sharedItems containsBlank="1"/>
    </cacheField>
    <cacheField name="probinherente" numFmtId="0">
      <sharedItems containsBlank="1" containsMixedTypes="1" containsNumber="1" containsInteger="1" minValue="1" maxValue="3"/>
    </cacheField>
    <cacheField name="impactoinherente" numFmtId="0">
      <sharedItems containsBlank="1" containsMixedTypes="1" containsNumber="1" containsInteger="1" minValue="3" maxValue="5"/>
    </cacheField>
    <cacheField name="riesgo inherente" numFmtId="0">
      <sharedItems containsBlank="1"/>
    </cacheField>
    <cacheField name="riesgoinh" numFmtId="0">
      <sharedItems containsBlank="1" containsMixedTypes="1" containsNumber="1" minValue="3.5" maxValue="13.75"/>
    </cacheField>
    <cacheField name="Categoría Inherente" numFmtId="0">
      <sharedItems containsBlank="1" count="6">
        <s v="Riesgo Alto"/>
        <m/>
        <s v="Riesgo Medio"/>
        <s v="Riesgo bajo "/>
        <s v=""/>
        <s v="Riesgo Extremo" u="1"/>
      </sharedItems>
    </cacheField>
    <cacheField name="ACCION"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95">
  <r>
    <n v="1"/>
    <s v="General"/>
    <s v="Interno"/>
    <s v="Planeacion"/>
    <x v="0"/>
    <s v="Deficiencias en la estructuración de la etapa precontractual_x000a_"/>
    <s v="*Adquisición de un bien o servicio que no cumple con los verdaderos requerimientos y especificaciones de la entidad, o a precios que no son de mercado * El proceso podria declararse desierto o revocarse "/>
    <s v="Posible (puede ocurrir en cualquier momento del futuro)"/>
    <s v="Mayor "/>
    <n v="3"/>
    <n v="4"/>
    <s v="Posible (puede ocurrir en cualquier momento del futuro)Mayor "/>
    <n v="13.5"/>
    <x v="0"/>
    <m/>
  </r>
  <r>
    <m/>
    <m/>
    <m/>
    <m/>
    <x v="1"/>
    <m/>
    <m/>
    <m/>
    <m/>
    <m/>
    <m/>
    <m/>
    <m/>
    <x v="1"/>
    <m/>
  </r>
  <r>
    <m/>
    <m/>
    <m/>
    <m/>
    <x v="1"/>
    <m/>
    <m/>
    <m/>
    <m/>
    <m/>
    <m/>
    <m/>
    <m/>
    <x v="1"/>
    <m/>
  </r>
  <r>
    <m/>
    <m/>
    <m/>
    <m/>
    <x v="1"/>
    <m/>
    <m/>
    <m/>
    <m/>
    <m/>
    <m/>
    <m/>
    <m/>
    <x v="1"/>
    <m/>
  </r>
  <r>
    <m/>
    <m/>
    <m/>
    <m/>
    <x v="1"/>
    <m/>
    <m/>
    <m/>
    <m/>
    <m/>
    <m/>
    <m/>
    <m/>
    <x v="1"/>
    <m/>
  </r>
  <r>
    <n v="2"/>
    <s v="General"/>
    <s v="Interno"/>
    <s v="Planeacion"/>
    <x v="2"/>
    <s v="Desconocimiento o inaplicabilidad de la normatividad vigente"/>
    <s v="* Bajo porcentaje de asignación de procesos.          * Sancione disciplinarias a servidores públicos"/>
    <s v="Raro (puede ocurrir excepcionalmente)"/>
    <s v="Mayor "/>
    <n v="1"/>
    <n v="4"/>
    <s v="Raro (puede ocurrir excepcionalmente)Mayor "/>
    <n v="6.75"/>
    <x v="2"/>
    <m/>
  </r>
  <r>
    <m/>
    <m/>
    <m/>
    <m/>
    <x v="1"/>
    <m/>
    <m/>
    <m/>
    <m/>
    <m/>
    <m/>
    <m/>
    <m/>
    <x v="1"/>
    <m/>
  </r>
  <r>
    <m/>
    <m/>
    <m/>
    <m/>
    <x v="1"/>
    <m/>
    <m/>
    <m/>
    <m/>
    <m/>
    <m/>
    <m/>
    <m/>
    <x v="1"/>
    <m/>
  </r>
  <r>
    <m/>
    <m/>
    <m/>
    <m/>
    <x v="1"/>
    <m/>
    <m/>
    <m/>
    <m/>
    <m/>
    <m/>
    <m/>
    <m/>
    <x v="1"/>
    <m/>
  </r>
  <r>
    <m/>
    <m/>
    <m/>
    <m/>
    <x v="1"/>
    <m/>
    <m/>
    <m/>
    <m/>
    <m/>
    <m/>
    <m/>
    <m/>
    <x v="1"/>
    <m/>
  </r>
  <r>
    <n v="3"/>
    <s v="General"/>
    <s v="Interno"/>
    <s v="Selección"/>
    <x v="0"/>
    <s v="Direccionamiento de la contratación desde el pliego de condiciones y los estudios previos, y posible filtración de información sobre procesos contractuales que adelanta la entidad "/>
    <s v="*Favorecimiento a terceros, empresas o personas, para la asignación de contratos. * Sanciones disciplinarias a servidores públicos. * Corrupción en procesos públicos_x000a_"/>
    <s v="Raro (puede ocurrir excepcionalmente)"/>
    <s v="Moderado"/>
    <n v="1"/>
    <n v="3"/>
    <s v="Raro (puede ocurrir excepcionalmente)Moderado"/>
    <n v="3.5"/>
    <x v="3"/>
    <m/>
  </r>
  <r>
    <m/>
    <m/>
    <m/>
    <m/>
    <x v="1"/>
    <m/>
    <m/>
    <m/>
    <m/>
    <m/>
    <m/>
    <m/>
    <m/>
    <x v="1"/>
    <m/>
  </r>
  <r>
    <m/>
    <m/>
    <m/>
    <m/>
    <x v="1"/>
    <m/>
    <m/>
    <m/>
    <m/>
    <m/>
    <m/>
    <m/>
    <m/>
    <x v="1"/>
    <m/>
  </r>
  <r>
    <m/>
    <m/>
    <m/>
    <m/>
    <x v="1"/>
    <m/>
    <m/>
    <m/>
    <m/>
    <m/>
    <m/>
    <m/>
    <m/>
    <x v="1"/>
    <m/>
  </r>
  <r>
    <m/>
    <m/>
    <m/>
    <m/>
    <x v="1"/>
    <m/>
    <m/>
    <m/>
    <m/>
    <m/>
    <m/>
    <m/>
    <m/>
    <x v="1"/>
    <m/>
  </r>
  <r>
    <n v="4"/>
    <s v="General"/>
    <s v="Interno"/>
    <s v="Selección"/>
    <x v="2"/>
    <s v="Riesgo de  colusión entre proponentes, es decir, pactos o acuerdos entre dos partes (persona natural o jurídica) con el fin de perjudicar a una tercera parte (otro proponente o la ANH)"/>
    <s v="* Corrupción  en procesos públicos. * Asignación equivocada del contrato. * Declaratoria de desierta o revocatoria_x000a_"/>
    <s v="Improbable (puede ocurrir ocasionalmente)"/>
    <s v="Moderado"/>
    <n v="2"/>
    <n v="3"/>
    <s v="Improbable (puede ocurrir ocasionalmente)Moderado"/>
    <n v="7"/>
    <x v="2"/>
    <m/>
  </r>
  <r>
    <m/>
    <m/>
    <m/>
    <m/>
    <x v="1"/>
    <m/>
    <m/>
    <m/>
    <m/>
    <m/>
    <m/>
    <m/>
    <m/>
    <x v="1"/>
    <m/>
  </r>
  <r>
    <m/>
    <m/>
    <m/>
    <m/>
    <x v="1"/>
    <m/>
    <m/>
    <m/>
    <m/>
    <m/>
    <m/>
    <m/>
    <m/>
    <x v="1"/>
    <m/>
  </r>
  <r>
    <m/>
    <m/>
    <m/>
    <m/>
    <x v="1"/>
    <m/>
    <m/>
    <m/>
    <m/>
    <m/>
    <m/>
    <m/>
    <m/>
    <x v="1"/>
    <m/>
  </r>
  <r>
    <m/>
    <m/>
    <m/>
    <m/>
    <x v="1"/>
    <m/>
    <m/>
    <m/>
    <m/>
    <m/>
    <m/>
    <m/>
    <m/>
    <x v="1"/>
    <m/>
  </r>
  <r>
    <n v="5"/>
    <s v="General"/>
    <s v="Interno"/>
    <s v="Contratacion"/>
    <x v="3"/>
    <s v="Incumplimiento de requisitos legales en la celebración de contratos"/>
    <s v="*Investigaciones disciplinarias a los servidores públicos* Inhabilidades para contratar a las empresas_x000a_"/>
    <s v="Raro (puede ocurrir excepcionalmente)"/>
    <s v="Moderado"/>
    <n v="1"/>
    <n v="3"/>
    <s v="Raro (puede ocurrir excepcionalmente)Moderado"/>
    <n v="3.5"/>
    <x v="3"/>
    <m/>
  </r>
  <r>
    <m/>
    <m/>
    <m/>
    <m/>
    <x v="1"/>
    <m/>
    <m/>
    <m/>
    <m/>
    <m/>
    <m/>
    <m/>
    <m/>
    <x v="1"/>
    <m/>
  </r>
  <r>
    <m/>
    <m/>
    <m/>
    <m/>
    <x v="1"/>
    <m/>
    <m/>
    <m/>
    <m/>
    <m/>
    <m/>
    <m/>
    <m/>
    <x v="1"/>
    <m/>
  </r>
  <r>
    <m/>
    <m/>
    <m/>
    <m/>
    <x v="1"/>
    <m/>
    <m/>
    <m/>
    <m/>
    <m/>
    <m/>
    <m/>
    <m/>
    <x v="1"/>
    <m/>
  </r>
  <r>
    <m/>
    <m/>
    <m/>
    <m/>
    <x v="1"/>
    <m/>
    <m/>
    <m/>
    <m/>
    <m/>
    <m/>
    <m/>
    <m/>
    <x v="1"/>
    <m/>
  </r>
  <r>
    <n v="6"/>
    <s v="General"/>
    <s v="Externo"/>
    <s v="Contratacion"/>
    <x v="4"/>
    <s v="Presentación tardía de las garantías que debe constituir el contratista a favor de la entidad._x000a_"/>
    <s v="* Demoras en  el inicio de la ejecución contractual. * Inicio de ejecución sin el lleno de los requisitos legales"/>
    <s v="Posible (puede ocurrir en cualquier momento del futuro)"/>
    <s v="Moderado"/>
    <n v="3"/>
    <n v="3"/>
    <s v="Posible (puede ocurrir en cualquier momento del futuro)Moderado"/>
    <n v="10.5"/>
    <x v="0"/>
    <m/>
  </r>
  <r>
    <m/>
    <m/>
    <m/>
    <m/>
    <x v="1"/>
    <m/>
    <m/>
    <m/>
    <m/>
    <m/>
    <m/>
    <m/>
    <m/>
    <x v="1"/>
    <m/>
  </r>
  <r>
    <m/>
    <m/>
    <m/>
    <m/>
    <x v="1"/>
    <m/>
    <m/>
    <m/>
    <m/>
    <m/>
    <m/>
    <m/>
    <m/>
    <x v="1"/>
    <m/>
  </r>
  <r>
    <m/>
    <m/>
    <m/>
    <m/>
    <x v="1"/>
    <m/>
    <m/>
    <m/>
    <m/>
    <m/>
    <m/>
    <m/>
    <m/>
    <x v="1"/>
    <m/>
  </r>
  <r>
    <m/>
    <m/>
    <m/>
    <m/>
    <x v="1"/>
    <m/>
    <m/>
    <m/>
    <m/>
    <m/>
    <m/>
    <m/>
    <m/>
    <x v="1"/>
    <m/>
  </r>
  <r>
    <n v="7"/>
    <s v="Especifico"/>
    <s v="Externo"/>
    <s v="Ejecución"/>
    <x v="3"/>
    <s v="Utilización indebida de la información suministrada o de los estudios "/>
    <s v="Afectación de las labores normales en la ejecución del contrato"/>
    <s v="Improbable (puede ocurrir ocasionalmente)"/>
    <s v="Moderado"/>
    <n v="2"/>
    <n v="3"/>
    <s v="Improbable (puede ocurrir ocasionalmente)Moderado"/>
    <n v="7"/>
    <x v="2"/>
    <m/>
  </r>
  <r>
    <m/>
    <m/>
    <m/>
    <m/>
    <x v="1"/>
    <m/>
    <m/>
    <m/>
    <m/>
    <m/>
    <m/>
    <m/>
    <m/>
    <x v="1"/>
    <m/>
  </r>
  <r>
    <m/>
    <m/>
    <m/>
    <m/>
    <x v="1"/>
    <m/>
    <m/>
    <m/>
    <m/>
    <m/>
    <m/>
    <m/>
    <m/>
    <x v="1"/>
    <m/>
  </r>
  <r>
    <m/>
    <m/>
    <m/>
    <m/>
    <x v="1"/>
    <m/>
    <m/>
    <m/>
    <m/>
    <m/>
    <m/>
    <m/>
    <m/>
    <x v="1"/>
    <m/>
  </r>
  <r>
    <m/>
    <m/>
    <m/>
    <m/>
    <x v="1"/>
    <m/>
    <m/>
    <m/>
    <m/>
    <m/>
    <m/>
    <m/>
    <m/>
    <x v="1"/>
    <m/>
  </r>
  <r>
    <n v="8"/>
    <s v="Especifico"/>
    <s v="Externo"/>
    <s v="Ejecución"/>
    <x v="3"/>
    <s v="Errores cometidos por el contratista en la elaboración de su propuesta"/>
    <s v="Además de la afectación en el desarrollo normal de las actividades contractuales, se generaría afectaciones socio ambientales"/>
    <s v="Raro (puede ocurrir excepcionalmente)"/>
    <s v="Moderado"/>
    <n v="1"/>
    <n v="3"/>
    <s v="Raro (puede ocurrir excepcionalmente)Moderado"/>
    <n v="3.5"/>
    <x v="3"/>
    <m/>
  </r>
  <r>
    <m/>
    <m/>
    <m/>
    <m/>
    <x v="1"/>
    <m/>
    <m/>
    <m/>
    <m/>
    <m/>
    <m/>
    <m/>
    <m/>
    <x v="1"/>
    <m/>
  </r>
  <r>
    <m/>
    <m/>
    <m/>
    <m/>
    <x v="1"/>
    <m/>
    <m/>
    <m/>
    <m/>
    <m/>
    <m/>
    <m/>
    <m/>
    <x v="1"/>
    <m/>
  </r>
  <r>
    <m/>
    <m/>
    <m/>
    <m/>
    <x v="1"/>
    <m/>
    <m/>
    <m/>
    <m/>
    <m/>
    <m/>
    <m/>
    <m/>
    <x v="1"/>
    <m/>
  </r>
  <r>
    <m/>
    <m/>
    <m/>
    <m/>
    <x v="1"/>
    <m/>
    <m/>
    <m/>
    <m/>
    <m/>
    <m/>
    <m/>
    <m/>
    <x v="1"/>
    <m/>
  </r>
  <r>
    <n v="9"/>
    <s v="Especifico"/>
    <s v="Externo"/>
    <s v="Ejecución"/>
    <x v="5"/>
    <s v="Afectación a terceros por el desarrollo de la actividad"/>
    <s v="Impacto temporal en el medio ambiente o afectaciones a predios por el desarrollo de la Magnetotelúrica"/>
    <s v="Raro (puede ocurrir excepcionalmente)"/>
    <s v="Moderado"/>
    <n v="1"/>
    <n v="3"/>
    <s v="Raro (puede ocurrir excepcionalmente)Moderado"/>
    <n v="3.5"/>
    <x v="3"/>
    <m/>
  </r>
  <r>
    <m/>
    <m/>
    <m/>
    <m/>
    <x v="1"/>
    <m/>
    <m/>
    <m/>
    <m/>
    <m/>
    <m/>
    <m/>
    <m/>
    <x v="1"/>
    <m/>
  </r>
  <r>
    <m/>
    <m/>
    <m/>
    <m/>
    <x v="1"/>
    <m/>
    <m/>
    <m/>
    <m/>
    <m/>
    <m/>
    <m/>
    <m/>
    <x v="1"/>
    <m/>
  </r>
  <r>
    <m/>
    <m/>
    <m/>
    <m/>
    <x v="1"/>
    <m/>
    <m/>
    <m/>
    <m/>
    <m/>
    <m/>
    <m/>
    <m/>
    <x v="1"/>
    <m/>
  </r>
  <r>
    <m/>
    <m/>
    <m/>
    <m/>
    <x v="1"/>
    <m/>
    <m/>
    <m/>
    <m/>
    <m/>
    <m/>
    <m/>
    <m/>
    <x v="1"/>
    <m/>
  </r>
  <r>
    <n v="10"/>
    <s v="Especifico"/>
    <s v="Externo"/>
    <s v="Ejecución"/>
    <x v="6"/>
    <s v="Parar la operación por reacción de la comunidad"/>
    <s v="Reacción de la comunidades de la zona por el desarrollo de la actividad"/>
    <s v="Raro (puede ocurrir excepcionalmente)"/>
    <s v="Catastrófico "/>
    <n v="1"/>
    <n v="5"/>
    <s v="Raro (puede ocurrir excepcionalmente)Catastrófico "/>
    <n v="13.75"/>
    <x v="0"/>
    <m/>
  </r>
  <r>
    <m/>
    <m/>
    <m/>
    <m/>
    <x v="1"/>
    <m/>
    <m/>
    <m/>
    <m/>
    <m/>
    <m/>
    <m/>
    <m/>
    <x v="1"/>
    <m/>
  </r>
  <r>
    <m/>
    <m/>
    <m/>
    <m/>
    <x v="1"/>
    <m/>
    <m/>
    <m/>
    <m/>
    <m/>
    <m/>
    <m/>
    <m/>
    <x v="1"/>
    <m/>
  </r>
  <r>
    <m/>
    <m/>
    <m/>
    <m/>
    <x v="1"/>
    <m/>
    <m/>
    <m/>
    <m/>
    <m/>
    <m/>
    <m/>
    <m/>
    <x v="1"/>
    <m/>
  </r>
  <r>
    <m/>
    <m/>
    <m/>
    <m/>
    <x v="1"/>
    <m/>
    <m/>
    <m/>
    <m/>
    <m/>
    <m/>
    <m/>
    <m/>
    <x v="1"/>
    <m/>
  </r>
  <r>
    <n v="11"/>
    <s v="Especifico"/>
    <s v="Externo"/>
    <s v="Ejecución"/>
    <x v="0"/>
    <s v="Cambios climáticos"/>
    <s v="Atraso en la ejecución por ola invernal en la región"/>
    <s v="Posible (puede ocurrir en cualquier momento del futuro)"/>
    <s v="Moderado"/>
    <n v="3"/>
    <n v="3"/>
    <s v="Posible (puede ocurrir en cualquier momento del futuro)Moderado"/>
    <n v="10.5"/>
    <x v="0"/>
    <m/>
  </r>
  <r>
    <m/>
    <m/>
    <m/>
    <m/>
    <x v="1"/>
    <m/>
    <m/>
    <m/>
    <m/>
    <m/>
    <m/>
    <m/>
    <m/>
    <x v="1"/>
    <m/>
  </r>
  <r>
    <m/>
    <m/>
    <m/>
    <m/>
    <x v="1"/>
    <m/>
    <m/>
    <m/>
    <m/>
    <m/>
    <m/>
    <m/>
    <m/>
    <x v="1"/>
    <m/>
  </r>
  <r>
    <m/>
    <m/>
    <m/>
    <m/>
    <x v="1"/>
    <m/>
    <m/>
    <m/>
    <m/>
    <m/>
    <m/>
    <m/>
    <m/>
    <x v="1"/>
    <m/>
  </r>
  <r>
    <m/>
    <m/>
    <m/>
    <m/>
    <x v="1"/>
    <m/>
    <m/>
    <m/>
    <m/>
    <m/>
    <m/>
    <m/>
    <m/>
    <x v="1"/>
    <m/>
  </r>
  <r>
    <n v="12"/>
    <s v="Especifico"/>
    <s v="Externo"/>
    <s v="Ejecución"/>
    <x v="0"/>
    <s v="Accidentes en personas o infraestrcutura"/>
    <s v="Afectación de las labores normales en la ejecución del contrato"/>
    <s v="Raro (puede ocurrir excepcionalmente)"/>
    <s v="Moderado"/>
    <n v="1"/>
    <n v="3"/>
    <s v="Raro (puede ocurrir excepcionalmente)Moderado"/>
    <n v="3.5"/>
    <x v="3"/>
    <m/>
  </r>
  <r>
    <m/>
    <m/>
    <m/>
    <m/>
    <x v="1"/>
    <m/>
    <m/>
    <m/>
    <m/>
    <m/>
    <m/>
    <m/>
    <m/>
    <x v="1"/>
    <m/>
  </r>
  <r>
    <m/>
    <m/>
    <m/>
    <m/>
    <x v="1"/>
    <m/>
    <m/>
    <m/>
    <m/>
    <m/>
    <m/>
    <m/>
    <m/>
    <x v="1"/>
    <m/>
  </r>
  <r>
    <m/>
    <m/>
    <m/>
    <m/>
    <x v="1"/>
    <m/>
    <m/>
    <m/>
    <m/>
    <m/>
    <m/>
    <m/>
    <m/>
    <x v="1"/>
    <m/>
  </r>
  <r>
    <m/>
    <m/>
    <m/>
    <m/>
    <x v="1"/>
    <m/>
    <m/>
    <m/>
    <m/>
    <m/>
    <m/>
    <m/>
    <m/>
    <x v="1"/>
    <m/>
  </r>
  <r>
    <n v="13"/>
    <s v="Especifico"/>
    <s v="Externo"/>
    <s v="Ejecución"/>
    <x v="6"/>
    <s v="Conflictos  sociales"/>
    <s v="Actos terroristas en el área de influencia directa del proyecto"/>
    <s v="Raro (puede ocurrir excepcionalmente)"/>
    <s v="Catastrófico "/>
    <n v="1"/>
    <n v="5"/>
    <s v="Raro (puede ocurrir excepcionalmente)Catastrófico "/>
    <n v="13.75"/>
    <x v="0"/>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m/>
    <m/>
    <m/>
    <m/>
    <x v="1"/>
    <m/>
    <m/>
    <m/>
    <m/>
    <m/>
    <m/>
    <m/>
    <m/>
    <x v="1"/>
    <m/>
  </r>
  <r>
    <n v="38"/>
    <m/>
    <m/>
    <m/>
    <x v="1"/>
    <m/>
    <m/>
    <m/>
    <m/>
    <s v=""/>
    <s v=""/>
    <s v=""/>
    <e v="#N/A"/>
    <x v="4"/>
    <m/>
  </r>
  <r>
    <m/>
    <m/>
    <m/>
    <m/>
    <x v="1"/>
    <m/>
    <m/>
    <m/>
    <m/>
    <m/>
    <m/>
    <m/>
    <m/>
    <x v="1"/>
    <m/>
  </r>
  <r>
    <m/>
    <m/>
    <m/>
    <m/>
    <x v="1"/>
    <m/>
    <m/>
    <m/>
    <m/>
    <m/>
    <m/>
    <m/>
    <m/>
    <x v="1"/>
    <m/>
  </r>
  <r>
    <m/>
    <m/>
    <m/>
    <m/>
    <x v="1"/>
    <m/>
    <m/>
    <m/>
    <m/>
    <m/>
    <m/>
    <m/>
    <m/>
    <x v="1"/>
    <m/>
  </r>
  <r>
    <m/>
    <m/>
    <m/>
    <m/>
    <x v="1"/>
    <m/>
    <m/>
    <m/>
    <m/>
    <m/>
    <m/>
    <m/>
    <m/>
    <x v="1"/>
    <m/>
  </r>
  <r>
    <n v="39"/>
    <m/>
    <m/>
    <m/>
    <x v="1"/>
    <m/>
    <m/>
    <m/>
    <m/>
    <s v=""/>
    <s v=""/>
    <s v=""/>
    <e v="#N/A"/>
    <x v="4"/>
    <m/>
  </r>
  <r>
    <m/>
    <m/>
    <m/>
    <m/>
    <x v="1"/>
    <m/>
    <m/>
    <m/>
    <m/>
    <m/>
    <m/>
    <m/>
    <m/>
    <x v="1"/>
    <m/>
  </r>
  <r>
    <m/>
    <m/>
    <m/>
    <m/>
    <x v="1"/>
    <m/>
    <m/>
    <m/>
    <m/>
    <m/>
    <m/>
    <m/>
    <m/>
    <x v="1"/>
    <m/>
  </r>
  <r>
    <m/>
    <m/>
    <m/>
    <m/>
    <x v="1"/>
    <m/>
    <m/>
    <m/>
    <m/>
    <m/>
    <m/>
    <m/>
    <m/>
    <x v="1"/>
    <m/>
  </r>
  <r>
    <m/>
    <m/>
    <m/>
    <m/>
    <x v="1"/>
    <m/>
    <m/>
    <m/>
    <m/>
    <m/>
    <m/>
    <m/>
    <m/>
    <x v="1"/>
    <m/>
  </r>
  <r>
    <n v="40"/>
    <m/>
    <m/>
    <m/>
    <x v="1"/>
    <m/>
    <m/>
    <m/>
    <m/>
    <s v=""/>
    <s v=""/>
    <s v=""/>
    <e v="#N/A"/>
    <x v="4"/>
    <m/>
  </r>
  <r>
    <m/>
    <m/>
    <m/>
    <m/>
    <x v="1"/>
    <m/>
    <m/>
    <m/>
    <m/>
    <m/>
    <m/>
    <m/>
    <m/>
    <x v="1"/>
    <m/>
  </r>
  <r>
    <m/>
    <m/>
    <m/>
    <m/>
    <x v="1"/>
    <m/>
    <m/>
    <m/>
    <m/>
    <m/>
    <m/>
    <m/>
    <m/>
    <x v="1"/>
    <m/>
  </r>
  <r>
    <m/>
    <m/>
    <m/>
    <m/>
    <x v="1"/>
    <m/>
    <m/>
    <m/>
    <m/>
    <m/>
    <m/>
    <m/>
    <m/>
    <x v="1"/>
    <m/>
  </r>
  <r>
    <m/>
    <m/>
    <m/>
    <m/>
    <x v="1"/>
    <m/>
    <m/>
    <m/>
    <m/>
    <m/>
    <m/>
    <m/>
    <m/>
    <x v="1"/>
    <m/>
  </r>
  <r>
    <n v="41"/>
    <m/>
    <m/>
    <m/>
    <x v="1"/>
    <m/>
    <m/>
    <m/>
    <m/>
    <s v=""/>
    <s v=""/>
    <s v=""/>
    <e v="#N/A"/>
    <x v="4"/>
    <m/>
  </r>
  <r>
    <m/>
    <m/>
    <m/>
    <m/>
    <x v="1"/>
    <m/>
    <m/>
    <m/>
    <m/>
    <m/>
    <m/>
    <m/>
    <m/>
    <x v="1"/>
    <m/>
  </r>
  <r>
    <m/>
    <m/>
    <m/>
    <m/>
    <x v="1"/>
    <m/>
    <m/>
    <m/>
    <m/>
    <m/>
    <m/>
    <m/>
    <m/>
    <x v="1"/>
    <m/>
  </r>
  <r>
    <m/>
    <m/>
    <m/>
    <m/>
    <x v="1"/>
    <m/>
    <m/>
    <m/>
    <m/>
    <m/>
    <m/>
    <m/>
    <m/>
    <x v="1"/>
    <m/>
  </r>
  <r>
    <m/>
    <m/>
    <m/>
    <m/>
    <x v="1"/>
    <m/>
    <m/>
    <m/>
    <m/>
    <m/>
    <m/>
    <m/>
    <m/>
    <x v="1"/>
    <m/>
  </r>
  <r>
    <n v="42"/>
    <m/>
    <m/>
    <m/>
    <x v="1"/>
    <m/>
    <m/>
    <m/>
    <m/>
    <s v=""/>
    <s v=""/>
    <s v=""/>
    <e v="#N/A"/>
    <x v="4"/>
    <m/>
  </r>
  <r>
    <m/>
    <m/>
    <m/>
    <m/>
    <x v="1"/>
    <m/>
    <m/>
    <m/>
    <m/>
    <m/>
    <m/>
    <m/>
    <m/>
    <x v="1"/>
    <m/>
  </r>
  <r>
    <m/>
    <m/>
    <m/>
    <m/>
    <x v="1"/>
    <m/>
    <m/>
    <m/>
    <m/>
    <m/>
    <m/>
    <m/>
    <m/>
    <x v="1"/>
    <m/>
  </r>
  <r>
    <m/>
    <m/>
    <m/>
    <m/>
    <x v="1"/>
    <m/>
    <m/>
    <m/>
    <m/>
    <m/>
    <m/>
    <m/>
    <m/>
    <x v="1"/>
    <m/>
  </r>
  <r>
    <m/>
    <m/>
    <m/>
    <m/>
    <x v="1"/>
    <m/>
    <m/>
    <m/>
    <m/>
    <m/>
    <m/>
    <m/>
    <m/>
    <x v="1"/>
    <m/>
  </r>
  <r>
    <n v="43"/>
    <m/>
    <m/>
    <m/>
    <x v="1"/>
    <m/>
    <m/>
    <m/>
    <m/>
    <s v=""/>
    <s v=""/>
    <s v=""/>
    <e v="#N/A"/>
    <x v="4"/>
    <m/>
  </r>
  <r>
    <m/>
    <m/>
    <m/>
    <m/>
    <x v="1"/>
    <m/>
    <m/>
    <m/>
    <m/>
    <m/>
    <m/>
    <m/>
    <m/>
    <x v="1"/>
    <m/>
  </r>
  <r>
    <m/>
    <m/>
    <m/>
    <m/>
    <x v="1"/>
    <m/>
    <m/>
    <m/>
    <m/>
    <m/>
    <m/>
    <m/>
    <m/>
    <x v="1"/>
    <m/>
  </r>
  <r>
    <m/>
    <m/>
    <m/>
    <m/>
    <x v="1"/>
    <m/>
    <m/>
    <m/>
    <m/>
    <m/>
    <m/>
    <m/>
    <m/>
    <x v="1"/>
    <m/>
  </r>
  <r>
    <m/>
    <m/>
    <m/>
    <m/>
    <x v="1"/>
    <m/>
    <m/>
    <m/>
    <m/>
    <m/>
    <m/>
    <m/>
    <m/>
    <x v="1"/>
    <m/>
  </r>
  <r>
    <n v="44"/>
    <m/>
    <m/>
    <m/>
    <x v="1"/>
    <m/>
    <m/>
    <m/>
    <m/>
    <s v=""/>
    <s v=""/>
    <s v=""/>
    <e v="#N/A"/>
    <x v="4"/>
    <m/>
  </r>
  <r>
    <m/>
    <m/>
    <m/>
    <m/>
    <x v="1"/>
    <m/>
    <m/>
    <m/>
    <m/>
    <m/>
    <m/>
    <m/>
    <m/>
    <x v="1"/>
    <m/>
  </r>
  <r>
    <m/>
    <m/>
    <m/>
    <m/>
    <x v="1"/>
    <m/>
    <m/>
    <m/>
    <m/>
    <m/>
    <m/>
    <m/>
    <m/>
    <x v="1"/>
    <m/>
  </r>
  <r>
    <m/>
    <m/>
    <m/>
    <m/>
    <x v="1"/>
    <m/>
    <m/>
    <m/>
    <m/>
    <m/>
    <m/>
    <m/>
    <m/>
    <x v="1"/>
    <m/>
  </r>
  <r>
    <m/>
    <m/>
    <m/>
    <m/>
    <x v="1"/>
    <m/>
    <m/>
    <m/>
    <m/>
    <m/>
    <m/>
    <m/>
    <m/>
    <x v="1"/>
    <m/>
  </r>
  <r>
    <n v="45"/>
    <m/>
    <m/>
    <m/>
    <x v="1"/>
    <m/>
    <m/>
    <m/>
    <m/>
    <s v=""/>
    <s v=""/>
    <s v=""/>
    <e v="#N/A"/>
    <x v="4"/>
    <m/>
  </r>
  <r>
    <m/>
    <m/>
    <m/>
    <m/>
    <x v="1"/>
    <m/>
    <m/>
    <m/>
    <m/>
    <m/>
    <m/>
    <m/>
    <m/>
    <x v="1"/>
    <m/>
  </r>
  <r>
    <m/>
    <m/>
    <m/>
    <m/>
    <x v="1"/>
    <m/>
    <m/>
    <m/>
    <m/>
    <m/>
    <m/>
    <m/>
    <m/>
    <x v="1"/>
    <m/>
  </r>
  <r>
    <m/>
    <m/>
    <m/>
    <m/>
    <x v="1"/>
    <m/>
    <m/>
    <m/>
    <m/>
    <m/>
    <m/>
    <m/>
    <m/>
    <x v="1"/>
    <m/>
  </r>
  <r>
    <m/>
    <m/>
    <m/>
    <m/>
    <x v="1"/>
    <m/>
    <m/>
    <m/>
    <m/>
    <m/>
    <m/>
    <m/>
    <m/>
    <x v="1"/>
    <m/>
  </r>
  <r>
    <n v="46"/>
    <m/>
    <m/>
    <m/>
    <x v="1"/>
    <m/>
    <m/>
    <m/>
    <m/>
    <s v=""/>
    <s v=""/>
    <s v=""/>
    <e v="#N/A"/>
    <x v="4"/>
    <m/>
  </r>
  <r>
    <m/>
    <m/>
    <m/>
    <m/>
    <x v="1"/>
    <m/>
    <m/>
    <m/>
    <m/>
    <m/>
    <m/>
    <m/>
    <m/>
    <x v="1"/>
    <m/>
  </r>
  <r>
    <m/>
    <m/>
    <m/>
    <m/>
    <x v="1"/>
    <m/>
    <m/>
    <m/>
    <m/>
    <m/>
    <m/>
    <m/>
    <m/>
    <x v="1"/>
    <m/>
  </r>
  <r>
    <m/>
    <m/>
    <m/>
    <m/>
    <x v="1"/>
    <m/>
    <m/>
    <m/>
    <m/>
    <m/>
    <m/>
    <m/>
    <m/>
    <x v="1"/>
    <m/>
  </r>
  <r>
    <m/>
    <m/>
    <m/>
    <m/>
    <x v="1"/>
    <m/>
    <m/>
    <m/>
    <m/>
    <m/>
    <m/>
    <m/>
    <m/>
    <x v="1"/>
    <m/>
  </r>
  <r>
    <n v="47"/>
    <m/>
    <m/>
    <m/>
    <x v="1"/>
    <m/>
    <m/>
    <m/>
    <m/>
    <s v=""/>
    <s v=""/>
    <s v=""/>
    <e v="#N/A"/>
    <x v="4"/>
    <m/>
  </r>
  <r>
    <m/>
    <m/>
    <m/>
    <m/>
    <x v="1"/>
    <m/>
    <m/>
    <m/>
    <m/>
    <m/>
    <m/>
    <m/>
    <m/>
    <x v="1"/>
    <m/>
  </r>
  <r>
    <m/>
    <m/>
    <m/>
    <m/>
    <x v="1"/>
    <m/>
    <m/>
    <m/>
    <m/>
    <m/>
    <m/>
    <m/>
    <m/>
    <x v="1"/>
    <m/>
  </r>
  <r>
    <m/>
    <m/>
    <m/>
    <m/>
    <x v="1"/>
    <m/>
    <m/>
    <m/>
    <m/>
    <m/>
    <m/>
    <m/>
    <m/>
    <x v="1"/>
    <m/>
  </r>
  <r>
    <m/>
    <m/>
    <m/>
    <m/>
    <x v="1"/>
    <m/>
    <m/>
    <m/>
    <m/>
    <m/>
    <m/>
    <m/>
    <m/>
    <x v="1"/>
    <m/>
  </r>
  <r>
    <n v="48"/>
    <m/>
    <m/>
    <m/>
    <x v="1"/>
    <m/>
    <m/>
    <m/>
    <m/>
    <s v=""/>
    <s v=""/>
    <s v=""/>
    <e v="#N/A"/>
    <x v="4"/>
    <m/>
  </r>
  <r>
    <m/>
    <m/>
    <m/>
    <m/>
    <x v="1"/>
    <m/>
    <m/>
    <m/>
    <m/>
    <m/>
    <m/>
    <m/>
    <m/>
    <x v="1"/>
    <m/>
  </r>
  <r>
    <m/>
    <m/>
    <m/>
    <m/>
    <x v="1"/>
    <m/>
    <m/>
    <m/>
    <m/>
    <m/>
    <m/>
    <m/>
    <m/>
    <x v="1"/>
    <m/>
  </r>
  <r>
    <m/>
    <m/>
    <m/>
    <m/>
    <x v="1"/>
    <m/>
    <m/>
    <m/>
    <m/>
    <m/>
    <m/>
    <m/>
    <m/>
    <x v="1"/>
    <m/>
  </r>
  <r>
    <m/>
    <m/>
    <m/>
    <m/>
    <x v="1"/>
    <m/>
    <m/>
    <m/>
    <m/>
    <m/>
    <m/>
    <m/>
    <m/>
    <x v="1"/>
    <m/>
  </r>
  <r>
    <n v="49"/>
    <m/>
    <m/>
    <m/>
    <x v="1"/>
    <m/>
    <m/>
    <m/>
    <m/>
    <s v=""/>
    <s v=""/>
    <s v=""/>
    <e v="#N/A"/>
    <x v="4"/>
    <m/>
  </r>
  <r>
    <m/>
    <m/>
    <m/>
    <m/>
    <x v="1"/>
    <m/>
    <m/>
    <m/>
    <m/>
    <m/>
    <m/>
    <m/>
    <m/>
    <x v="1"/>
    <m/>
  </r>
  <r>
    <m/>
    <m/>
    <m/>
    <m/>
    <x v="1"/>
    <m/>
    <m/>
    <m/>
    <m/>
    <m/>
    <m/>
    <m/>
    <m/>
    <x v="1"/>
    <m/>
  </r>
  <r>
    <m/>
    <m/>
    <m/>
    <m/>
    <x v="1"/>
    <m/>
    <m/>
    <m/>
    <m/>
    <m/>
    <m/>
    <m/>
    <m/>
    <x v="1"/>
    <m/>
  </r>
  <r>
    <m/>
    <m/>
    <m/>
    <m/>
    <x v="1"/>
    <m/>
    <m/>
    <m/>
    <m/>
    <m/>
    <m/>
    <m/>
    <m/>
    <x v="1"/>
    <m/>
  </r>
  <r>
    <n v="50"/>
    <m/>
    <m/>
    <m/>
    <x v="1"/>
    <m/>
    <m/>
    <m/>
    <m/>
    <s v=""/>
    <s v=""/>
    <s v=""/>
    <e v="#N/A"/>
    <x v="4"/>
    <m/>
  </r>
  <r>
    <m/>
    <m/>
    <m/>
    <m/>
    <x v="1"/>
    <m/>
    <m/>
    <m/>
    <m/>
    <m/>
    <m/>
    <m/>
    <m/>
    <x v="1"/>
    <m/>
  </r>
  <r>
    <m/>
    <m/>
    <m/>
    <m/>
    <x v="1"/>
    <m/>
    <m/>
    <m/>
    <m/>
    <m/>
    <m/>
    <m/>
    <m/>
    <x v="1"/>
    <m/>
  </r>
  <r>
    <m/>
    <m/>
    <m/>
    <m/>
    <x v="1"/>
    <m/>
    <m/>
    <m/>
    <m/>
    <m/>
    <m/>
    <m/>
    <m/>
    <x v="1"/>
    <m/>
  </r>
  <r>
    <m/>
    <m/>
    <m/>
    <m/>
    <x v="1"/>
    <m/>
    <m/>
    <m/>
    <m/>
    <m/>
    <m/>
    <m/>
    <m/>
    <x v="1"/>
    <m/>
  </r>
  <r>
    <n v="51"/>
    <m/>
    <m/>
    <m/>
    <x v="1"/>
    <m/>
    <m/>
    <m/>
    <m/>
    <s v=""/>
    <s v=""/>
    <s v=""/>
    <e v="#N/A"/>
    <x v="4"/>
    <m/>
  </r>
  <r>
    <m/>
    <m/>
    <m/>
    <m/>
    <x v="1"/>
    <m/>
    <m/>
    <m/>
    <m/>
    <m/>
    <m/>
    <m/>
    <m/>
    <x v="1"/>
    <m/>
  </r>
  <r>
    <m/>
    <m/>
    <m/>
    <m/>
    <x v="1"/>
    <m/>
    <m/>
    <m/>
    <m/>
    <m/>
    <m/>
    <m/>
    <m/>
    <x v="1"/>
    <m/>
  </r>
  <r>
    <m/>
    <m/>
    <m/>
    <m/>
    <x v="1"/>
    <m/>
    <m/>
    <m/>
    <m/>
    <m/>
    <m/>
    <m/>
    <m/>
    <x v="1"/>
    <m/>
  </r>
  <r>
    <m/>
    <m/>
    <m/>
    <m/>
    <x v="1"/>
    <m/>
    <m/>
    <m/>
    <m/>
    <m/>
    <m/>
    <m/>
    <m/>
    <x v="1"/>
    <m/>
  </r>
  <r>
    <n v="52"/>
    <m/>
    <m/>
    <m/>
    <x v="1"/>
    <m/>
    <m/>
    <m/>
    <m/>
    <s v=""/>
    <s v=""/>
    <s v=""/>
    <e v="#N/A"/>
    <x v="4"/>
    <m/>
  </r>
  <r>
    <m/>
    <m/>
    <m/>
    <m/>
    <x v="1"/>
    <m/>
    <m/>
    <m/>
    <m/>
    <m/>
    <m/>
    <m/>
    <m/>
    <x v="1"/>
    <m/>
  </r>
  <r>
    <m/>
    <m/>
    <m/>
    <m/>
    <x v="1"/>
    <m/>
    <m/>
    <m/>
    <m/>
    <m/>
    <m/>
    <m/>
    <m/>
    <x v="1"/>
    <m/>
  </r>
  <r>
    <m/>
    <m/>
    <m/>
    <m/>
    <x v="1"/>
    <m/>
    <m/>
    <m/>
    <m/>
    <m/>
    <m/>
    <m/>
    <m/>
    <x v="1"/>
    <m/>
  </r>
  <r>
    <m/>
    <m/>
    <m/>
    <m/>
    <x v="1"/>
    <m/>
    <m/>
    <m/>
    <m/>
    <m/>
    <m/>
    <m/>
    <m/>
    <x v="1"/>
    <m/>
  </r>
  <r>
    <n v="53"/>
    <m/>
    <m/>
    <m/>
    <x v="1"/>
    <m/>
    <m/>
    <m/>
    <m/>
    <s v=""/>
    <s v=""/>
    <s v=""/>
    <e v="#N/A"/>
    <x v="4"/>
    <m/>
  </r>
  <r>
    <m/>
    <m/>
    <m/>
    <m/>
    <x v="1"/>
    <m/>
    <m/>
    <m/>
    <m/>
    <m/>
    <m/>
    <m/>
    <m/>
    <x v="1"/>
    <m/>
  </r>
  <r>
    <m/>
    <m/>
    <m/>
    <m/>
    <x v="1"/>
    <m/>
    <m/>
    <m/>
    <m/>
    <m/>
    <m/>
    <m/>
    <m/>
    <x v="1"/>
    <m/>
  </r>
  <r>
    <m/>
    <m/>
    <m/>
    <m/>
    <x v="1"/>
    <m/>
    <m/>
    <m/>
    <m/>
    <m/>
    <m/>
    <m/>
    <m/>
    <x v="1"/>
    <m/>
  </r>
  <r>
    <m/>
    <m/>
    <m/>
    <m/>
    <x v="1"/>
    <m/>
    <m/>
    <m/>
    <m/>
    <m/>
    <m/>
    <m/>
    <m/>
    <x v="1"/>
    <m/>
  </r>
  <r>
    <n v="54"/>
    <m/>
    <m/>
    <m/>
    <x v="1"/>
    <m/>
    <m/>
    <m/>
    <m/>
    <s v=""/>
    <s v=""/>
    <s v=""/>
    <e v="#N/A"/>
    <x v="4"/>
    <m/>
  </r>
  <r>
    <m/>
    <m/>
    <m/>
    <m/>
    <x v="1"/>
    <m/>
    <m/>
    <m/>
    <m/>
    <m/>
    <m/>
    <m/>
    <m/>
    <x v="1"/>
    <m/>
  </r>
  <r>
    <m/>
    <m/>
    <m/>
    <m/>
    <x v="1"/>
    <m/>
    <m/>
    <m/>
    <m/>
    <m/>
    <m/>
    <m/>
    <m/>
    <x v="1"/>
    <m/>
  </r>
  <r>
    <m/>
    <m/>
    <m/>
    <m/>
    <x v="1"/>
    <m/>
    <m/>
    <m/>
    <m/>
    <m/>
    <m/>
    <m/>
    <m/>
    <x v="1"/>
    <m/>
  </r>
  <r>
    <m/>
    <m/>
    <m/>
    <m/>
    <x v="1"/>
    <m/>
    <m/>
    <m/>
    <m/>
    <m/>
    <m/>
    <m/>
    <m/>
    <x v="1"/>
    <m/>
  </r>
  <r>
    <n v="55"/>
    <m/>
    <m/>
    <m/>
    <x v="1"/>
    <m/>
    <m/>
    <m/>
    <m/>
    <s v=""/>
    <s v=""/>
    <s v=""/>
    <e v="#N/A"/>
    <x v="4"/>
    <m/>
  </r>
  <r>
    <m/>
    <m/>
    <m/>
    <m/>
    <x v="1"/>
    <m/>
    <m/>
    <m/>
    <m/>
    <m/>
    <m/>
    <m/>
    <m/>
    <x v="1"/>
    <m/>
  </r>
  <r>
    <m/>
    <m/>
    <m/>
    <m/>
    <x v="1"/>
    <m/>
    <m/>
    <m/>
    <m/>
    <m/>
    <m/>
    <m/>
    <m/>
    <x v="1"/>
    <m/>
  </r>
  <r>
    <m/>
    <m/>
    <m/>
    <m/>
    <x v="1"/>
    <m/>
    <m/>
    <m/>
    <m/>
    <m/>
    <m/>
    <m/>
    <m/>
    <x v="1"/>
    <m/>
  </r>
  <r>
    <m/>
    <m/>
    <m/>
    <m/>
    <x v="1"/>
    <m/>
    <m/>
    <m/>
    <m/>
    <m/>
    <m/>
    <m/>
    <m/>
    <x v="1"/>
    <m/>
  </r>
  <r>
    <n v="56"/>
    <m/>
    <m/>
    <m/>
    <x v="1"/>
    <m/>
    <m/>
    <m/>
    <m/>
    <s v=""/>
    <s v=""/>
    <s v=""/>
    <e v="#N/A"/>
    <x v="4"/>
    <m/>
  </r>
  <r>
    <m/>
    <m/>
    <m/>
    <m/>
    <x v="1"/>
    <m/>
    <m/>
    <m/>
    <m/>
    <m/>
    <m/>
    <m/>
    <m/>
    <x v="1"/>
    <m/>
  </r>
  <r>
    <m/>
    <m/>
    <m/>
    <m/>
    <x v="1"/>
    <m/>
    <m/>
    <m/>
    <m/>
    <m/>
    <m/>
    <m/>
    <m/>
    <x v="1"/>
    <m/>
  </r>
  <r>
    <m/>
    <m/>
    <m/>
    <m/>
    <x v="1"/>
    <m/>
    <m/>
    <m/>
    <m/>
    <m/>
    <m/>
    <m/>
    <m/>
    <x v="1"/>
    <m/>
  </r>
  <r>
    <m/>
    <m/>
    <m/>
    <m/>
    <x v="1"/>
    <m/>
    <m/>
    <m/>
    <m/>
    <m/>
    <m/>
    <m/>
    <m/>
    <x v="1"/>
    <m/>
  </r>
  <r>
    <n v="57"/>
    <m/>
    <m/>
    <m/>
    <x v="1"/>
    <m/>
    <m/>
    <m/>
    <m/>
    <s v=""/>
    <s v=""/>
    <s v=""/>
    <e v="#N/A"/>
    <x v="4"/>
    <m/>
  </r>
  <r>
    <m/>
    <m/>
    <m/>
    <m/>
    <x v="1"/>
    <m/>
    <m/>
    <m/>
    <m/>
    <m/>
    <m/>
    <m/>
    <m/>
    <x v="1"/>
    <m/>
  </r>
  <r>
    <m/>
    <m/>
    <m/>
    <m/>
    <x v="1"/>
    <m/>
    <m/>
    <m/>
    <m/>
    <m/>
    <m/>
    <m/>
    <m/>
    <x v="1"/>
    <m/>
  </r>
  <r>
    <m/>
    <m/>
    <m/>
    <m/>
    <x v="1"/>
    <m/>
    <m/>
    <m/>
    <m/>
    <m/>
    <m/>
    <m/>
    <m/>
    <x v="1"/>
    <m/>
  </r>
  <r>
    <m/>
    <m/>
    <m/>
    <m/>
    <x v="1"/>
    <m/>
    <m/>
    <m/>
    <m/>
    <m/>
    <m/>
    <m/>
    <m/>
    <x v="1"/>
    <m/>
  </r>
  <r>
    <n v="58"/>
    <m/>
    <m/>
    <m/>
    <x v="1"/>
    <m/>
    <m/>
    <m/>
    <m/>
    <s v=""/>
    <s v=""/>
    <s v=""/>
    <e v="#N/A"/>
    <x v="4"/>
    <m/>
  </r>
  <r>
    <m/>
    <m/>
    <m/>
    <m/>
    <x v="1"/>
    <m/>
    <m/>
    <m/>
    <m/>
    <m/>
    <m/>
    <m/>
    <m/>
    <x v="1"/>
    <m/>
  </r>
  <r>
    <m/>
    <m/>
    <m/>
    <m/>
    <x v="1"/>
    <m/>
    <m/>
    <m/>
    <m/>
    <m/>
    <m/>
    <m/>
    <m/>
    <x v="1"/>
    <m/>
  </r>
  <r>
    <m/>
    <m/>
    <m/>
    <m/>
    <x v="1"/>
    <m/>
    <m/>
    <m/>
    <m/>
    <m/>
    <m/>
    <m/>
    <m/>
    <x v="1"/>
    <m/>
  </r>
  <r>
    <m/>
    <m/>
    <m/>
    <m/>
    <x v="1"/>
    <m/>
    <m/>
    <m/>
    <m/>
    <m/>
    <m/>
    <m/>
    <m/>
    <x v="1"/>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 dinámica1" cacheId="0"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F12" firstHeaderRow="1" firstDataRow="2" firstDataCol="1"/>
  <pivotFields count="15">
    <pivotField showAll="0"/>
    <pivotField showAll="0"/>
    <pivotField showAll="0"/>
    <pivotField showAll="0"/>
    <pivotField axis="axisRow" showAll="0">
      <items count="10">
        <item x="5"/>
        <item m="1" x="8"/>
        <item x="0"/>
        <item x="4"/>
        <item x="3"/>
        <item x="2"/>
        <item x="6"/>
        <item m="1" x="7"/>
        <item x="1"/>
        <item t="default"/>
      </items>
    </pivotField>
    <pivotField dataField="1" showAll="0"/>
    <pivotField showAll="0"/>
    <pivotField showAll="0"/>
    <pivotField showAll="0"/>
    <pivotField showAll="0"/>
    <pivotField showAll="0"/>
    <pivotField showAll="0"/>
    <pivotField showAll="0"/>
    <pivotField axis="axisCol" showAll="0">
      <items count="7">
        <item m="1" x="5"/>
        <item x="0"/>
        <item x="2"/>
        <item x="3"/>
        <item h="1" x="1"/>
        <item x="4"/>
        <item t="default"/>
      </items>
    </pivotField>
    <pivotField showAll="0"/>
  </pivotFields>
  <rowFields count="1">
    <field x="4"/>
  </rowFields>
  <rowItems count="8">
    <i>
      <x/>
    </i>
    <i>
      <x v="2"/>
    </i>
    <i>
      <x v="3"/>
    </i>
    <i>
      <x v="4"/>
    </i>
    <i>
      <x v="5"/>
    </i>
    <i>
      <x v="6"/>
    </i>
    <i>
      <x v="8"/>
    </i>
    <i t="grand">
      <x/>
    </i>
  </rowItems>
  <colFields count="1">
    <field x="13"/>
  </colFields>
  <colItems count="5">
    <i>
      <x v="1"/>
    </i>
    <i>
      <x v="2"/>
    </i>
    <i>
      <x v="3"/>
    </i>
    <i>
      <x v="5"/>
    </i>
    <i t="grand">
      <x/>
    </i>
  </colItems>
  <dataFields count="1">
    <dataField name="Cuenta de Descripción (Qué puede pasar y, cómo puede pasar)"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hyperlink" Target="http://www.excelnegocios.com/" TargetMode="Externa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6:F32"/>
  <sheetViews>
    <sheetView tabSelected="1" workbookViewId="0"/>
  </sheetViews>
  <sheetFormatPr baseColWidth="10" defaultRowHeight="15" x14ac:dyDescent="0.25"/>
  <cols>
    <col min="2" max="2" width="71.7109375" customWidth="1"/>
    <col min="3" max="3" width="20.140625" customWidth="1"/>
    <col min="4" max="4" width="30.7109375" customWidth="1"/>
    <col min="5" max="5" width="34.7109375" customWidth="1"/>
  </cols>
  <sheetData>
    <row r="6" spans="1:6" ht="30" x14ac:dyDescent="0.25">
      <c r="A6" s="6" t="s">
        <v>3</v>
      </c>
      <c r="B6" s="6" t="s">
        <v>4</v>
      </c>
      <c r="C6" s="6" t="s">
        <v>0</v>
      </c>
      <c r="D6" s="6" t="s">
        <v>1</v>
      </c>
      <c r="E6" s="6" t="s">
        <v>2</v>
      </c>
      <c r="F6" s="1"/>
    </row>
    <row r="7" spans="1:6" s="2" customFormat="1" ht="75" customHeight="1" x14ac:dyDescent="0.25">
      <c r="A7" s="3" t="s">
        <v>95</v>
      </c>
      <c r="B7" s="1" t="s">
        <v>174</v>
      </c>
      <c r="C7" s="3" t="s">
        <v>5</v>
      </c>
      <c r="D7" s="1" t="s">
        <v>6</v>
      </c>
      <c r="E7" s="5" t="s">
        <v>7</v>
      </c>
      <c r="F7" s="3"/>
    </row>
    <row r="8" spans="1:6" s="2" customFormat="1" ht="75" customHeight="1" x14ac:dyDescent="0.25">
      <c r="A8" s="1" t="s">
        <v>96</v>
      </c>
      <c r="B8" s="1" t="s">
        <v>8</v>
      </c>
      <c r="C8" s="1" t="s">
        <v>9</v>
      </c>
      <c r="D8" s="1" t="s">
        <v>10</v>
      </c>
      <c r="E8" s="5" t="s">
        <v>11</v>
      </c>
      <c r="F8" s="3"/>
    </row>
    <row r="9" spans="1:6" s="2" customFormat="1" ht="75" customHeight="1" x14ac:dyDescent="0.25">
      <c r="A9" s="1" t="s">
        <v>97</v>
      </c>
      <c r="B9" s="1" t="s">
        <v>8</v>
      </c>
      <c r="C9" s="1" t="s">
        <v>13</v>
      </c>
      <c r="D9" s="1" t="s">
        <v>14</v>
      </c>
      <c r="E9" s="5" t="s">
        <v>15</v>
      </c>
      <c r="F9" s="3"/>
    </row>
    <row r="10" spans="1:6" s="2" customFormat="1" ht="75" customHeight="1" x14ac:dyDescent="0.25">
      <c r="A10" s="3" t="s">
        <v>98</v>
      </c>
      <c r="B10" s="1" t="s">
        <v>12</v>
      </c>
      <c r="C10" s="4" t="s">
        <v>16</v>
      </c>
      <c r="D10" s="1" t="s">
        <v>17</v>
      </c>
      <c r="E10" s="5" t="s">
        <v>7</v>
      </c>
      <c r="F10" s="3"/>
    </row>
    <row r="11" spans="1:6" s="2" customFormat="1" ht="75" customHeight="1" x14ac:dyDescent="0.25">
      <c r="A11" s="1" t="s">
        <v>99</v>
      </c>
      <c r="B11" s="1" t="s">
        <v>18</v>
      </c>
      <c r="C11" s="4" t="s">
        <v>19</v>
      </c>
      <c r="D11" s="1" t="s">
        <v>20</v>
      </c>
      <c r="E11" s="5" t="s">
        <v>7</v>
      </c>
      <c r="F11" s="3"/>
    </row>
    <row r="12" spans="1:6" s="2" customFormat="1" ht="75" customHeight="1" x14ac:dyDescent="0.25">
      <c r="A12" s="1" t="s">
        <v>100</v>
      </c>
      <c r="B12" s="1" t="s">
        <v>21</v>
      </c>
      <c r="C12" s="4" t="s">
        <v>22</v>
      </c>
      <c r="D12" s="1" t="s">
        <v>23</v>
      </c>
      <c r="E12" s="5" t="s">
        <v>24</v>
      </c>
      <c r="F12" s="3"/>
    </row>
    <row r="13" spans="1:6" s="2" customFormat="1" ht="75" customHeight="1" x14ac:dyDescent="0.25">
      <c r="A13" s="3" t="s">
        <v>101</v>
      </c>
      <c r="B13" s="1" t="s">
        <v>25</v>
      </c>
      <c r="C13" s="1" t="s">
        <v>26</v>
      </c>
      <c r="D13" s="1" t="s">
        <v>27</v>
      </c>
      <c r="E13" s="5" t="s">
        <v>24</v>
      </c>
      <c r="F13" s="3"/>
    </row>
    <row r="14" spans="1:6" s="2" customFormat="1" ht="75" customHeight="1" x14ac:dyDescent="0.25">
      <c r="A14" s="3" t="s">
        <v>212</v>
      </c>
      <c r="B14" s="1" t="s">
        <v>28</v>
      </c>
      <c r="C14" s="1" t="s">
        <v>29</v>
      </c>
      <c r="D14" s="1" t="s">
        <v>30</v>
      </c>
      <c r="E14" s="5" t="s">
        <v>31</v>
      </c>
      <c r="F14" s="3"/>
    </row>
    <row r="15" spans="1:6" s="2" customFormat="1" ht="75" customHeight="1" x14ac:dyDescent="0.25">
      <c r="A15" s="1" t="s">
        <v>102</v>
      </c>
      <c r="B15" s="1" t="s">
        <v>28</v>
      </c>
      <c r="C15" s="1" t="s">
        <v>32</v>
      </c>
      <c r="D15" s="1" t="s">
        <v>33</v>
      </c>
      <c r="E15" s="5" t="s">
        <v>31</v>
      </c>
      <c r="F15" s="3"/>
    </row>
    <row r="16" spans="1:6" s="2" customFormat="1" ht="75" customHeight="1" x14ac:dyDescent="0.25">
      <c r="A16" s="3" t="s">
        <v>103</v>
      </c>
      <c r="B16" s="1" t="s">
        <v>34</v>
      </c>
      <c r="C16" s="1" t="s">
        <v>35</v>
      </c>
      <c r="D16" s="1" t="s">
        <v>36</v>
      </c>
      <c r="E16" s="5" t="s">
        <v>31</v>
      </c>
      <c r="F16" s="3"/>
    </row>
    <row r="17" spans="1:6" s="2" customFormat="1" ht="75" customHeight="1" x14ac:dyDescent="0.25">
      <c r="A17" s="1" t="s">
        <v>104</v>
      </c>
      <c r="B17" s="1" t="s">
        <v>37</v>
      </c>
      <c r="C17" s="1" t="s">
        <v>38</v>
      </c>
      <c r="D17" s="1" t="s">
        <v>39</v>
      </c>
      <c r="E17" s="5" t="s">
        <v>31</v>
      </c>
      <c r="F17" s="3"/>
    </row>
    <row r="18" spans="1:6" s="2" customFormat="1" ht="75" customHeight="1" x14ac:dyDescent="0.25">
      <c r="A18" s="1" t="s">
        <v>105</v>
      </c>
      <c r="B18" s="1" t="s">
        <v>40</v>
      </c>
      <c r="C18" s="1" t="s">
        <v>41</v>
      </c>
      <c r="D18" s="1" t="s">
        <v>42</v>
      </c>
      <c r="E18" s="5" t="s">
        <v>43</v>
      </c>
      <c r="F18" s="3"/>
    </row>
    <row r="19" spans="1:6" s="2" customFormat="1" ht="75" customHeight="1" x14ac:dyDescent="0.25">
      <c r="A19" s="3" t="s">
        <v>106</v>
      </c>
      <c r="B19" s="1" t="s">
        <v>44</v>
      </c>
      <c r="C19" s="1" t="s">
        <v>45</v>
      </c>
      <c r="D19" s="1" t="s">
        <v>46</v>
      </c>
      <c r="E19" s="5" t="s">
        <v>47</v>
      </c>
      <c r="F19" s="3"/>
    </row>
    <row r="20" spans="1:6" s="2" customFormat="1" ht="75" customHeight="1" x14ac:dyDescent="0.25">
      <c r="A20" s="3" t="s">
        <v>107</v>
      </c>
      <c r="B20" s="1" t="s">
        <v>48</v>
      </c>
      <c r="C20" s="1" t="s">
        <v>49</v>
      </c>
      <c r="D20" s="1" t="s">
        <v>50</v>
      </c>
      <c r="E20" s="5" t="s">
        <v>51</v>
      </c>
      <c r="F20" s="3"/>
    </row>
    <row r="21" spans="1:6" s="2" customFormat="1" ht="75" customHeight="1" x14ac:dyDescent="0.25">
      <c r="A21" s="3" t="s">
        <v>108</v>
      </c>
      <c r="B21" s="1" t="s">
        <v>52</v>
      </c>
      <c r="C21" s="1" t="s">
        <v>53</v>
      </c>
      <c r="D21" s="1" t="s">
        <v>54</v>
      </c>
      <c r="E21" s="5" t="s">
        <v>55</v>
      </c>
      <c r="F21" s="3"/>
    </row>
    <row r="22" spans="1:6" s="2" customFormat="1" ht="75" customHeight="1" x14ac:dyDescent="0.25">
      <c r="A22" s="3" t="s">
        <v>109</v>
      </c>
      <c r="B22" s="1" t="s">
        <v>58</v>
      </c>
      <c r="C22" s="1" t="s">
        <v>56</v>
      </c>
      <c r="D22" s="1" t="s">
        <v>57</v>
      </c>
      <c r="E22" s="5" t="s">
        <v>31</v>
      </c>
      <c r="F22" s="3"/>
    </row>
    <row r="23" spans="1:6" s="2" customFormat="1" ht="75" customHeight="1" x14ac:dyDescent="0.25">
      <c r="A23" s="3" t="s">
        <v>110</v>
      </c>
      <c r="B23" s="1" t="s">
        <v>59</v>
      </c>
      <c r="C23" s="1" t="s">
        <v>60</v>
      </c>
      <c r="D23" s="1" t="s">
        <v>61</v>
      </c>
      <c r="E23" s="5" t="s">
        <v>62</v>
      </c>
      <c r="F23" s="3"/>
    </row>
    <row r="24" spans="1:6" s="2" customFormat="1" ht="75" customHeight="1" x14ac:dyDescent="0.25">
      <c r="A24" s="3" t="s">
        <v>111</v>
      </c>
      <c r="B24" s="1" t="s">
        <v>63</v>
      </c>
      <c r="C24" s="1" t="s">
        <v>64</v>
      </c>
      <c r="D24" s="1" t="s">
        <v>65</v>
      </c>
      <c r="E24" s="5" t="s">
        <v>66</v>
      </c>
      <c r="F24" s="3"/>
    </row>
    <row r="25" spans="1:6" s="2" customFormat="1" ht="75" customHeight="1" x14ac:dyDescent="0.25">
      <c r="A25" s="3" t="s">
        <v>112</v>
      </c>
      <c r="B25" s="1" t="s">
        <v>67</v>
      </c>
      <c r="C25" s="1" t="s">
        <v>68</v>
      </c>
      <c r="D25" s="1" t="s">
        <v>69</v>
      </c>
      <c r="E25" s="5" t="s">
        <v>66</v>
      </c>
      <c r="F25" s="3"/>
    </row>
    <row r="26" spans="1:6" s="2" customFormat="1" ht="75" customHeight="1" x14ac:dyDescent="0.25">
      <c r="A26" s="3" t="s">
        <v>113</v>
      </c>
      <c r="B26" s="1" t="s">
        <v>70</v>
      </c>
      <c r="C26" s="1" t="s">
        <v>71</v>
      </c>
      <c r="D26" s="1" t="s">
        <v>72</v>
      </c>
      <c r="E26" s="5" t="s">
        <v>73</v>
      </c>
      <c r="F26" s="3"/>
    </row>
    <row r="27" spans="1:6" s="2" customFormat="1" ht="75" customHeight="1" x14ac:dyDescent="0.25">
      <c r="A27" s="3" t="s">
        <v>114</v>
      </c>
      <c r="B27" s="1" t="s">
        <v>74</v>
      </c>
      <c r="C27" s="1" t="s">
        <v>75</v>
      </c>
      <c r="D27" s="1" t="s">
        <v>76</v>
      </c>
      <c r="E27" s="5" t="s">
        <v>77</v>
      </c>
      <c r="F27" s="3"/>
    </row>
    <row r="28" spans="1:6" s="2" customFormat="1" ht="75" customHeight="1" x14ac:dyDescent="0.25">
      <c r="A28" s="3" t="s">
        <v>115</v>
      </c>
      <c r="B28" s="1" t="s">
        <v>78</v>
      </c>
      <c r="C28" s="1" t="s">
        <v>79</v>
      </c>
      <c r="D28" s="1" t="s">
        <v>80</v>
      </c>
      <c r="E28" s="5" t="s">
        <v>81</v>
      </c>
      <c r="F28" s="3"/>
    </row>
    <row r="29" spans="1:6" s="2" customFormat="1" ht="75" customHeight="1" x14ac:dyDescent="0.25">
      <c r="A29" s="3" t="s">
        <v>116</v>
      </c>
      <c r="B29" s="1" t="s">
        <v>82</v>
      </c>
      <c r="C29" s="1" t="s">
        <v>83</v>
      </c>
      <c r="D29" s="1" t="s">
        <v>84</v>
      </c>
      <c r="E29" s="5" t="s">
        <v>85</v>
      </c>
      <c r="F29" s="3"/>
    </row>
    <row r="30" spans="1:6" s="2" customFormat="1" ht="75" customHeight="1" x14ac:dyDescent="0.25">
      <c r="A30" s="3" t="s">
        <v>117</v>
      </c>
      <c r="B30" s="1" t="s">
        <v>82</v>
      </c>
      <c r="C30" s="1" t="s">
        <v>86</v>
      </c>
      <c r="D30" s="1" t="s">
        <v>84</v>
      </c>
      <c r="E30" s="5" t="s">
        <v>87</v>
      </c>
      <c r="F30" s="3"/>
    </row>
    <row r="31" spans="1:6" s="2" customFormat="1" ht="75" customHeight="1" x14ac:dyDescent="0.25">
      <c r="A31" s="3" t="s">
        <v>118</v>
      </c>
      <c r="B31" s="1" t="s">
        <v>88</v>
      </c>
      <c r="C31" s="1" t="s">
        <v>89</v>
      </c>
      <c r="D31" s="1" t="s">
        <v>90</v>
      </c>
      <c r="E31" s="5" t="s">
        <v>91</v>
      </c>
      <c r="F31" s="3"/>
    </row>
    <row r="32" spans="1:6" s="2" customFormat="1" ht="75" customHeight="1" x14ac:dyDescent="0.25">
      <c r="A32" s="3" t="s">
        <v>119</v>
      </c>
      <c r="B32" s="1" t="s">
        <v>78</v>
      </c>
      <c r="C32" s="1" t="s">
        <v>92</v>
      </c>
      <c r="D32" s="1" t="s">
        <v>93</v>
      </c>
      <c r="E32" s="5" t="s">
        <v>94</v>
      </c>
      <c r="F32" s="3"/>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B2:R78"/>
  <sheetViews>
    <sheetView topLeftCell="A10" workbookViewId="0">
      <selection activeCell="D37" sqref="D37"/>
    </sheetView>
  </sheetViews>
  <sheetFormatPr baseColWidth="10" defaultRowHeight="15" x14ac:dyDescent="0.25"/>
  <cols>
    <col min="2" max="2" width="19.7109375" customWidth="1"/>
    <col min="4" max="4" width="112.42578125" customWidth="1"/>
    <col min="11" max="11" width="14" customWidth="1"/>
    <col min="12" max="12" width="29.7109375" customWidth="1"/>
    <col min="14" max="18" width="19.28515625" customWidth="1"/>
  </cols>
  <sheetData>
    <row r="2" spans="3:18" x14ac:dyDescent="0.25">
      <c r="K2" s="173" t="s">
        <v>233</v>
      </c>
      <c r="L2" s="174"/>
      <c r="M2" s="174"/>
      <c r="N2" s="174"/>
      <c r="O2" s="174"/>
      <c r="P2" s="174"/>
      <c r="Q2" s="174"/>
      <c r="R2" s="175"/>
    </row>
    <row r="3" spans="3:18" x14ac:dyDescent="0.25">
      <c r="K3" s="176" t="s">
        <v>213</v>
      </c>
      <c r="L3" s="177"/>
      <c r="M3" s="177"/>
      <c r="N3" s="177"/>
      <c r="O3" s="177"/>
      <c r="P3" s="177"/>
      <c r="Q3" s="177"/>
      <c r="R3" s="178"/>
    </row>
    <row r="4" spans="3:18" ht="90" customHeight="1" x14ac:dyDescent="0.25">
      <c r="L4" s="179" t="s">
        <v>214</v>
      </c>
      <c r="M4" s="180"/>
      <c r="N4" s="12" t="s">
        <v>215</v>
      </c>
      <c r="O4" s="12" t="s">
        <v>216</v>
      </c>
      <c r="P4" s="12" t="s">
        <v>217</v>
      </c>
      <c r="Q4" s="12" t="s">
        <v>218</v>
      </c>
      <c r="R4" s="12" t="s">
        <v>219</v>
      </c>
    </row>
    <row r="5" spans="3:18" ht="66" customHeight="1" x14ac:dyDescent="0.25">
      <c r="L5" s="179" t="s">
        <v>220</v>
      </c>
      <c r="M5" s="180"/>
      <c r="N5" s="13" t="s">
        <v>221</v>
      </c>
      <c r="O5" s="12" t="s">
        <v>222</v>
      </c>
      <c r="P5" s="12" t="s">
        <v>223</v>
      </c>
      <c r="Q5" s="12" t="s">
        <v>224</v>
      </c>
      <c r="R5" s="12" t="s">
        <v>225</v>
      </c>
    </row>
    <row r="6" spans="3:18" x14ac:dyDescent="0.25">
      <c r="L6" s="166" t="s">
        <v>226</v>
      </c>
      <c r="M6" s="163" t="s">
        <v>227</v>
      </c>
      <c r="N6" s="14" t="s">
        <v>228</v>
      </c>
      <c r="O6" s="14" t="s">
        <v>229</v>
      </c>
      <c r="P6" s="14" t="s">
        <v>171</v>
      </c>
      <c r="Q6" s="14" t="s">
        <v>211</v>
      </c>
      <c r="R6" s="14" t="s">
        <v>230</v>
      </c>
    </row>
    <row r="7" spans="3:18" x14ac:dyDescent="0.25">
      <c r="L7" s="167"/>
      <c r="M7" s="164"/>
      <c r="N7" s="15">
        <v>1</v>
      </c>
      <c r="O7" s="15">
        <v>2</v>
      </c>
      <c r="P7" s="15">
        <v>3</v>
      </c>
      <c r="Q7" s="15">
        <v>4</v>
      </c>
      <c r="R7" s="15">
        <v>5</v>
      </c>
    </row>
    <row r="8" spans="3:18" ht="30" x14ac:dyDescent="0.25">
      <c r="C8" s="171" t="s">
        <v>122</v>
      </c>
      <c r="D8" s="11" t="s">
        <v>138</v>
      </c>
      <c r="E8" s="11" t="s">
        <v>162</v>
      </c>
      <c r="K8" s="163" t="s">
        <v>128</v>
      </c>
      <c r="L8" s="12" t="s">
        <v>177</v>
      </c>
      <c r="M8" s="15">
        <v>1</v>
      </c>
      <c r="N8" s="18">
        <v>2</v>
      </c>
      <c r="O8" s="18">
        <v>3</v>
      </c>
      <c r="P8" s="16">
        <v>4</v>
      </c>
      <c r="Q8" s="19">
        <v>5</v>
      </c>
      <c r="R8" s="20">
        <v>6</v>
      </c>
    </row>
    <row r="9" spans="3:18" ht="30" x14ac:dyDescent="0.25">
      <c r="C9" s="172"/>
      <c r="D9" s="11" t="s">
        <v>139</v>
      </c>
      <c r="E9" s="11" t="s">
        <v>163</v>
      </c>
      <c r="K9" s="165"/>
      <c r="L9" s="12" t="s">
        <v>178</v>
      </c>
      <c r="M9" s="15">
        <v>2</v>
      </c>
      <c r="N9" s="18">
        <v>3</v>
      </c>
      <c r="O9" s="18">
        <v>4</v>
      </c>
      <c r="P9" s="19">
        <v>5</v>
      </c>
      <c r="Q9" s="20">
        <v>6</v>
      </c>
      <c r="R9" s="20">
        <v>7</v>
      </c>
    </row>
    <row r="10" spans="3:18" ht="30" x14ac:dyDescent="0.25">
      <c r="K10" s="165"/>
      <c r="L10" s="12" t="s">
        <v>210</v>
      </c>
      <c r="M10" s="15">
        <v>3</v>
      </c>
      <c r="N10" s="16">
        <v>4</v>
      </c>
      <c r="O10" s="19">
        <v>5</v>
      </c>
      <c r="P10" s="20">
        <v>6</v>
      </c>
      <c r="Q10" s="20">
        <v>7</v>
      </c>
      <c r="R10" s="21">
        <v>8</v>
      </c>
    </row>
    <row r="11" spans="3:18" ht="30" x14ac:dyDescent="0.25">
      <c r="C11" s="170" t="s">
        <v>156</v>
      </c>
      <c r="D11" s="10" t="s">
        <v>140</v>
      </c>
      <c r="E11" s="10" t="s">
        <v>157</v>
      </c>
      <c r="K11" s="165"/>
      <c r="L11" s="12" t="s">
        <v>231</v>
      </c>
      <c r="M11" s="15">
        <v>4</v>
      </c>
      <c r="N11" s="19">
        <v>5</v>
      </c>
      <c r="O11" s="20">
        <v>6</v>
      </c>
      <c r="P11" s="20">
        <v>7</v>
      </c>
      <c r="Q11" s="21">
        <v>8</v>
      </c>
      <c r="R11" s="21">
        <v>9</v>
      </c>
    </row>
    <row r="12" spans="3:18" ht="45" x14ac:dyDescent="0.25">
      <c r="C12" s="170"/>
      <c r="D12" s="10" t="s">
        <v>141</v>
      </c>
      <c r="E12" s="10" t="s">
        <v>158</v>
      </c>
      <c r="K12" s="164"/>
      <c r="L12" s="12" t="s">
        <v>232</v>
      </c>
      <c r="M12" s="15">
        <v>5</v>
      </c>
      <c r="N12" s="20">
        <v>6</v>
      </c>
      <c r="O12" s="20">
        <v>7</v>
      </c>
      <c r="P12" s="21">
        <v>8</v>
      </c>
      <c r="Q12" s="21">
        <v>9</v>
      </c>
      <c r="R12" s="21">
        <v>10</v>
      </c>
    </row>
    <row r="14" spans="3:18" ht="24.95" customHeight="1" x14ac:dyDescent="0.25"/>
    <row r="15" spans="3:18" ht="24.95" customHeight="1" x14ac:dyDescent="0.25"/>
    <row r="16" spans="3:18" ht="24.95" customHeight="1" x14ac:dyDescent="0.25"/>
    <row r="17" spans="2:13" ht="24.95" customHeight="1" x14ac:dyDescent="0.25">
      <c r="C17" s="169" t="s">
        <v>124</v>
      </c>
      <c r="D17" s="8" t="s">
        <v>142</v>
      </c>
      <c r="E17" s="8" t="s">
        <v>159</v>
      </c>
    </row>
    <row r="18" spans="2:13" ht="24.95" customHeight="1" x14ac:dyDescent="0.25">
      <c r="C18" s="169"/>
      <c r="D18" s="8" t="s">
        <v>143</v>
      </c>
      <c r="E18" s="8" t="s">
        <v>160</v>
      </c>
    </row>
    <row r="19" spans="2:13" ht="24.95" customHeight="1" x14ac:dyDescent="0.25">
      <c r="C19" s="169"/>
      <c r="D19" s="8" t="s">
        <v>144</v>
      </c>
      <c r="E19" s="8" t="s">
        <v>179</v>
      </c>
    </row>
    <row r="20" spans="2:13" ht="24.95" customHeight="1" x14ac:dyDescent="0.25">
      <c r="C20" s="169"/>
      <c r="D20" s="8" t="s">
        <v>145</v>
      </c>
      <c r="E20" s="8" t="s">
        <v>161</v>
      </c>
      <c r="L20" s="1" t="s">
        <v>234</v>
      </c>
      <c r="M20" s="1" t="s">
        <v>235</v>
      </c>
    </row>
    <row r="21" spans="2:13" ht="24.95" customHeight="1" x14ac:dyDescent="0.25">
      <c r="L21" s="1" t="s">
        <v>236</v>
      </c>
      <c r="M21" s="1" t="s">
        <v>237</v>
      </c>
    </row>
    <row r="22" spans="2:13" ht="53.25" customHeight="1" x14ac:dyDescent="0.25">
      <c r="D22" s="5" t="s">
        <v>146</v>
      </c>
      <c r="L22" s="1">
        <v>5</v>
      </c>
      <c r="M22" s="1" t="s">
        <v>238</v>
      </c>
    </row>
    <row r="23" spans="2:13" ht="53.25" customHeight="1" x14ac:dyDescent="0.25">
      <c r="C23" s="98">
        <v>1</v>
      </c>
      <c r="D23" s="5" t="s">
        <v>311</v>
      </c>
      <c r="L23" s="1"/>
      <c r="M23" s="1"/>
    </row>
    <row r="24" spans="2:13" ht="24.95" customHeight="1" x14ac:dyDescent="0.25">
      <c r="B24" s="168" t="s">
        <v>147</v>
      </c>
      <c r="C24" s="98">
        <v>2</v>
      </c>
      <c r="D24" s="9" t="s">
        <v>148</v>
      </c>
      <c r="L24" s="1" t="s">
        <v>239</v>
      </c>
      <c r="M24" s="1" t="s">
        <v>240</v>
      </c>
    </row>
    <row r="25" spans="2:13" ht="24.95" customHeight="1" x14ac:dyDescent="0.25">
      <c r="B25" s="168"/>
      <c r="C25" s="98">
        <v>3</v>
      </c>
      <c r="D25" s="9" t="s">
        <v>149</v>
      </c>
    </row>
    <row r="26" spans="2:13" ht="24.95" customHeight="1" x14ac:dyDescent="0.25">
      <c r="B26" s="168"/>
      <c r="C26" s="98">
        <v>4</v>
      </c>
      <c r="D26" s="9" t="s">
        <v>150</v>
      </c>
    </row>
    <row r="27" spans="2:13" ht="24.95" customHeight="1" x14ac:dyDescent="0.25">
      <c r="B27" s="168"/>
      <c r="C27" s="98">
        <v>5</v>
      </c>
      <c r="D27" s="9" t="s">
        <v>151</v>
      </c>
    </row>
    <row r="28" spans="2:13" ht="24.95" customHeight="1" x14ac:dyDescent="0.25">
      <c r="B28" s="168"/>
      <c r="C28" s="98">
        <v>6</v>
      </c>
      <c r="D28" s="9" t="s">
        <v>152</v>
      </c>
    </row>
    <row r="29" spans="2:13" ht="24.95" customHeight="1" x14ac:dyDescent="0.25">
      <c r="B29" s="168"/>
      <c r="C29" s="98">
        <v>7</v>
      </c>
      <c r="D29" s="9" t="s">
        <v>153</v>
      </c>
    </row>
    <row r="30" spans="2:13" ht="24.95" customHeight="1" x14ac:dyDescent="0.25">
      <c r="B30" s="168"/>
      <c r="C30" s="98">
        <v>8</v>
      </c>
      <c r="D30" s="9" t="s">
        <v>154</v>
      </c>
    </row>
    <row r="31" spans="2:13" ht="24.95" customHeight="1" x14ac:dyDescent="0.25">
      <c r="B31" s="168"/>
      <c r="C31" s="98">
        <v>9</v>
      </c>
      <c r="D31" s="9" t="s">
        <v>155</v>
      </c>
    </row>
    <row r="32" spans="2:13" ht="24.95" customHeight="1" x14ac:dyDescent="0.25"/>
    <row r="33" spans="2:18" ht="24.95" customHeight="1" x14ac:dyDescent="0.25"/>
    <row r="34" spans="2:18" ht="24.95" customHeight="1" x14ac:dyDescent="0.25"/>
    <row r="35" spans="2:18" ht="24.95" customHeight="1" x14ac:dyDescent="0.25"/>
    <row r="36" spans="2:18" ht="24.95" customHeight="1" x14ac:dyDescent="0.25"/>
    <row r="37" spans="2:18" ht="24.95" customHeight="1" x14ac:dyDescent="0.25"/>
    <row r="38" spans="2:18" ht="24.95" customHeight="1" x14ac:dyDescent="0.25"/>
    <row r="39" spans="2:18" x14ac:dyDescent="0.25">
      <c r="L39" s="166" t="s">
        <v>226</v>
      </c>
      <c r="M39" s="163" t="s">
        <v>227</v>
      </c>
      <c r="N39" s="14" t="s">
        <v>228</v>
      </c>
      <c r="O39" s="14" t="s">
        <v>229</v>
      </c>
      <c r="P39" s="14" t="s">
        <v>171</v>
      </c>
      <c r="Q39" s="14" t="s">
        <v>211</v>
      </c>
      <c r="R39" s="14" t="s">
        <v>230</v>
      </c>
    </row>
    <row r="40" spans="2:18" x14ac:dyDescent="0.25">
      <c r="B40" s="7">
        <v>1</v>
      </c>
      <c r="C40" s="17" t="s">
        <v>240</v>
      </c>
      <c r="L40" s="167"/>
      <c r="M40" s="164"/>
      <c r="N40" s="15">
        <v>1</v>
      </c>
      <c r="O40" s="15">
        <v>2</v>
      </c>
      <c r="P40" s="15">
        <v>3</v>
      </c>
      <c r="Q40" s="15">
        <v>4</v>
      </c>
      <c r="R40" s="15">
        <v>5</v>
      </c>
    </row>
    <row r="41" spans="2:18" ht="84" customHeight="1" x14ac:dyDescent="0.25">
      <c r="B41" s="7">
        <v>2</v>
      </c>
      <c r="C41" s="17" t="s">
        <v>240</v>
      </c>
      <c r="K41" s="163" t="s">
        <v>128</v>
      </c>
      <c r="L41" s="12" t="s">
        <v>177</v>
      </c>
      <c r="M41" s="15">
        <v>1</v>
      </c>
      <c r="N41" s="18" t="str">
        <f>CONCATENATE(L41,$N$39)</f>
        <v xml:space="preserve">Raro (puede ocurrir excepcionalmente)Insignificante </v>
      </c>
      <c r="O41" s="18" t="str">
        <f>CONCATENATE(L41,$O$39)</f>
        <v xml:space="preserve">Raro (puede ocurrir excepcionalmente)Menor </v>
      </c>
      <c r="P41" s="18" t="str">
        <f>CONCATENATE(L41,$P$39)</f>
        <v>Raro (puede ocurrir excepcionalmente)Moderado</v>
      </c>
      <c r="Q41" s="57" t="str">
        <f>CONCATENATE(L41,$Q$39)</f>
        <v xml:space="preserve">Raro (puede ocurrir excepcionalmente)Mayor </v>
      </c>
      <c r="R41" s="59" t="str">
        <f>CONCATENATE(L41,$R$39)</f>
        <v xml:space="preserve">Raro (puede ocurrir excepcionalmente)Catastrófico </v>
      </c>
    </row>
    <row r="42" spans="2:18" ht="71.25" customHeight="1" x14ac:dyDescent="0.25">
      <c r="B42" s="7">
        <v>3</v>
      </c>
      <c r="C42" s="17" t="s">
        <v>240</v>
      </c>
      <c r="K42" s="165"/>
      <c r="L42" s="12" t="s">
        <v>178</v>
      </c>
      <c r="M42" s="15">
        <v>2</v>
      </c>
      <c r="N42" s="18" t="str">
        <f>CONCATENATE(L42,$N$39)</f>
        <v xml:space="preserve">Improbable (puede ocurrir ocasionalmente)Insignificante </v>
      </c>
      <c r="O42" s="18" t="str">
        <f>CONCATENATE(L42,$O$39)</f>
        <v xml:space="preserve">Improbable (puede ocurrir ocasionalmente)Menor </v>
      </c>
      <c r="P42" s="57" t="str">
        <f>CONCATENATE(L42,$P$39)</f>
        <v>Improbable (puede ocurrir ocasionalmente)Moderado</v>
      </c>
      <c r="Q42" s="59" t="str">
        <f>CONCATENATE(L42,$Q$39)</f>
        <v xml:space="preserve">Improbable (puede ocurrir ocasionalmente)Mayor </v>
      </c>
      <c r="R42" s="59" t="str">
        <f>CONCATENATE(L42,$R$39)</f>
        <v xml:space="preserve">Improbable (puede ocurrir ocasionalmente)Catastrófico </v>
      </c>
    </row>
    <row r="43" spans="2:18" ht="90.75" customHeight="1" x14ac:dyDescent="0.25">
      <c r="B43" s="7">
        <v>4</v>
      </c>
      <c r="C43" s="17" t="s">
        <v>240</v>
      </c>
      <c r="K43" s="165"/>
      <c r="L43" s="12" t="s">
        <v>210</v>
      </c>
      <c r="M43" s="15">
        <v>3</v>
      </c>
      <c r="N43" s="18" t="str">
        <f>CONCATENATE(L43,$N$39)</f>
        <v xml:space="preserve">Posible (puede ocurrir en cualquier momento del futuro)Insignificante </v>
      </c>
      <c r="O43" s="57" t="str">
        <f>CONCATENATE(L43,$O$39)</f>
        <v xml:space="preserve">Posible (puede ocurrir en cualquier momento del futuro)Menor </v>
      </c>
      <c r="P43" s="59" t="str">
        <f>CONCATENATE(L43,$P$39)</f>
        <v>Posible (puede ocurrir en cualquier momento del futuro)Moderado</v>
      </c>
      <c r="Q43" s="59" t="str">
        <f>CONCATENATE(L43,$Q$39)</f>
        <v xml:space="preserve">Posible (puede ocurrir en cualquier momento del futuro)Mayor </v>
      </c>
      <c r="R43" s="21" t="str">
        <f>CONCATENATE(L43,$R$39)</f>
        <v xml:space="preserve">Posible (puede ocurrir en cualquier momento del futuro)Catastrófico </v>
      </c>
    </row>
    <row r="44" spans="2:18" ht="103.5" customHeight="1" x14ac:dyDescent="0.25">
      <c r="B44" s="7">
        <v>5</v>
      </c>
      <c r="C44" s="23" t="s">
        <v>241</v>
      </c>
      <c r="K44" s="165"/>
      <c r="L44" s="12" t="s">
        <v>231</v>
      </c>
      <c r="M44" s="15">
        <v>4</v>
      </c>
      <c r="N44" s="57" t="str">
        <f>CONCATENATE(L44,$N$39)</f>
        <v xml:space="preserve">Probable (probablemente va a ocurrir)Insignificante </v>
      </c>
      <c r="O44" s="59" t="str">
        <f>CONCATENATE(L44,$O$39)</f>
        <v xml:space="preserve">Probable (probablemente va a ocurrir)Menor </v>
      </c>
      <c r="P44" s="59" t="str">
        <f>CONCATENATE(L44,$P$39)</f>
        <v>Probable (probablemente va a ocurrir)Moderado</v>
      </c>
      <c r="Q44" s="21" t="str">
        <f>CONCATENATE(L44,$Q$39)</f>
        <v xml:space="preserve">Probable (probablemente va a ocurrir)Mayor </v>
      </c>
      <c r="R44" s="21" t="str">
        <f>CONCATENATE(L44,$R$39)</f>
        <v xml:space="preserve">Probable (probablemente va a ocurrir)Catastrófico </v>
      </c>
    </row>
    <row r="45" spans="2:18" ht="87.75" customHeight="1" x14ac:dyDescent="0.25">
      <c r="B45" s="7">
        <v>6</v>
      </c>
      <c r="C45" s="24" t="s">
        <v>242</v>
      </c>
      <c r="K45" s="164"/>
      <c r="L45" s="12" t="s">
        <v>232</v>
      </c>
      <c r="M45" s="15">
        <v>5</v>
      </c>
      <c r="N45" s="59" t="str">
        <f>CONCATENATE(L45,$N$39)</f>
        <v xml:space="preserve">Casi cierto (ocurre en la mayoría de las circunstancias)Insignificante </v>
      </c>
      <c r="O45" s="59" t="str">
        <f>CONCATENATE(L45,$O$39)</f>
        <v xml:space="preserve">Casi cierto (ocurre en la mayoría de las circunstancias)Menor </v>
      </c>
      <c r="P45" s="21" t="str">
        <f>CONCATENATE(L45,$P$39)</f>
        <v>Casi cierto (ocurre en la mayoría de las circunstancias)Moderado</v>
      </c>
      <c r="Q45" s="21" t="str">
        <f>CONCATENATE(L45,$Q$39)</f>
        <v xml:space="preserve">Casi cierto (ocurre en la mayoría de las circunstancias)Mayor </v>
      </c>
      <c r="R45" s="21" t="str">
        <f>CONCATENATE(L45,$R$39)</f>
        <v xml:space="preserve">Casi cierto (ocurre en la mayoría de las circunstancias)Catastrófico </v>
      </c>
    </row>
    <row r="46" spans="2:18" ht="75.75" customHeight="1" x14ac:dyDescent="0.25">
      <c r="B46" s="7">
        <v>7</v>
      </c>
      <c r="C46" s="24" t="s">
        <v>242</v>
      </c>
    </row>
    <row r="47" spans="2:18" ht="30" x14ac:dyDescent="0.25">
      <c r="B47" s="7">
        <v>8</v>
      </c>
      <c r="C47" s="22" t="s">
        <v>243</v>
      </c>
      <c r="L47" s="166" t="s">
        <v>226</v>
      </c>
      <c r="M47" s="163" t="s">
        <v>227</v>
      </c>
      <c r="N47" s="14" t="s">
        <v>228</v>
      </c>
      <c r="O47" s="14" t="s">
        <v>229</v>
      </c>
      <c r="P47" s="14" t="s">
        <v>171</v>
      </c>
      <c r="Q47" s="14" t="s">
        <v>211</v>
      </c>
      <c r="R47" s="14" t="s">
        <v>230</v>
      </c>
    </row>
    <row r="48" spans="2:18" ht="30" x14ac:dyDescent="0.25">
      <c r="B48" s="7">
        <v>9</v>
      </c>
      <c r="C48" s="22" t="s">
        <v>243</v>
      </c>
      <c r="L48" s="167"/>
      <c r="M48" s="164"/>
      <c r="N48" s="15">
        <v>1.5</v>
      </c>
      <c r="O48" s="15">
        <v>2.5</v>
      </c>
      <c r="P48" s="15">
        <v>3.5</v>
      </c>
      <c r="Q48" s="15">
        <v>4.5</v>
      </c>
      <c r="R48" s="15">
        <v>5.5</v>
      </c>
    </row>
    <row r="49" spans="2:18" ht="30" x14ac:dyDescent="0.25">
      <c r="B49" s="7">
        <v>10</v>
      </c>
      <c r="C49" s="22" t="s">
        <v>243</v>
      </c>
      <c r="K49" s="163" t="s">
        <v>128</v>
      </c>
      <c r="L49" s="12" t="s">
        <v>177</v>
      </c>
      <c r="M49" s="15">
        <v>1</v>
      </c>
      <c r="N49" s="18">
        <f>+N48*M49</f>
        <v>1.5</v>
      </c>
      <c r="O49" s="18">
        <f>+O48*M49</f>
        <v>2.5</v>
      </c>
      <c r="P49" s="18">
        <f>+P48*M49</f>
        <v>3.5</v>
      </c>
      <c r="Q49" s="57">
        <f t="shared" ref="Q49" si="0">+Q48*N49</f>
        <v>6.75</v>
      </c>
      <c r="R49" s="59">
        <f>+R48*O49</f>
        <v>13.75</v>
      </c>
    </row>
    <row r="50" spans="2:18" ht="30" x14ac:dyDescent="0.25">
      <c r="K50" s="165"/>
      <c r="L50" s="12" t="s">
        <v>178</v>
      </c>
      <c r="M50" s="15">
        <v>2</v>
      </c>
      <c r="N50" s="18">
        <f>+N48*M50</f>
        <v>3</v>
      </c>
      <c r="O50" s="18">
        <f>+O48*M50</f>
        <v>5</v>
      </c>
      <c r="P50" s="57">
        <f>+P48*M50</f>
        <v>7</v>
      </c>
      <c r="Q50" s="59">
        <f>+Q48*M50</f>
        <v>9</v>
      </c>
      <c r="R50" s="59">
        <f>+R48*M50</f>
        <v>11</v>
      </c>
    </row>
    <row r="51" spans="2:18" ht="30" x14ac:dyDescent="0.25">
      <c r="K51" s="165"/>
      <c r="L51" s="12" t="s">
        <v>210</v>
      </c>
      <c r="M51" s="15">
        <v>3</v>
      </c>
      <c r="N51" s="18">
        <f>+N48*M51</f>
        <v>4.5</v>
      </c>
      <c r="O51" s="57">
        <f>+O48*M51</f>
        <v>7.5</v>
      </c>
      <c r="P51" s="59">
        <f>+P48*M51</f>
        <v>10.5</v>
      </c>
      <c r="Q51" s="59">
        <f>+Q48*M51</f>
        <v>13.5</v>
      </c>
      <c r="R51" s="21">
        <f>+R48*M51</f>
        <v>16.5</v>
      </c>
    </row>
    <row r="52" spans="2:18" ht="30" x14ac:dyDescent="0.25">
      <c r="K52" s="165"/>
      <c r="L52" s="12" t="s">
        <v>231</v>
      </c>
      <c r="M52" s="15">
        <v>4</v>
      </c>
      <c r="N52" s="57">
        <f>+N48*M52</f>
        <v>6</v>
      </c>
      <c r="O52" s="59">
        <f>+O48*M52</f>
        <v>10</v>
      </c>
      <c r="P52" s="59">
        <f>+P48*M52</f>
        <v>14</v>
      </c>
      <c r="Q52" s="21">
        <f>+Q48*M52</f>
        <v>18</v>
      </c>
      <c r="R52" s="21">
        <f>+R48*M52</f>
        <v>22</v>
      </c>
    </row>
    <row r="53" spans="2:18" ht="30" x14ac:dyDescent="0.25">
      <c r="K53" s="164"/>
      <c r="L53" s="12" t="s">
        <v>232</v>
      </c>
      <c r="M53" s="15">
        <v>5</v>
      </c>
      <c r="N53" s="59">
        <f>+N48*M53</f>
        <v>7.5</v>
      </c>
      <c r="O53" s="59">
        <f>+O48*M53</f>
        <v>12.5</v>
      </c>
      <c r="P53" s="21">
        <f>+P48*M53</f>
        <v>17.5</v>
      </c>
      <c r="Q53" s="21">
        <f>+Q48*M53</f>
        <v>22.5</v>
      </c>
      <c r="R53" s="21">
        <f>+R48*M53</f>
        <v>27.5</v>
      </c>
    </row>
    <row r="54" spans="2:18" ht="45" x14ac:dyDescent="0.25">
      <c r="B54" s="18" t="s">
        <v>257</v>
      </c>
      <c r="C54" s="18">
        <v>1.5</v>
      </c>
    </row>
    <row r="55" spans="2:18" ht="45" x14ac:dyDescent="0.25">
      <c r="B55" s="18" t="s">
        <v>258</v>
      </c>
      <c r="C55" s="18">
        <v>2.5</v>
      </c>
    </row>
    <row r="56" spans="2:18" ht="45" x14ac:dyDescent="0.25">
      <c r="B56" s="18" t="s">
        <v>259</v>
      </c>
      <c r="C56" s="18">
        <v>3.5</v>
      </c>
    </row>
    <row r="57" spans="2:18" ht="45" x14ac:dyDescent="0.25">
      <c r="B57" s="19" t="s">
        <v>260</v>
      </c>
      <c r="C57" s="57">
        <v>6.75</v>
      </c>
    </row>
    <row r="58" spans="2:18" ht="45" x14ac:dyDescent="0.25">
      <c r="B58" s="59" t="s">
        <v>261</v>
      </c>
      <c r="C58" s="60">
        <v>13.75</v>
      </c>
    </row>
    <row r="59" spans="2:18" ht="60" x14ac:dyDescent="0.25">
      <c r="B59" s="18" t="s">
        <v>262</v>
      </c>
      <c r="C59" s="18">
        <v>3</v>
      </c>
    </row>
    <row r="60" spans="2:18" ht="60" x14ac:dyDescent="0.25">
      <c r="B60" s="18" t="s">
        <v>263</v>
      </c>
      <c r="C60" s="18">
        <v>5</v>
      </c>
    </row>
    <row r="61" spans="2:18" ht="60" x14ac:dyDescent="0.25">
      <c r="B61" s="57" t="s">
        <v>264</v>
      </c>
      <c r="C61" s="57">
        <v>7</v>
      </c>
    </row>
    <row r="62" spans="2:18" ht="60" x14ac:dyDescent="0.25">
      <c r="B62" s="59" t="s">
        <v>265</v>
      </c>
      <c r="C62" s="59">
        <v>9</v>
      </c>
    </row>
    <row r="63" spans="2:18" ht="60" x14ac:dyDescent="0.25">
      <c r="B63" s="59" t="s">
        <v>266</v>
      </c>
      <c r="C63" s="59">
        <v>11</v>
      </c>
    </row>
    <row r="64" spans="2:18" ht="60" x14ac:dyDescent="0.25">
      <c r="B64" s="18" t="s">
        <v>267</v>
      </c>
      <c r="C64" s="18">
        <v>4.5</v>
      </c>
    </row>
    <row r="65" spans="2:3" ht="60" x14ac:dyDescent="0.25">
      <c r="B65" s="57" t="s">
        <v>268</v>
      </c>
      <c r="C65" s="57">
        <v>7.5</v>
      </c>
    </row>
    <row r="66" spans="2:3" ht="60" x14ac:dyDescent="0.25">
      <c r="B66" s="59" t="s">
        <v>269</v>
      </c>
      <c r="C66" s="59">
        <v>10.5</v>
      </c>
    </row>
    <row r="67" spans="2:3" ht="60" x14ac:dyDescent="0.25">
      <c r="B67" s="59" t="s">
        <v>270</v>
      </c>
      <c r="C67" s="59">
        <v>13.5</v>
      </c>
    </row>
    <row r="68" spans="2:3" ht="60" x14ac:dyDescent="0.25">
      <c r="B68" s="21" t="s">
        <v>271</v>
      </c>
      <c r="C68" s="21">
        <v>16.5</v>
      </c>
    </row>
    <row r="69" spans="2:3" ht="45" x14ac:dyDescent="0.25">
      <c r="B69" s="57" t="s">
        <v>272</v>
      </c>
      <c r="C69" s="57">
        <v>6</v>
      </c>
    </row>
    <row r="70" spans="2:3" ht="45" x14ac:dyDescent="0.25">
      <c r="B70" s="59" t="s">
        <v>273</v>
      </c>
      <c r="C70" s="59">
        <v>10</v>
      </c>
    </row>
    <row r="71" spans="2:3" ht="45" x14ac:dyDescent="0.25">
      <c r="B71" s="59" t="s">
        <v>274</v>
      </c>
      <c r="C71" s="59">
        <v>14</v>
      </c>
    </row>
    <row r="72" spans="2:3" ht="45" x14ac:dyDescent="0.25">
      <c r="B72" s="21" t="s">
        <v>275</v>
      </c>
      <c r="C72" s="21">
        <v>18</v>
      </c>
    </row>
    <row r="73" spans="2:3" ht="45" x14ac:dyDescent="0.25">
      <c r="B73" s="21" t="s">
        <v>276</v>
      </c>
      <c r="C73" s="21">
        <v>22</v>
      </c>
    </row>
    <row r="74" spans="2:3" ht="60" x14ac:dyDescent="0.25">
      <c r="B74" s="59" t="s">
        <v>277</v>
      </c>
      <c r="C74" s="59">
        <v>7.5</v>
      </c>
    </row>
    <row r="75" spans="2:3" ht="60" x14ac:dyDescent="0.25">
      <c r="B75" s="59" t="s">
        <v>278</v>
      </c>
      <c r="C75" s="59">
        <v>12.5</v>
      </c>
    </row>
    <row r="76" spans="2:3" ht="60" x14ac:dyDescent="0.25">
      <c r="B76" s="21" t="s">
        <v>279</v>
      </c>
      <c r="C76" s="21">
        <v>17.5</v>
      </c>
    </row>
    <row r="77" spans="2:3" ht="45" x14ac:dyDescent="0.25">
      <c r="B77" s="21" t="s">
        <v>280</v>
      </c>
      <c r="C77" s="21">
        <v>22.5</v>
      </c>
    </row>
    <row r="78" spans="2:3" ht="60" x14ac:dyDescent="0.25">
      <c r="B78" s="21" t="s">
        <v>281</v>
      </c>
      <c r="C78" s="21">
        <v>27.5</v>
      </c>
    </row>
  </sheetData>
  <mergeCells count="17">
    <mergeCell ref="K2:R2"/>
    <mergeCell ref="K3:R3"/>
    <mergeCell ref="L4:M4"/>
    <mergeCell ref="L5:M5"/>
    <mergeCell ref="L6:L7"/>
    <mergeCell ref="M6:M7"/>
    <mergeCell ref="B24:B31"/>
    <mergeCell ref="C17:C20"/>
    <mergeCell ref="C11:C12"/>
    <mergeCell ref="C8:C9"/>
    <mergeCell ref="L39:L40"/>
    <mergeCell ref="K8:K12"/>
    <mergeCell ref="M39:M40"/>
    <mergeCell ref="K41:K45"/>
    <mergeCell ref="L47:L48"/>
    <mergeCell ref="M47:M48"/>
    <mergeCell ref="K49:K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6"/>
  <dimension ref="A2:H12"/>
  <sheetViews>
    <sheetView workbookViewId="0">
      <selection activeCell="A2" sqref="A2:A14"/>
    </sheetView>
  </sheetViews>
  <sheetFormatPr baseColWidth="10" defaultRowHeight="15" x14ac:dyDescent="0.25"/>
  <cols>
    <col min="1" max="1" width="57.42578125" customWidth="1"/>
    <col min="2" max="2" width="22.42578125" customWidth="1"/>
    <col min="3" max="3" width="13.140625" customWidth="1"/>
    <col min="4" max="4" width="11.5703125" customWidth="1"/>
    <col min="5" max="5" width="11" customWidth="1"/>
    <col min="6" max="8" width="12.5703125" customWidth="1"/>
    <col min="9" max="9" width="43" bestFit="1" customWidth="1"/>
    <col min="10" max="10" width="45.85546875" bestFit="1" customWidth="1"/>
    <col min="11" max="11" width="11" customWidth="1"/>
    <col min="12" max="12" width="12.5703125" bestFit="1" customWidth="1"/>
  </cols>
  <sheetData>
    <row r="2" spans="1:8" x14ac:dyDescent="0.25">
      <c r="A2">
        <v>1</v>
      </c>
      <c r="B2">
        <v>2</v>
      </c>
      <c r="C2">
        <v>3</v>
      </c>
      <c r="D2">
        <v>4</v>
      </c>
      <c r="E2">
        <v>5</v>
      </c>
      <c r="F2">
        <v>6</v>
      </c>
      <c r="G2">
        <v>7</v>
      </c>
      <c r="H2">
        <v>8</v>
      </c>
    </row>
    <row r="3" spans="1:8" x14ac:dyDescent="0.25">
      <c r="A3" s="95" t="s">
        <v>306</v>
      </c>
      <c r="B3" s="95" t="s">
        <v>305</v>
      </c>
    </row>
    <row r="4" spans="1:8" x14ac:dyDescent="0.25">
      <c r="A4" s="95" t="s">
        <v>303</v>
      </c>
      <c r="B4" t="s">
        <v>242</v>
      </c>
      <c r="C4" t="s">
        <v>241</v>
      </c>
      <c r="D4" t="s">
        <v>240</v>
      </c>
      <c r="F4" t="s">
        <v>295</v>
      </c>
    </row>
    <row r="5" spans="1:8" x14ac:dyDescent="0.25">
      <c r="A5" s="96" t="s">
        <v>154</v>
      </c>
      <c r="B5" s="97"/>
      <c r="C5" s="97"/>
      <c r="D5" s="97">
        <v>1</v>
      </c>
      <c r="E5" s="97"/>
      <c r="F5" s="97">
        <v>1</v>
      </c>
    </row>
    <row r="6" spans="1:8" x14ac:dyDescent="0.25">
      <c r="A6" s="96" t="s">
        <v>148</v>
      </c>
      <c r="B6" s="97">
        <v>2</v>
      </c>
      <c r="C6" s="97"/>
      <c r="D6" s="97">
        <v>2</v>
      </c>
      <c r="E6" s="97"/>
      <c r="F6" s="97">
        <v>4</v>
      </c>
    </row>
    <row r="7" spans="1:8" x14ac:dyDescent="0.25">
      <c r="A7" s="96" t="s">
        <v>151</v>
      </c>
      <c r="B7" s="97">
        <v>1</v>
      </c>
      <c r="C7" s="97"/>
      <c r="D7" s="97"/>
      <c r="E7" s="97"/>
      <c r="F7" s="97">
        <v>1</v>
      </c>
    </row>
    <row r="8" spans="1:8" x14ac:dyDescent="0.25">
      <c r="A8" s="96" t="s">
        <v>150</v>
      </c>
      <c r="B8" s="97"/>
      <c r="C8" s="97">
        <v>1</v>
      </c>
      <c r="D8" s="97">
        <v>2</v>
      </c>
      <c r="E8" s="97"/>
      <c r="F8" s="97">
        <v>3</v>
      </c>
    </row>
    <row r="9" spans="1:8" x14ac:dyDescent="0.25">
      <c r="A9" s="96" t="s">
        <v>152</v>
      </c>
      <c r="B9" s="97"/>
      <c r="C9" s="97">
        <v>2</v>
      </c>
      <c r="D9" s="97"/>
      <c r="E9" s="97"/>
      <c r="F9" s="97">
        <v>2</v>
      </c>
    </row>
    <row r="10" spans="1:8" x14ac:dyDescent="0.25">
      <c r="A10" s="96" t="s">
        <v>149</v>
      </c>
      <c r="B10" s="97">
        <v>2</v>
      </c>
      <c r="C10" s="97"/>
      <c r="D10" s="97"/>
      <c r="E10" s="97"/>
      <c r="F10" s="97">
        <v>2</v>
      </c>
    </row>
    <row r="11" spans="1:8" x14ac:dyDescent="0.25">
      <c r="A11" s="96" t="s">
        <v>304</v>
      </c>
      <c r="B11" s="97"/>
      <c r="C11" s="97"/>
      <c r="D11" s="97"/>
      <c r="E11" s="97"/>
      <c r="F11" s="97"/>
    </row>
    <row r="12" spans="1:8" x14ac:dyDescent="0.25">
      <c r="A12" s="96" t="s">
        <v>295</v>
      </c>
      <c r="B12" s="97">
        <v>5</v>
      </c>
      <c r="C12" s="97">
        <v>3</v>
      </c>
      <c r="D12" s="97">
        <v>5</v>
      </c>
      <c r="E12" s="97"/>
      <c r="F12" s="97">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AR1995"/>
  <sheetViews>
    <sheetView showGridLines="0" showRowColHeaders="0" topLeftCell="A7" zoomScale="77" zoomScaleNormal="77" workbookViewId="0">
      <pane xSplit="2" ySplit="3" topLeftCell="C58" activePane="bottomRight" state="frozen"/>
      <selection activeCell="A7" sqref="A7"/>
      <selection pane="topRight" activeCell="B7" sqref="B7"/>
      <selection pane="bottomLeft" activeCell="A10" sqref="A10"/>
      <selection pane="bottomRight" activeCell="B10" sqref="B10:B14"/>
    </sheetView>
  </sheetViews>
  <sheetFormatPr baseColWidth="10" defaultRowHeight="15" x14ac:dyDescent="0.25"/>
  <cols>
    <col min="1" max="1" width="1.28515625" style="26" customWidth="1"/>
    <col min="2" max="2" width="6" style="26" customWidth="1"/>
    <col min="3" max="4" width="11.42578125" style="26"/>
    <col min="5" max="5" width="13.42578125" style="26" customWidth="1"/>
    <col min="6" max="6" width="16.42578125" style="26" customWidth="1"/>
    <col min="7" max="7" width="44.5703125" style="26" customWidth="1"/>
    <col min="8" max="8" width="54.5703125" style="26" customWidth="1"/>
    <col min="9" max="9" width="19" style="26" customWidth="1"/>
    <col min="10" max="10" width="14.28515625" style="26" customWidth="1"/>
    <col min="11" max="11" width="2.7109375" style="26" hidden="1" customWidth="1"/>
    <col min="12" max="13" width="2.5703125" style="26" hidden="1" customWidth="1"/>
    <col min="14" max="14" width="6.7109375" style="26" hidden="1" customWidth="1"/>
    <col min="15" max="15" width="13.42578125" style="26" customWidth="1"/>
    <col min="16" max="16" width="15" style="26" customWidth="1"/>
    <col min="17" max="17" width="3.7109375" style="26" customWidth="1"/>
    <col min="18" max="19" width="3.42578125" style="26" customWidth="1"/>
    <col min="20" max="20" width="3" style="26" customWidth="1"/>
    <col min="21" max="21" width="2.85546875" style="26" customWidth="1"/>
    <col min="22" max="22" width="41.7109375" style="26" customWidth="1"/>
    <col min="23" max="23" width="62.7109375" style="26" customWidth="1"/>
    <col min="24" max="24" width="41.85546875" style="26" customWidth="1"/>
    <col min="25" max="25" width="25.5703125" style="26" customWidth="1"/>
    <col min="26" max="26" width="25" style="26" customWidth="1"/>
    <col min="27" max="27" width="26" style="26" customWidth="1"/>
    <col min="28" max="29" width="22.7109375" style="26" customWidth="1"/>
    <col min="30" max="30" width="3.85546875" style="26" hidden="1" customWidth="1"/>
    <col min="31" max="31" width="5.85546875" style="26" hidden="1" customWidth="1"/>
    <col min="32" max="32" width="10.42578125" style="26" hidden="1" customWidth="1"/>
    <col min="33" max="33" width="5.85546875" style="26" hidden="1" customWidth="1"/>
    <col min="34" max="34" width="21.5703125" style="26" customWidth="1"/>
    <col min="35" max="39" width="3.28515625" style="26" customWidth="1"/>
    <col min="40" max="40" width="47.85546875" style="26" customWidth="1"/>
    <col min="41" max="41" width="47" style="26" customWidth="1"/>
    <col min="42" max="16384" width="11.42578125" style="26"/>
  </cols>
  <sheetData>
    <row r="1" spans="1:44" hidden="1" x14ac:dyDescent="0.25"/>
    <row r="2" spans="1:44" hidden="1" x14ac:dyDescent="0.25"/>
    <row r="3" spans="1:44" hidden="1" x14ac:dyDescent="0.25"/>
    <row r="4" spans="1:44" ht="2.25" customHeight="1" x14ac:dyDescent="0.25">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L4" s="54"/>
      <c r="AM4" s="54"/>
      <c r="AN4" s="54"/>
      <c r="AO4" s="54"/>
      <c r="AP4" s="54"/>
      <c r="AQ4" s="54"/>
      <c r="AR4" s="54"/>
    </row>
    <row r="5" spans="1:44" x14ac:dyDescent="0.25">
      <c r="A5" s="54"/>
      <c r="B5" s="54"/>
      <c r="C5" s="54"/>
      <c r="D5" s="54"/>
      <c r="E5" s="54"/>
      <c r="F5" s="54"/>
      <c r="G5" s="54"/>
      <c r="H5" s="54"/>
      <c r="I5" s="54"/>
      <c r="J5" s="54"/>
      <c r="K5" s="54"/>
      <c r="L5" s="54"/>
      <c r="M5" s="54"/>
      <c r="N5" s="54"/>
      <c r="O5" s="54"/>
      <c r="P5" s="54"/>
      <c r="Q5" s="54"/>
      <c r="R5" s="54"/>
      <c r="S5" s="54"/>
      <c r="T5" s="54"/>
      <c r="U5" s="54"/>
      <c r="V5" s="54"/>
      <c r="W5" s="54"/>
      <c r="X5" s="54"/>
      <c r="Y5" s="54"/>
      <c r="Z5" s="54"/>
      <c r="AA5" s="54"/>
      <c r="AB5" s="54"/>
      <c r="AC5" s="54"/>
      <c r="AD5" s="54"/>
      <c r="AE5" s="54"/>
      <c r="AF5" s="54"/>
      <c r="AG5" s="54"/>
      <c r="AH5" s="54"/>
      <c r="AI5" s="54"/>
      <c r="AJ5" s="54"/>
      <c r="AK5" s="54"/>
      <c r="AL5" s="54"/>
      <c r="AM5" s="54"/>
      <c r="AN5" s="54"/>
      <c r="AO5" s="54"/>
      <c r="AP5" s="54"/>
      <c r="AQ5" s="54"/>
      <c r="AR5" s="54"/>
    </row>
    <row r="6" spans="1:44" x14ac:dyDescent="0.25">
      <c r="A6" s="54"/>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4"/>
      <c r="AM6" s="54"/>
      <c r="AN6" s="54"/>
      <c r="AO6" s="54"/>
      <c r="AP6" s="54"/>
      <c r="AQ6" s="54"/>
      <c r="AR6" s="54"/>
    </row>
    <row r="7" spans="1:44" ht="15.75" thickBot="1" x14ac:dyDescent="0.3">
      <c r="A7" s="54"/>
      <c r="B7" s="54"/>
      <c r="C7" s="54"/>
      <c r="D7" s="54"/>
      <c r="E7" s="54"/>
      <c r="F7" s="54"/>
      <c r="G7" s="54"/>
      <c r="H7" s="54"/>
      <c r="I7" s="54"/>
      <c r="J7" s="54"/>
      <c r="K7" s="54"/>
      <c r="L7" s="54"/>
      <c r="M7" s="54"/>
      <c r="N7" s="54"/>
      <c r="O7" s="54"/>
      <c r="P7" s="54"/>
      <c r="Q7" s="54"/>
      <c r="R7" s="54"/>
      <c r="S7" s="54"/>
      <c r="T7" s="54"/>
      <c r="U7" s="54"/>
      <c r="V7" s="54"/>
      <c r="W7" s="54"/>
      <c r="X7" s="54"/>
      <c r="Y7" s="54"/>
      <c r="Z7" s="54"/>
      <c r="AA7" s="54"/>
      <c r="AB7" s="54"/>
      <c r="AC7" s="54"/>
      <c r="AD7" s="54"/>
      <c r="AE7" s="54"/>
      <c r="AF7" s="54"/>
      <c r="AG7" s="54"/>
      <c r="AH7" s="54"/>
      <c r="AI7" s="54"/>
      <c r="AJ7" s="54"/>
      <c r="AK7" s="54"/>
      <c r="AL7" s="54"/>
      <c r="AM7" s="54"/>
      <c r="AN7" s="54"/>
      <c r="AO7" s="54"/>
      <c r="AP7" s="54"/>
      <c r="AQ7" s="54"/>
      <c r="AR7" s="54"/>
    </row>
    <row r="8" spans="1:44" ht="21.75" customHeight="1" thickBot="1" x14ac:dyDescent="0.3">
      <c r="A8" s="54"/>
      <c r="B8" s="215" t="s">
        <v>120</v>
      </c>
      <c r="C8" s="216"/>
      <c r="D8" s="216"/>
      <c r="E8" s="216"/>
      <c r="F8" s="216"/>
      <c r="G8" s="217"/>
      <c r="H8" s="209" t="s">
        <v>250</v>
      </c>
      <c r="I8" s="210"/>
      <c r="J8" s="210"/>
      <c r="K8" s="210"/>
      <c r="L8" s="210"/>
      <c r="M8" s="210"/>
      <c r="N8" s="210"/>
      <c r="O8" s="210"/>
      <c r="P8" s="210"/>
      <c r="Q8" s="210"/>
      <c r="R8" s="210"/>
      <c r="S8" s="210"/>
      <c r="T8" s="210"/>
      <c r="U8" s="211"/>
      <c r="V8" s="225" t="s">
        <v>130</v>
      </c>
      <c r="W8" s="225"/>
      <c r="X8" s="225"/>
      <c r="Y8" s="225"/>
      <c r="Z8" s="225"/>
      <c r="AA8" s="226"/>
      <c r="AB8" s="227" t="s">
        <v>245</v>
      </c>
      <c r="AC8" s="227"/>
      <c r="AD8" s="227"/>
      <c r="AE8" s="227"/>
      <c r="AF8" s="227"/>
      <c r="AG8" s="227"/>
      <c r="AH8" s="227"/>
      <c r="AI8" s="227"/>
      <c r="AJ8" s="227"/>
      <c r="AK8" s="227"/>
      <c r="AL8" s="227"/>
      <c r="AM8" s="228"/>
      <c r="AN8" s="218" t="s">
        <v>137</v>
      </c>
      <c r="AO8" s="219"/>
      <c r="AP8" s="54"/>
      <c r="AQ8" s="54"/>
      <c r="AR8" s="54"/>
    </row>
    <row r="9" spans="1:44" ht="36" customHeight="1" thickBot="1" x14ac:dyDescent="0.3">
      <c r="A9" s="54"/>
      <c r="B9" s="142" t="s">
        <v>121</v>
      </c>
      <c r="C9" s="136" t="s">
        <v>122</v>
      </c>
      <c r="D9" s="136" t="s">
        <v>123</v>
      </c>
      <c r="E9" s="136" t="s">
        <v>124</v>
      </c>
      <c r="F9" s="136" t="s">
        <v>125</v>
      </c>
      <c r="G9" s="143" t="s">
        <v>126</v>
      </c>
      <c r="H9" s="145" t="s">
        <v>127</v>
      </c>
      <c r="I9" s="134" t="s">
        <v>128</v>
      </c>
      <c r="J9" s="134" t="s">
        <v>129</v>
      </c>
      <c r="K9" s="50" t="s">
        <v>298</v>
      </c>
      <c r="L9" s="50" t="s">
        <v>299</v>
      </c>
      <c r="M9" s="50" t="s">
        <v>256</v>
      </c>
      <c r="N9" s="50" t="s">
        <v>282</v>
      </c>
      <c r="O9" s="135" t="s">
        <v>287</v>
      </c>
      <c r="P9" s="134" t="s">
        <v>244</v>
      </c>
      <c r="Q9" s="212" t="s">
        <v>246</v>
      </c>
      <c r="R9" s="213"/>
      <c r="S9" s="213"/>
      <c r="T9" s="213"/>
      <c r="U9" s="214"/>
      <c r="V9" s="144" t="s">
        <v>131</v>
      </c>
      <c r="W9" s="139" t="s">
        <v>132</v>
      </c>
      <c r="X9" s="140" t="s">
        <v>133</v>
      </c>
      <c r="Y9" s="140" t="s">
        <v>134</v>
      </c>
      <c r="Z9" s="140" t="s">
        <v>135</v>
      </c>
      <c r="AA9" s="141" t="s">
        <v>136</v>
      </c>
      <c r="AB9" s="137" t="s">
        <v>251</v>
      </c>
      <c r="AC9" s="131" t="s">
        <v>252</v>
      </c>
      <c r="AD9" s="132" t="s">
        <v>300</v>
      </c>
      <c r="AE9" s="132" t="s">
        <v>301</v>
      </c>
      <c r="AF9" s="133" t="s">
        <v>302</v>
      </c>
      <c r="AG9" s="133" t="s">
        <v>283</v>
      </c>
      <c r="AH9" s="132" t="s">
        <v>285</v>
      </c>
      <c r="AI9" s="206" t="s">
        <v>253</v>
      </c>
      <c r="AJ9" s="207"/>
      <c r="AK9" s="207"/>
      <c r="AL9" s="207"/>
      <c r="AM9" s="208"/>
      <c r="AN9" s="55" t="s">
        <v>254</v>
      </c>
      <c r="AO9" s="56" t="s">
        <v>255</v>
      </c>
      <c r="AP9" s="54"/>
      <c r="AQ9" s="54"/>
      <c r="AR9" s="54"/>
    </row>
    <row r="10" spans="1:44" ht="18.75" customHeight="1" x14ac:dyDescent="0.25">
      <c r="A10" s="54"/>
      <c r="B10" s="220">
        <v>1</v>
      </c>
      <c r="C10" s="221" t="s">
        <v>162</v>
      </c>
      <c r="D10" s="221" t="s">
        <v>157</v>
      </c>
      <c r="E10" s="221" t="s">
        <v>159</v>
      </c>
      <c r="F10" s="221" t="s">
        <v>148</v>
      </c>
      <c r="G10" s="222" t="s">
        <v>164</v>
      </c>
      <c r="H10" s="220" t="s">
        <v>165</v>
      </c>
      <c r="I10" s="221" t="s">
        <v>210</v>
      </c>
      <c r="J10" s="221" t="s">
        <v>211</v>
      </c>
      <c r="K10" s="193">
        <f>IF(I10="","",VLOOKUP(I10,calificaprobabilidad,2,FALSE))</f>
        <v>3</v>
      </c>
      <c r="L10" s="193">
        <f>IF(I10="","",HLOOKUP(J10,calificaimpacto,2,FALSE))</f>
        <v>4</v>
      </c>
      <c r="M10" s="195" t="str">
        <f>CONCATENATE(I10,J10)</f>
        <v xml:space="preserve">Posible (puede ocurrir en cualquier momento del futuro)Mayor </v>
      </c>
      <c r="N10" s="195">
        <f>VLOOKUP(M10,calificacion,2,FALSE)</f>
        <v>13.5</v>
      </c>
      <c r="O10" s="267" t="str">
        <f>IF(I10="","",VLOOKUP(SUM(K10:L10),calificariesgo,2))</f>
        <v>Riesgo Alto</v>
      </c>
      <c r="P10" s="197"/>
      <c r="Q10" s="44" t="str">
        <f>IF(I10="","",IF(IF(K10=1,L10=1)=TRUE,"X"," "))</f>
        <v xml:space="preserve"> </v>
      </c>
      <c r="R10" s="45" t="str">
        <f>IF(I10="","",IF(IF(K10=1,L10=2)=TRUE,"X"," "))</f>
        <v xml:space="preserve"> </v>
      </c>
      <c r="S10" s="45" t="str">
        <f>IF(I10="","",IF(IF(K10=1,L10=3)=TRUE,"X"," "))</f>
        <v xml:space="preserve"> </v>
      </c>
      <c r="T10" s="46" t="str">
        <f>IF(I10="","",IF(IF(K10=1,L10=4)=TRUE,"X"," "))</f>
        <v xml:space="preserve"> </v>
      </c>
      <c r="U10" s="146" t="str">
        <f>IF(I10="","",IF(I10="","",IF(IF(K10=1,L10=5)=TRUE,"X"," ")))</f>
        <v xml:space="preserve"> </v>
      </c>
      <c r="V10" s="200" t="s">
        <v>180</v>
      </c>
      <c r="W10" s="203" t="s">
        <v>320</v>
      </c>
      <c r="X10" s="263" t="s">
        <v>181</v>
      </c>
      <c r="Y10" s="263" t="s">
        <v>182</v>
      </c>
      <c r="Z10" s="263" t="s">
        <v>183</v>
      </c>
      <c r="AA10" s="265" t="s">
        <v>184</v>
      </c>
      <c r="AB10" s="235" t="s">
        <v>178</v>
      </c>
      <c r="AC10" s="190" t="s">
        <v>171</v>
      </c>
      <c r="AD10" s="267">
        <f>IF(AB10="","",VLOOKUP(AB10,calificaprobabilidad,2,FALSE))</f>
        <v>2</v>
      </c>
      <c r="AE10" s="267">
        <f>IF(AB10="","",HLOOKUP(AC10,calificaimpacto,2,FALSE))</f>
        <v>3</v>
      </c>
      <c r="AF10" s="182" t="str">
        <f>CONCATENATE(AB10,AC10)</f>
        <v>Improbable (puede ocurrir ocasionalmente)Moderado</v>
      </c>
      <c r="AG10" s="182">
        <f>VLOOKUP(AF10,calificacion,2,FALSE)</f>
        <v>7</v>
      </c>
      <c r="AH10" s="267" t="str">
        <f>IF(AB10="","",VLOOKUP(SUM(AD10:AE10),calificariesgo,2))</f>
        <v>Riesgo Medio</v>
      </c>
      <c r="AI10" s="47" t="str">
        <f>IF(AB10="","",IF(IF(AD10=1,AE10=1)=TRUE,"X"," "))</f>
        <v xml:space="preserve"> </v>
      </c>
      <c r="AJ10" s="47" t="str">
        <f>IF(AB10="","",IF(IF(AD10=1,AE10=2)=TRUE,"X"," "))</f>
        <v xml:space="preserve"> </v>
      </c>
      <c r="AK10" s="47" t="str">
        <f>IF(AB10="","",IF(IF(AD10=1,AE10=3)=TRUE,"X"," "))</f>
        <v xml:space="preserve"> </v>
      </c>
      <c r="AL10" s="48" t="str">
        <f>IF(AB10="","",IF(IF(AD10=1,AE10=4)=TRUE,"X"," "))</f>
        <v xml:space="preserve"> </v>
      </c>
      <c r="AM10" s="49" t="str">
        <f>IF(AB10="","",IF(IF(AD10=1,AE10=5)=TRUE,"X"," "))</f>
        <v xml:space="preserve"> </v>
      </c>
      <c r="AN10" s="184" t="s">
        <v>185</v>
      </c>
      <c r="AO10" s="187" t="s">
        <v>186</v>
      </c>
      <c r="AP10" s="54"/>
      <c r="AQ10" s="54"/>
      <c r="AR10" s="54"/>
    </row>
    <row r="11" spans="1:44" x14ac:dyDescent="0.25">
      <c r="A11" s="54"/>
      <c r="B11" s="189"/>
      <c r="C11" s="190"/>
      <c r="D11" s="190"/>
      <c r="E11" s="190"/>
      <c r="F11" s="190"/>
      <c r="G11" s="191"/>
      <c r="H11" s="189"/>
      <c r="I11" s="190"/>
      <c r="J11" s="190"/>
      <c r="K11" s="193"/>
      <c r="L11" s="193"/>
      <c r="M11" s="193"/>
      <c r="N11" s="193"/>
      <c r="O11" s="181"/>
      <c r="P11" s="197"/>
      <c r="Q11" s="31" t="str">
        <f>IF(I10="","",IF(IF(K10=2,L10=1)=TRUE,"X"," "))</f>
        <v xml:space="preserve"> </v>
      </c>
      <c r="R11" s="32" t="str">
        <f>IF(I10="","",IF(IF(K10=2,L10=2)=TRUE,"X"," "))</f>
        <v xml:space="preserve"> </v>
      </c>
      <c r="S11" s="33" t="str">
        <f>IF(I10="","",IF(IF(K10=2,L10=3)=TRUE,"X"," "))</f>
        <v xml:space="preserve"> </v>
      </c>
      <c r="T11" s="34" t="str">
        <f>IF(I10="","",IF(I10="","",IF(IF(K10=2,L10=4)=TRUE,"X"," ")))</f>
        <v xml:space="preserve"> </v>
      </c>
      <c r="U11" s="147" t="str">
        <f>IF(I10="","",IF(I10="","",IF(IF(K10=2,L10=5)=TRUE,"X"," ")))</f>
        <v xml:space="preserve"> </v>
      </c>
      <c r="V11" s="200"/>
      <c r="W11" s="203"/>
      <c r="X11" s="263"/>
      <c r="Y11" s="263"/>
      <c r="Z11" s="263"/>
      <c r="AA11" s="265"/>
      <c r="AB11" s="235"/>
      <c r="AC11" s="190"/>
      <c r="AD11" s="181"/>
      <c r="AE11" s="181"/>
      <c r="AF11" s="182"/>
      <c r="AG11" s="182"/>
      <c r="AH11" s="181"/>
      <c r="AI11" s="40" t="str">
        <f>IF(AB10="","",IF(IF(AD10=2,AE10=1)=TRUE,"X"," "))</f>
        <v xml:space="preserve"> </v>
      </c>
      <c r="AJ11" s="40" t="str">
        <f>IF(AB10="","",IF(IF(AD10=2,AE10=2)=TRUE,"X"," "))</f>
        <v xml:space="preserve"> </v>
      </c>
      <c r="AK11" s="41" t="str">
        <f>IF(AB10="","",IF(IF(AD10=2,AE10=3)=TRUE,"X"," "))</f>
        <v>X</v>
      </c>
      <c r="AL11" s="42" t="str">
        <f>IF(AB10="","",IF(IF(AD10=2,AE10=4)=TRUE,"X"," "))</f>
        <v xml:space="preserve"> </v>
      </c>
      <c r="AM11" s="42" t="str">
        <f>IF(AB10="","",IF(IF(AD10=2,AE10=5)=TRUE,"X"," "))</f>
        <v xml:space="preserve"> </v>
      </c>
      <c r="AN11" s="184"/>
      <c r="AO11" s="187"/>
      <c r="AP11" s="54"/>
      <c r="AQ11" s="54"/>
      <c r="AR11" s="54"/>
    </row>
    <row r="12" spans="1:44" ht="21" customHeight="1" x14ac:dyDescent="0.25">
      <c r="A12" s="54"/>
      <c r="B12" s="189"/>
      <c r="C12" s="190"/>
      <c r="D12" s="190"/>
      <c r="E12" s="190"/>
      <c r="F12" s="190"/>
      <c r="G12" s="191"/>
      <c r="H12" s="189"/>
      <c r="I12" s="190"/>
      <c r="J12" s="190"/>
      <c r="K12" s="193"/>
      <c r="L12" s="193"/>
      <c r="M12" s="193"/>
      <c r="N12" s="193"/>
      <c r="O12" s="181"/>
      <c r="P12" s="197"/>
      <c r="Q12" s="31" t="str">
        <f>IF(I10="","",IF(IF(K10=3,L10=1)=TRUE,"X"," "))</f>
        <v xml:space="preserve"> </v>
      </c>
      <c r="R12" s="33" t="str">
        <f>IF(I10="","",IF(IF(K10=3,L10=2)=TRUE,"X"," "))</f>
        <v xml:space="preserve"> </v>
      </c>
      <c r="S12" s="34" t="str">
        <f>IF(I10="","",IF(IF(K10=3,L10=3)=TRUE,"X"," "))</f>
        <v xml:space="preserve"> </v>
      </c>
      <c r="T12" s="34" t="str">
        <f>IF(I10="","",IF(IF(K10=3,L10=4)=TRUE,"X"," "))</f>
        <v>X</v>
      </c>
      <c r="U12" s="148" t="str">
        <f>IF(I10="","",IF(IF(K10=3,L10=5)=TRUE,"X"," "))</f>
        <v xml:space="preserve"> </v>
      </c>
      <c r="V12" s="200"/>
      <c r="W12" s="203"/>
      <c r="X12" s="263"/>
      <c r="Y12" s="263"/>
      <c r="Z12" s="263"/>
      <c r="AA12" s="265"/>
      <c r="AB12" s="235"/>
      <c r="AC12" s="190"/>
      <c r="AD12" s="181"/>
      <c r="AE12" s="181"/>
      <c r="AF12" s="182"/>
      <c r="AG12" s="182"/>
      <c r="AH12" s="181"/>
      <c r="AI12" s="40" t="str">
        <f>IF(AB10="","",IF(IF(AD10=3,AE10=1)=TRUE,"X"," "))</f>
        <v xml:space="preserve"> </v>
      </c>
      <c r="AJ12" s="41" t="str">
        <f>IF(AB10="","",IF(IF(AD10=3,AE10=2)=TRUE,"X"," "))</f>
        <v xml:space="preserve"> </v>
      </c>
      <c r="AK12" s="42" t="str">
        <f>IF(AB10="","",IF(IF(AD10=3,AE10=3)=TRUE,"X"," "))</f>
        <v xml:space="preserve"> </v>
      </c>
      <c r="AL12" s="42" t="str">
        <f>IF(AB10="","",IF(IF(AD10=3,AE10=4)=TRUE,"X"," "))</f>
        <v xml:space="preserve"> </v>
      </c>
      <c r="AM12" s="43" t="str">
        <f>IF(AB10="","",IF(IF(AD10=3,AE10=5)=TRUE,"X"," "))</f>
        <v xml:space="preserve"> </v>
      </c>
      <c r="AN12" s="184"/>
      <c r="AO12" s="187"/>
      <c r="AP12" s="54"/>
      <c r="AQ12" s="54"/>
      <c r="AR12" s="54"/>
    </row>
    <row r="13" spans="1:44" x14ac:dyDescent="0.25">
      <c r="A13" s="54"/>
      <c r="B13" s="189"/>
      <c r="C13" s="190"/>
      <c r="D13" s="190"/>
      <c r="E13" s="190"/>
      <c r="F13" s="190"/>
      <c r="G13" s="191"/>
      <c r="H13" s="189"/>
      <c r="I13" s="190"/>
      <c r="J13" s="190"/>
      <c r="K13" s="193"/>
      <c r="L13" s="193"/>
      <c r="M13" s="193"/>
      <c r="N13" s="193"/>
      <c r="O13" s="181"/>
      <c r="P13" s="197"/>
      <c r="Q13" s="36" t="str">
        <f>IF(I10="","",IF(IF(K10=4,L10=1)=TRUE,"X"," "))</f>
        <v xml:space="preserve"> </v>
      </c>
      <c r="R13" s="34" t="str">
        <f>IF(I10="","",IF(IF(K10=4,L10=2)=TRUE,"X"," "))</f>
        <v xml:space="preserve"> </v>
      </c>
      <c r="S13" s="34" t="str">
        <f>IF(I10="","",IF(IF(K10=4,L10=3)=TRUE,"X"," "))</f>
        <v xml:space="preserve"> </v>
      </c>
      <c r="T13" s="35" t="str">
        <f>IF(I10="","",IF(IF(K10=4,L10=4)=TRUE,"X"," "))</f>
        <v xml:space="preserve"> </v>
      </c>
      <c r="U13" s="148" t="str">
        <f>IF(I10="","",IF(IF(K10=4,L10=5)=TRUE,"X"," "))</f>
        <v xml:space="preserve"> </v>
      </c>
      <c r="V13" s="200"/>
      <c r="W13" s="203"/>
      <c r="X13" s="263"/>
      <c r="Y13" s="263"/>
      <c r="Z13" s="263"/>
      <c r="AA13" s="265"/>
      <c r="AB13" s="235"/>
      <c r="AC13" s="190"/>
      <c r="AD13" s="181"/>
      <c r="AE13" s="181"/>
      <c r="AF13" s="182"/>
      <c r="AG13" s="182"/>
      <c r="AH13" s="181"/>
      <c r="AI13" s="41" t="str">
        <f>IF(AB10="","",IF(IF(AD10=4,AE10=1)=TRUE,"X"," "))</f>
        <v xml:space="preserve"> </v>
      </c>
      <c r="AJ13" s="42" t="str">
        <f>IF(AB10="","",IF(IF(AD10=4,AE10=2)=TRUE,"X"," "))</f>
        <v xml:space="preserve"> </v>
      </c>
      <c r="AK13" s="42" t="str">
        <f>IF(AB10="","",IF(IF(AD10=4,AE10=3)=TRUE,"X"," "))</f>
        <v xml:space="preserve"> </v>
      </c>
      <c r="AL13" s="43" t="str">
        <f>IF(AB10="","",IF(IF(AD10=4,AE10=4)=TRUE,"X"," "))</f>
        <v xml:space="preserve"> </v>
      </c>
      <c r="AM13" s="43" t="str">
        <f>IF(AB10="","",IF(IF(AD10=4,AE10=5)=TRUE,"X"," "))</f>
        <v xml:space="preserve"> </v>
      </c>
      <c r="AN13" s="184"/>
      <c r="AO13" s="187"/>
      <c r="AP13" s="54"/>
      <c r="AQ13" s="54"/>
      <c r="AR13" s="54"/>
    </row>
    <row r="14" spans="1:44" ht="24" customHeight="1" thickBot="1" x14ac:dyDescent="0.3">
      <c r="A14" s="54"/>
      <c r="B14" s="189"/>
      <c r="C14" s="190"/>
      <c r="D14" s="190"/>
      <c r="E14" s="190"/>
      <c r="F14" s="190"/>
      <c r="G14" s="191"/>
      <c r="H14" s="189"/>
      <c r="I14" s="190"/>
      <c r="J14" s="190"/>
      <c r="K14" s="194"/>
      <c r="L14" s="194"/>
      <c r="M14" s="194"/>
      <c r="N14" s="194"/>
      <c r="O14" s="181"/>
      <c r="P14" s="198"/>
      <c r="Q14" s="37" t="str">
        <f>IF(I10="","",IF(IF(K10=5,L10=1)=TRUE,"X"," "))</f>
        <v xml:space="preserve"> </v>
      </c>
      <c r="R14" s="38" t="str">
        <f>IF(I10="","",IF(IF(K10=5,L10=2)=TRUE,"X"," "))</f>
        <v xml:space="preserve"> </v>
      </c>
      <c r="S14" s="39" t="str">
        <f>IF(I10="","",IF(IF(K10=5,L10=3)=TRUE,"X"," "))</f>
        <v xml:space="preserve"> </v>
      </c>
      <c r="T14" s="39" t="str">
        <f>IF(I10="","",IF(IF(K10=5,L10=4)=TRUE,"X"," "))</f>
        <v xml:space="preserve"> </v>
      </c>
      <c r="U14" s="149" t="str">
        <f>IF(I10="","",IF(IF(K10=5,L10=5)=TRUE,"X"," "))</f>
        <v xml:space="preserve"> </v>
      </c>
      <c r="V14" s="201"/>
      <c r="W14" s="204"/>
      <c r="X14" s="264"/>
      <c r="Y14" s="264"/>
      <c r="Z14" s="264"/>
      <c r="AA14" s="266"/>
      <c r="AB14" s="235"/>
      <c r="AC14" s="190"/>
      <c r="AD14" s="181"/>
      <c r="AE14" s="181"/>
      <c r="AF14" s="182"/>
      <c r="AG14" s="182"/>
      <c r="AH14" s="181"/>
      <c r="AI14" s="42" t="str">
        <f>IF(AB10="","",IF(IF(AD10=5,AE10=1)=TRUE,"X"," "))</f>
        <v xml:space="preserve"> </v>
      </c>
      <c r="AJ14" s="42" t="str">
        <f>IF(AB10="","",IF(IF(AD10=5,AE10=2)=TRUE,"X"," "))</f>
        <v xml:space="preserve"> </v>
      </c>
      <c r="AK14" s="43" t="str">
        <f>IF(AB10="","",IF(IF(AD10=5,AE10=3)=TRUE,"X"," "))</f>
        <v xml:space="preserve"> </v>
      </c>
      <c r="AL14" s="43" t="str">
        <f>IF(AB10="","",IF(IF(AD10=5,AE10=4)=TRUE,"X"," "))</f>
        <v xml:space="preserve"> </v>
      </c>
      <c r="AM14" s="43" t="str">
        <f>IF(AB10="","",IF(IF(AD10=5,AE10=5)=TRUE,"X"," "))</f>
        <v xml:space="preserve"> </v>
      </c>
      <c r="AN14" s="185"/>
      <c r="AO14" s="188"/>
      <c r="AP14" s="54"/>
      <c r="AQ14" s="54"/>
      <c r="AR14" s="54"/>
    </row>
    <row r="15" spans="1:44" ht="18.75" customHeight="1" x14ac:dyDescent="0.25">
      <c r="A15" s="54"/>
      <c r="B15" s="189">
        <v>2</v>
      </c>
      <c r="C15" s="223" t="s">
        <v>162</v>
      </c>
      <c r="D15" s="223" t="s">
        <v>157</v>
      </c>
      <c r="E15" s="223" t="s">
        <v>159</v>
      </c>
      <c r="F15" s="223" t="s">
        <v>152</v>
      </c>
      <c r="G15" s="254" t="s">
        <v>166</v>
      </c>
      <c r="H15" s="236" t="s">
        <v>172</v>
      </c>
      <c r="I15" s="190" t="s">
        <v>177</v>
      </c>
      <c r="J15" s="190" t="s">
        <v>211</v>
      </c>
      <c r="K15" s="192">
        <f>IF(I15="","",VLOOKUP(I15,calificaprobabilidad,2,FALSE))</f>
        <v>1</v>
      </c>
      <c r="L15" s="192">
        <f>IF(I15="","",HLOOKUP(J15,calificaimpacto,2,FALSE))</f>
        <v>4</v>
      </c>
      <c r="M15" s="195" t="str">
        <f t="shared" ref="M15" si="0">CONCATENATE(I15,J15)</f>
        <v xml:space="preserve">Raro (puede ocurrir excepcionalmente)Mayor </v>
      </c>
      <c r="N15" s="195">
        <f>VLOOKUP(M15,calificacion,2,FALSE)</f>
        <v>6.75</v>
      </c>
      <c r="O15" s="181" t="str">
        <f>IF(I15="","",VLOOKUP(SUM(K15:L15),calificariesgo,2))</f>
        <v>Riesgo Medio</v>
      </c>
      <c r="P15" s="196"/>
      <c r="Q15" s="28" t="str">
        <f>IF(I15="","",IF(IF(K15=1,L15=1)=TRUE,"X"," "))</f>
        <v xml:space="preserve"> </v>
      </c>
      <c r="R15" s="29" t="str">
        <f>IF(I15="","",IF(IF(K15=1,L15=2)=TRUE,"X"," "))</f>
        <v xml:space="preserve"> </v>
      </c>
      <c r="S15" s="29" t="str">
        <f>IF(I15="","",IF(IF(K15=1,L15=3)=TRUE,"X"," "))</f>
        <v xml:space="preserve"> </v>
      </c>
      <c r="T15" s="30" t="str">
        <f>IF(I15="","",IF(IF(K15=1,L15=4)=TRUE,"X"," "))</f>
        <v>X</v>
      </c>
      <c r="U15" s="150" t="str">
        <f>IF(I15="","",IF(I15="","",IF(IF(K15=1,L15=5)=TRUE,"X"," ")))</f>
        <v xml:space="preserve"> </v>
      </c>
      <c r="V15" s="199" t="s">
        <v>180</v>
      </c>
      <c r="W15" s="202" t="s">
        <v>321</v>
      </c>
      <c r="X15" s="268" t="s">
        <v>322</v>
      </c>
      <c r="Y15" s="268" t="s">
        <v>248</v>
      </c>
      <c r="Z15" s="268" t="s">
        <v>183</v>
      </c>
      <c r="AA15" s="269" t="s">
        <v>184</v>
      </c>
      <c r="AB15" s="235" t="s">
        <v>177</v>
      </c>
      <c r="AC15" s="190" t="s">
        <v>229</v>
      </c>
      <c r="AD15" s="181">
        <f>IF(AB15="","",VLOOKUP(AB15,calificaprobabilidad,2,FALSE))</f>
        <v>1</v>
      </c>
      <c r="AE15" s="181">
        <f>IF(AB15="","",HLOOKUP(AC15,calificaimpacto,2,FALSE))</f>
        <v>2</v>
      </c>
      <c r="AF15" s="182" t="str">
        <f t="shared" ref="AF15" si="1">CONCATENATE(AB15,AC15)</f>
        <v xml:space="preserve">Raro (puede ocurrir excepcionalmente)Menor </v>
      </c>
      <c r="AG15" s="182">
        <f>VLOOKUP(AF15,calificacion,2,FALSE)</f>
        <v>2.5</v>
      </c>
      <c r="AH15" s="181" t="str">
        <f>IF(AB15="","",VLOOKUP(SUM(AD15:AE15),calificariesgo,2))</f>
        <v xml:space="preserve">Riesgo bajo </v>
      </c>
      <c r="AI15" s="40" t="str">
        <f>IF(AB15="","",IF(IF(AD15=1,AE15=1)=TRUE,"X"," "))</f>
        <v xml:space="preserve"> </v>
      </c>
      <c r="AJ15" s="40" t="str">
        <f>IF(AB15="","",IF(IF(AD15=1,AE15=2)=TRUE,"X"," "))</f>
        <v>X</v>
      </c>
      <c r="AK15" s="40" t="str">
        <f>IF(AB15="","",IF(IF(AD15=1,AE15=3)=TRUE,"X"," "))</f>
        <v xml:space="preserve"> </v>
      </c>
      <c r="AL15" s="41" t="str">
        <f>IF(AB15="","",IF(IF(AD15=1,AE15=4)=TRUE,"X"," "))</f>
        <v xml:space="preserve"> </v>
      </c>
      <c r="AM15" s="42" t="str">
        <f>IF(AB15="","",IF(IF(AD15=1,AE15=5)=TRUE,"X"," "))</f>
        <v xml:space="preserve"> </v>
      </c>
      <c r="AN15" s="183" t="s">
        <v>188</v>
      </c>
      <c r="AO15" s="186" t="s">
        <v>186</v>
      </c>
      <c r="AP15" s="54"/>
      <c r="AQ15" s="54"/>
      <c r="AR15" s="54"/>
    </row>
    <row r="16" spans="1:44" x14ac:dyDescent="0.25">
      <c r="A16" s="54"/>
      <c r="B16" s="189"/>
      <c r="C16" s="224"/>
      <c r="D16" s="224"/>
      <c r="E16" s="224"/>
      <c r="F16" s="224"/>
      <c r="G16" s="255"/>
      <c r="H16" s="237"/>
      <c r="I16" s="190"/>
      <c r="J16" s="190"/>
      <c r="K16" s="193"/>
      <c r="L16" s="193"/>
      <c r="M16" s="193"/>
      <c r="N16" s="193"/>
      <c r="O16" s="181"/>
      <c r="P16" s="197"/>
      <c r="Q16" s="31" t="str">
        <f>IF(I15="","",IF(IF(K15=2,L15=1)=TRUE,"X"," "))</f>
        <v xml:space="preserve"> </v>
      </c>
      <c r="R16" s="32" t="str">
        <f>IF(I15="","",IF(IF(K15=2,L15=2)=TRUE,"X"," "))</f>
        <v xml:space="preserve"> </v>
      </c>
      <c r="S16" s="33" t="str">
        <f>IF(I15="","",IF(IF(K15=2,L15=3)=TRUE,"X"," "))</f>
        <v xml:space="preserve"> </v>
      </c>
      <c r="T16" s="34" t="str">
        <f>IF(I15="","",IF(I15="","",IF(IF(K15=2,L15=4)=TRUE,"X"," ")))</f>
        <v xml:space="preserve"> </v>
      </c>
      <c r="U16" s="147" t="str">
        <f>IF(I15="","",IF(I15="","",IF(IF(K15=2,L15=5)=TRUE,"X"," ")))</f>
        <v xml:space="preserve"> </v>
      </c>
      <c r="V16" s="200"/>
      <c r="W16" s="203"/>
      <c r="X16" s="263"/>
      <c r="Y16" s="263"/>
      <c r="Z16" s="263"/>
      <c r="AA16" s="265"/>
      <c r="AB16" s="235"/>
      <c r="AC16" s="190"/>
      <c r="AD16" s="181"/>
      <c r="AE16" s="181"/>
      <c r="AF16" s="182"/>
      <c r="AG16" s="182"/>
      <c r="AH16" s="181"/>
      <c r="AI16" s="40" t="str">
        <f>IF(AB15="","",IF(IF(AD15=2,AE15=1)=TRUE,"X"," "))</f>
        <v xml:space="preserve"> </v>
      </c>
      <c r="AJ16" s="40" t="str">
        <f>IF(AB15="","",IF(IF(AD15=2,AE15=2)=TRUE,"X"," "))</f>
        <v xml:space="preserve"> </v>
      </c>
      <c r="AK16" s="41" t="str">
        <f>IF(AB15="","",IF(IF(AD15=2,AE15=3)=TRUE,"X"," "))</f>
        <v xml:space="preserve"> </v>
      </c>
      <c r="AL16" s="42" t="str">
        <f>IF(AB15="","",IF(IF(AD15=2,AE15=4)=TRUE,"X"," "))</f>
        <v xml:space="preserve"> </v>
      </c>
      <c r="AM16" s="42" t="str">
        <f>IF(AB15="","",IF(IF(AD15=2,AE15=5)=TRUE,"X"," "))</f>
        <v xml:space="preserve"> </v>
      </c>
      <c r="AN16" s="184"/>
      <c r="AO16" s="187"/>
      <c r="AP16" s="54"/>
      <c r="AQ16" s="54"/>
      <c r="AR16" s="54"/>
    </row>
    <row r="17" spans="1:44" ht="21" customHeight="1" x14ac:dyDescent="0.25">
      <c r="A17" s="54"/>
      <c r="B17" s="189"/>
      <c r="C17" s="224"/>
      <c r="D17" s="224"/>
      <c r="E17" s="224"/>
      <c r="F17" s="224"/>
      <c r="G17" s="255"/>
      <c r="H17" s="237"/>
      <c r="I17" s="190"/>
      <c r="J17" s="190"/>
      <c r="K17" s="193"/>
      <c r="L17" s="193"/>
      <c r="M17" s="193"/>
      <c r="N17" s="193"/>
      <c r="O17" s="181"/>
      <c r="P17" s="197"/>
      <c r="Q17" s="31" t="str">
        <f>IF(I15="","",IF(IF(K15=3,L15=1)=TRUE,"X"," "))</f>
        <v xml:space="preserve"> </v>
      </c>
      <c r="R17" s="33" t="str">
        <f>IF(I15="","",IF(IF(K15=3,L15=2)=TRUE,"X"," "))</f>
        <v xml:space="preserve"> </v>
      </c>
      <c r="S17" s="34" t="str">
        <f>IF(I15="","",IF(IF(K15=3,L15=3)=TRUE,"X"," "))</f>
        <v xml:space="preserve"> </v>
      </c>
      <c r="T17" s="34" t="str">
        <f>IF(I15="","",IF(IF(K15=3,L15=4)=TRUE,"X"," "))</f>
        <v xml:space="preserve"> </v>
      </c>
      <c r="U17" s="148" t="str">
        <f>IF(I15="","",IF(IF(K15=3,L15=5)=TRUE,"X"," "))</f>
        <v xml:space="preserve"> </v>
      </c>
      <c r="V17" s="200"/>
      <c r="W17" s="203"/>
      <c r="X17" s="263"/>
      <c r="Y17" s="263"/>
      <c r="Z17" s="263"/>
      <c r="AA17" s="265"/>
      <c r="AB17" s="235"/>
      <c r="AC17" s="190"/>
      <c r="AD17" s="181"/>
      <c r="AE17" s="181"/>
      <c r="AF17" s="182"/>
      <c r="AG17" s="182"/>
      <c r="AH17" s="181"/>
      <c r="AI17" s="40" t="str">
        <f>IF(AB15="","",IF(IF(AD15=3,AE15=1)=TRUE,"X"," "))</f>
        <v xml:space="preserve"> </v>
      </c>
      <c r="AJ17" s="41" t="str">
        <f>IF(AB15="","",IF(IF(AD15=3,AE15=2)=TRUE,"X"," "))</f>
        <v xml:space="preserve"> </v>
      </c>
      <c r="AK17" s="42" t="str">
        <f>IF(AB15="","",IF(IF(AD15=3,AE15=3)=TRUE,"X"," "))</f>
        <v xml:space="preserve"> </v>
      </c>
      <c r="AL17" s="42" t="str">
        <f>IF(AB15="","",IF(IF(AD15=3,AE15=4)=TRUE,"X"," "))</f>
        <v xml:space="preserve"> </v>
      </c>
      <c r="AM17" s="43" t="str">
        <f>IF(AB15="","",IF(IF(AD15=3,AE15=5)=TRUE,"X"," "))</f>
        <v xml:space="preserve"> </v>
      </c>
      <c r="AN17" s="184"/>
      <c r="AO17" s="187"/>
      <c r="AP17" s="54"/>
      <c r="AQ17" s="54"/>
      <c r="AR17" s="54"/>
    </row>
    <row r="18" spans="1:44" x14ac:dyDescent="0.25">
      <c r="A18" s="54"/>
      <c r="B18" s="189"/>
      <c r="C18" s="224"/>
      <c r="D18" s="224"/>
      <c r="E18" s="224"/>
      <c r="F18" s="224"/>
      <c r="G18" s="255"/>
      <c r="H18" s="237"/>
      <c r="I18" s="190"/>
      <c r="J18" s="190"/>
      <c r="K18" s="193"/>
      <c r="L18" s="193"/>
      <c r="M18" s="193"/>
      <c r="N18" s="193"/>
      <c r="O18" s="181"/>
      <c r="P18" s="197"/>
      <c r="Q18" s="36" t="str">
        <f>IF(I15="","",IF(IF(K15=4,L15=1)=TRUE,"X"," "))</f>
        <v xml:space="preserve"> </v>
      </c>
      <c r="R18" s="34" t="str">
        <f>IF(I15="","",IF(IF(K15=4,L15=2)=TRUE,"X"," "))</f>
        <v xml:space="preserve"> </v>
      </c>
      <c r="S18" s="34" t="str">
        <f>IF(I15="","",IF(IF(K15=4,L15=3)=TRUE,"X"," "))</f>
        <v xml:space="preserve"> </v>
      </c>
      <c r="T18" s="35" t="str">
        <f>IF(I15="","",IF(IF(K15=4,L15=4)=TRUE,"X"," "))</f>
        <v xml:space="preserve"> </v>
      </c>
      <c r="U18" s="148" t="str">
        <f>IF(I15="","",IF(IF(K15=4,L15=5)=TRUE,"X"," "))</f>
        <v xml:space="preserve"> </v>
      </c>
      <c r="V18" s="200"/>
      <c r="W18" s="203"/>
      <c r="X18" s="263"/>
      <c r="Y18" s="263"/>
      <c r="Z18" s="263"/>
      <c r="AA18" s="265"/>
      <c r="AB18" s="235"/>
      <c r="AC18" s="190"/>
      <c r="AD18" s="181"/>
      <c r="AE18" s="181"/>
      <c r="AF18" s="182"/>
      <c r="AG18" s="182"/>
      <c r="AH18" s="181"/>
      <c r="AI18" s="41" t="str">
        <f>IF(AB15="","",IF(IF(AD15=4,AE15=1)=TRUE,"X"," "))</f>
        <v xml:space="preserve"> </v>
      </c>
      <c r="AJ18" s="42" t="str">
        <f>IF(AB15="","",IF(IF(AD15=4,AE15=2)=TRUE,"X"," "))</f>
        <v xml:space="preserve"> </v>
      </c>
      <c r="AK18" s="42" t="str">
        <f>IF(AB15="","",IF(IF(AD15=4,AE15=3)=TRUE,"X"," "))</f>
        <v xml:space="preserve"> </v>
      </c>
      <c r="AL18" s="43" t="str">
        <f>IF(AB15="","",IF(IF(AD15=4,AE15=4)=TRUE,"X"," "))</f>
        <v xml:space="preserve"> </v>
      </c>
      <c r="AM18" s="43" t="str">
        <f>IF(AB15="","",IF(IF(AD15=4,AE15=5)=TRUE,"X"," "))</f>
        <v xml:space="preserve"> </v>
      </c>
      <c r="AN18" s="184"/>
      <c r="AO18" s="187"/>
      <c r="AP18" s="54"/>
      <c r="AQ18" s="54"/>
      <c r="AR18" s="54"/>
    </row>
    <row r="19" spans="1:44" ht="24" customHeight="1" thickBot="1" x14ac:dyDescent="0.3">
      <c r="A19" s="54"/>
      <c r="B19" s="189"/>
      <c r="C19" s="221"/>
      <c r="D19" s="221"/>
      <c r="E19" s="221"/>
      <c r="F19" s="221"/>
      <c r="G19" s="222"/>
      <c r="H19" s="220"/>
      <c r="I19" s="190"/>
      <c r="J19" s="190"/>
      <c r="K19" s="194"/>
      <c r="L19" s="194"/>
      <c r="M19" s="194"/>
      <c r="N19" s="194"/>
      <c r="O19" s="181"/>
      <c r="P19" s="198"/>
      <c r="Q19" s="37" t="str">
        <f>IF(I15="","",IF(IF(K15=5,L15=1)=TRUE,"X"," "))</f>
        <v xml:space="preserve"> </v>
      </c>
      <c r="R19" s="38" t="str">
        <f>IF(I15="","",IF(IF(K15=5,L15=2)=TRUE,"X"," "))</f>
        <v xml:space="preserve"> </v>
      </c>
      <c r="S19" s="39" t="str">
        <f>IF(I15="","",IF(IF(K15=5,L15=3)=TRUE,"X"," "))</f>
        <v xml:space="preserve"> </v>
      </c>
      <c r="T19" s="39" t="str">
        <f>IF(I15="","",IF(IF(K15=5,L15=4)=TRUE,"X"," "))</f>
        <v xml:space="preserve"> </v>
      </c>
      <c r="U19" s="149" t="str">
        <f>IF(I15="","",IF(IF(K15=5,L15=5)=TRUE,"X"," "))</f>
        <v xml:space="preserve"> </v>
      </c>
      <c r="V19" s="201"/>
      <c r="W19" s="204"/>
      <c r="X19" s="264"/>
      <c r="Y19" s="264"/>
      <c r="Z19" s="264"/>
      <c r="AA19" s="266"/>
      <c r="AB19" s="235"/>
      <c r="AC19" s="190"/>
      <c r="AD19" s="181"/>
      <c r="AE19" s="181"/>
      <c r="AF19" s="182"/>
      <c r="AG19" s="182"/>
      <c r="AH19" s="181"/>
      <c r="AI19" s="42" t="str">
        <f>IF(AB15="","",IF(IF(AD15=5,AE15=1)=TRUE,"X"," "))</f>
        <v xml:space="preserve"> </v>
      </c>
      <c r="AJ19" s="42" t="str">
        <f>IF(AB15="","",IF(IF(AD15=5,AE15=2)=TRUE,"X"," "))</f>
        <v xml:space="preserve"> </v>
      </c>
      <c r="AK19" s="43" t="str">
        <f>IF(AB15="","",IF(IF(AD15=5,AE15=3)=TRUE,"X"," "))</f>
        <v xml:space="preserve"> </v>
      </c>
      <c r="AL19" s="43" t="str">
        <f>IF(AB15="","",IF(IF(AD15=5,AE15=4)=TRUE,"X"," "))</f>
        <v xml:space="preserve"> </v>
      </c>
      <c r="AM19" s="43" t="str">
        <f>IF(AB15="","",IF(IF(AD15=5,AE15=5)=TRUE,"X"," "))</f>
        <v xml:space="preserve"> </v>
      </c>
      <c r="AN19" s="185"/>
      <c r="AO19" s="188"/>
      <c r="AP19" s="54"/>
      <c r="AQ19" s="54"/>
      <c r="AR19" s="54"/>
    </row>
    <row r="20" spans="1:44" ht="18.75" customHeight="1" x14ac:dyDescent="0.25">
      <c r="A20" s="54"/>
      <c r="B20" s="189">
        <v>3</v>
      </c>
      <c r="C20" s="223" t="s">
        <v>162</v>
      </c>
      <c r="D20" s="223" t="s">
        <v>157</v>
      </c>
      <c r="E20" s="223" t="s">
        <v>160</v>
      </c>
      <c r="F20" s="223" t="s">
        <v>148</v>
      </c>
      <c r="G20" s="254" t="s">
        <v>247</v>
      </c>
      <c r="H20" s="189" t="s">
        <v>173</v>
      </c>
      <c r="I20" s="190" t="s">
        <v>177</v>
      </c>
      <c r="J20" s="190" t="s">
        <v>171</v>
      </c>
      <c r="K20" s="192">
        <f>IF(I20="","",VLOOKUP(I20,calificaprobabilidad,2,FALSE))</f>
        <v>1</v>
      </c>
      <c r="L20" s="192">
        <f>IF(I20="","",HLOOKUP(J20,calificaimpacto,2,FALSE))</f>
        <v>3</v>
      </c>
      <c r="M20" s="195" t="str">
        <f t="shared" ref="M20" si="2">CONCATENATE(I20,J20)</f>
        <v>Raro (puede ocurrir excepcionalmente)Moderado</v>
      </c>
      <c r="N20" s="195">
        <f>VLOOKUP(M20,calificacion,2,FALSE)</f>
        <v>3.5</v>
      </c>
      <c r="O20" s="181" t="str">
        <f>IF(I20="","",VLOOKUP(SUM(K20:L20),calificariesgo,2))</f>
        <v xml:space="preserve">Riesgo bajo </v>
      </c>
      <c r="P20" s="196"/>
      <c r="Q20" s="28" t="str">
        <f>IF(I20="","",IF(IF(K20=1,L20=1)=TRUE,"X"," "))</f>
        <v xml:space="preserve"> </v>
      </c>
      <c r="R20" s="29" t="str">
        <f>IF(I20="","",IF(IF(K20=1,L20=2)=TRUE,"X"," "))</f>
        <v xml:space="preserve"> </v>
      </c>
      <c r="S20" s="29" t="str">
        <f>IF(I20="","",IF(IF(K20=1,L20=3)=TRUE,"X"," "))</f>
        <v>X</v>
      </c>
      <c r="T20" s="30" t="str">
        <f>IF(I20="","",IF(IF(K20=1,L20=4)=TRUE,"X"," "))</f>
        <v xml:space="preserve"> </v>
      </c>
      <c r="U20" s="150" t="str">
        <f>IF(I20="","",IF(I20="","",IF(IF(K20=1,L20=5)=TRUE,"X"," ")))</f>
        <v xml:space="preserve"> </v>
      </c>
      <c r="V20" s="199" t="s">
        <v>180</v>
      </c>
      <c r="W20" s="202" t="s">
        <v>323</v>
      </c>
      <c r="X20" s="268" t="s">
        <v>324</v>
      </c>
      <c r="Y20" s="268" t="s">
        <v>325</v>
      </c>
      <c r="Z20" s="268" t="s">
        <v>189</v>
      </c>
      <c r="AA20" s="269" t="s">
        <v>190</v>
      </c>
      <c r="AB20" s="235" t="s">
        <v>177</v>
      </c>
      <c r="AC20" s="190" t="s">
        <v>229</v>
      </c>
      <c r="AD20" s="181">
        <f>IF(AB20="","",VLOOKUP(AB20,calificaprobabilidad,2,FALSE))</f>
        <v>1</v>
      </c>
      <c r="AE20" s="181">
        <f>IF(AB20="","",HLOOKUP(AC20,calificaimpacto,2,FALSE))</f>
        <v>2</v>
      </c>
      <c r="AF20" s="182" t="str">
        <f t="shared" ref="AF20" si="3">CONCATENATE(AB20,AC20)</f>
        <v xml:space="preserve">Raro (puede ocurrir excepcionalmente)Menor </v>
      </c>
      <c r="AG20" s="182">
        <f>VLOOKUP(AF20,calificacion,2,FALSE)</f>
        <v>2.5</v>
      </c>
      <c r="AH20" s="181" t="str">
        <f>IF(AB20="","",VLOOKUP(SUM(AD20:AE20),calificariesgo,2))</f>
        <v xml:space="preserve">Riesgo bajo </v>
      </c>
      <c r="AI20" s="40" t="str">
        <f>IF(AB20="","",IF(IF(AD20=1,AE20=1)=TRUE,"X"," "))</f>
        <v xml:space="preserve"> </v>
      </c>
      <c r="AJ20" s="40" t="str">
        <f>IF(AB20="","",IF(IF(AD20=1,AE20=2)=TRUE,"X"," "))</f>
        <v>X</v>
      </c>
      <c r="AK20" s="40" t="str">
        <f>IF(AB20="","",IF(IF(AD20=1,AE20=3)=TRUE,"X"," "))</f>
        <v xml:space="preserve"> </v>
      </c>
      <c r="AL20" s="41" t="str">
        <f>IF(AB20="","",IF(IF(AD20=1,AE20=4)=TRUE,"X"," "))</f>
        <v xml:space="preserve"> </v>
      </c>
      <c r="AM20" s="42" t="str">
        <f>IF(AB20="","",IF(IF(AD20=1,AE20=5)=TRUE,"X"," "))</f>
        <v xml:space="preserve"> </v>
      </c>
      <c r="AN20" s="183" t="s">
        <v>191</v>
      </c>
      <c r="AO20" s="186" t="s">
        <v>192</v>
      </c>
      <c r="AP20" s="54"/>
      <c r="AQ20" s="54"/>
      <c r="AR20" s="54"/>
    </row>
    <row r="21" spans="1:44" x14ac:dyDescent="0.25">
      <c r="A21" s="54"/>
      <c r="B21" s="189"/>
      <c r="C21" s="224"/>
      <c r="D21" s="224"/>
      <c r="E21" s="224"/>
      <c r="F21" s="224"/>
      <c r="G21" s="255"/>
      <c r="H21" s="189"/>
      <c r="I21" s="190"/>
      <c r="J21" s="190"/>
      <c r="K21" s="193"/>
      <c r="L21" s="193"/>
      <c r="M21" s="193"/>
      <c r="N21" s="193"/>
      <c r="O21" s="181"/>
      <c r="P21" s="197"/>
      <c r="Q21" s="31" t="str">
        <f>IF(I20="","",IF(IF(K20=2,L20=1)=TRUE,"X"," "))</f>
        <v xml:space="preserve"> </v>
      </c>
      <c r="R21" s="32" t="str">
        <f>IF(I20="","",IF(IF(K20=2,L20=2)=TRUE,"X"," "))</f>
        <v xml:space="preserve"> </v>
      </c>
      <c r="S21" s="33" t="str">
        <f>IF(I20="","",IF(IF(K20=2,L20=3)=TRUE,"X"," "))</f>
        <v xml:space="preserve"> </v>
      </c>
      <c r="T21" s="34" t="str">
        <f>IF(I20="","",IF(I20="","",IF(IF(K20=2,L20=4)=TRUE,"X"," ")))</f>
        <v xml:space="preserve"> </v>
      </c>
      <c r="U21" s="147" t="str">
        <f>IF(I20="","",IF(I20="","",IF(IF(K20=2,L20=5)=TRUE,"X"," ")))</f>
        <v xml:space="preserve"> </v>
      </c>
      <c r="V21" s="200"/>
      <c r="W21" s="203"/>
      <c r="X21" s="263"/>
      <c r="Y21" s="263"/>
      <c r="Z21" s="263"/>
      <c r="AA21" s="265"/>
      <c r="AB21" s="235"/>
      <c r="AC21" s="190"/>
      <c r="AD21" s="181"/>
      <c r="AE21" s="181"/>
      <c r="AF21" s="182"/>
      <c r="AG21" s="182"/>
      <c r="AH21" s="181"/>
      <c r="AI21" s="40" t="str">
        <f>IF(AB20="","",IF(IF(AD20=2,AE20=1)=TRUE,"X"," "))</f>
        <v xml:space="preserve"> </v>
      </c>
      <c r="AJ21" s="40" t="str">
        <f>IF(AB20="","",IF(IF(AD20=2,AE20=2)=TRUE,"X"," "))</f>
        <v xml:space="preserve"> </v>
      </c>
      <c r="AK21" s="41" t="str">
        <f>IF(AB20="","",IF(IF(AD20=2,AE20=3)=TRUE,"X"," "))</f>
        <v xml:space="preserve"> </v>
      </c>
      <c r="AL21" s="42" t="str">
        <f>IF(AB20="","",IF(IF(AD20=2,AE20=4)=TRUE,"X"," "))</f>
        <v xml:space="preserve"> </v>
      </c>
      <c r="AM21" s="42" t="str">
        <f>IF(AB20="","",IF(IF(AD20=2,AE20=5)=TRUE,"X"," "))</f>
        <v xml:space="preserve"> </v>
      </c>
      <c r="AN21" s="184"/>
      <c r="AO21" s="187"/>
      <c r="AP21" s="54"/>
      <c r="AQ21" s="54"/>
      <c r="AR21" s="54"/>
    </row>
    <row r="22" spans="1:44" ht="21" customHeight="1" x14ac:dyDescent="0.25">
      <c r="A22" s="54"/>
      <c r="B22" s="189"/>
      <c r="C22" s="224"/>
      <c r="D22" s="224"/>
      <c r="E22" s="224"/>
      <c r="F22" s="224"/>
      <c r="G22" s="255"/>
      <c r="H22" s="189"/>
      <c r="I22" s="190"/>
      <c r="J22" s="190"/>
      <c r="K22" s="193"/>
      <c r="L22" s="193"/>
      <c r="M22" s="193"/>
      <c r="N22" s="193"/>
      <c r="O22" s="181"/>
      <c r="P22" s="197"/>
      <c r="Q22" s="31" t="str">
        <f>IF(I20="","",IF(IF(K20=3,L20=1)=TRUE,"X"," "))</f>
        <v xml:space="preserve"> </v>
      </c>
      <c r="R22" s="33" t="str">
        <f>IF(I20="","",IF(IF(K20=3,L20=2)=TRUE,"X"," "))</f>
        <v xml:space="preserve"> </v>
      </c>
      <c r="S22" s="34" t="str">
        <f>IF(I20="","",IF(IF(K20=3,L20=3)=TRUE,"X"," "))</f>
        <v xml:space="preserve"> </v>
      </c>
      <c r="T22" s="34" t="str">
        <f>IF(I20="","",IF(IF(K20=3,L20=4)=TRUE,"X"," "))</f>
        <v xml:space="preserve"> </v>
      </c>
      <c r="U22" s="148" t="str">
        <f>IF(I20="","",IF(IF(K20=3,L20=5)=TRUE,"X"," "))</f>
        <v xml:space="preserve"> </v>
      </c>
      <c r="V22" s="200"/>
      <c r="W22" s="203"/>
      <c r="X22" s="263"/>
      <c r="Y22" s="263"/>
      <c r="Z22" s="263"/>
      <c r="AA22" s="265"/>
      <c r="AB22" s="235"/>
      <c r="AC22" s="190"/>
      <c r="AD22" s="181"/>
      <c r="AE22" s="181"/>
      <c r="AF22" s="182"/>
      <c r="AG22" s="182"/>
      <c r="AH22" s="181"/>
      <c r="AI22" s="40" t="str">
        <f>IF(AB20="","",IF(IF(AD20=3,AE20=1)=TRUE,"X"," "))</f>
        <v xml:space="preserve"> </v>
      </c>
      <c r="AJ22" s="41" t="str">
        <f>IF(AB20="","",IF(IF(AD20=3,AE20=2)=TRUE,"X"," "))</f>
        <v xml:space="preserve"> </v>
      </c>
      <c r="AK22" s="42" t="str">
        <f>IF(AB20="","",IF(IF(AD20=3,AE20=3)=TRUE,"X"," "))</f>
        <v xml:space="preserve"> </v>
      </c>
      <c r="AL22" s="42" t="str">
        <f>IF(AB20="","",IF(IF(AD20=3,AE20=4)=TRUE,"X"," "))</f>
        <v xml:space="preserve"> </v>
      </c>
      <c r="AM22" s="43" t="str">
        <f>IF(AB20="","",IF(IF(AD20=3,AE20=5)=TRUE,"X"," "))</f>
        <v xml:space="preserve"> </v>
      </c>
      <c r="AN22" s="184"/>
      <c r="AO22" s="187"/>
      <c r="AP22" s="54"/>
      <c r="AQ22" s="54"/>
      <c r="AR22" s="54"/>
    </row>
    <row r="23" spans="1:44" x14ac:dyDescent="0.25">
      <c r="A23" s="54"/>
      <c r="B23" s="189"/>
      <c r="C23" s="224"/>
      <c r="D23" s="224"/>
      <c r="E23" s="224"/>
      <c r="F23" s="224"/>
      <c r="G23" s="255"/>
      <c r="H23" s="189"/>
      <c r="I23" s="190"/>
      <c r="J23" s="190"/>
      <c r="K23" s="193"/>
      <c r="L23" s="193"/>
      <c r="M23" s="193"/>
      <c r="N23" s="193"/>
      <c r="O23" s="181"/>
      <c r="P23" s="197"/>
      <c r="Q23" s="36" t="str">
        <f>IF(I20="","",IF(IF(K20=4,L20=1)=TRUE,"X"," "))</f>
        <v xml:space="preserve"> </v>
      </c>
      <c r="R23" s="34" t="str">
        <f>IF(I20="","",IF(IF(K20=4,L20=2)=TRUE,"X"," "))</f>
        <v xml:space="preserve"> </v>
      </c>
      <c r="S23" s="34" t="str">
        <f>IF(I20="","",IF(IF(K20=4,L20=3)=TRUE,"X"," "))</f>
        <v xml:space="preserve"> </v>
      </c>
      <c r="T23" s="35" t="str">
        <f>IF(I20="","",IF(IF(K20=4,L20=4)=TRUE,"X"," "))</f>
        <v xml:space="preserve"> </v>
      </c>
      <c r="U23" s="148" t="str">
        <f>IF(I20="","",IF(IF(K20=4,L20=5)=TRUE,"X"," "))</f>
        <v xml:space="preserve"> </v>
      </c>
      <c r="V23" s="200"/>
      <c r="W23" s="203"/>
      <c r="X23" s="263"/>
      <c r="Y23" s="263"/>
      <c r="Z23" s="263"/>
      <c r="AA23" s="265"/>
      <c r="AB23" s="235"/>
      <c r="AC23" s="190"/>
      <c r="AD23" s="181"/>
      <c r="AE23" s="181"/>
      <c r="AF23" s="182"/>
      <c r="AG23" s="182"/>
      <c r="AH23" s="181"/>
      <c r="AI23" s="41" t="str">
        <f>IF(AB20="","",IF(IF(AD20=4,AE20=1)=TRUE,"X"," "))</f>
        <v xml:space="preserve"> </v>
      </c>
      <c r="AJ23" s="42" t="str">
        <f>IF(AB20="","",IF(IF(AD20=4,AE20=2)=TRUE,"X"," "))</f>
        <v xml:space="preserve"> </v>
      </c>
      <c r="AK23" s="42" t="str">
        <f>IF(AB20="","",IF(IF(AD20=4,AE20=3)=TRUE,"X"," "))</f>
        <v xml:space="preserve"> </v>
      </c>
      <c r="AL23" s="43" t="str">
        <f>IF(AB20="","",IF(IF(AD20=4,AE20=4)=TRUE,"X"," "))</f>
        <v xml:space="preserve"> </v>
      </c>
      <c r="AM23" s="43" t="str">
        <f>IF(AB20="","",IF(IF(AD20=4,AE20=5)=TRUE,"X"," "))</f>
        <v xml:space="preserve"> </v>
      </c>
      <c r="AN23" s="184"/>
      <c r="AO23" s="187"/>
      <c r="AP23" s="54"/>
      <c r="AQ23" s="54"/>
      <c r="AR23" s="54"/>
    </row>
    <row r="24" spans="1:44" ht="24" customHeight="1" thickBot="1" x14ac:dyDescent="0.3">
      <c r="A24" s="54"/>
      <c r="B24" s="189"/>
      <c r="C24" s="221"/>
      <c r="D24" s="221"/>
      <c r="E24" s="221"/>
      <c r="F24" s="221"/>
      <c r="G24" s="222"/>
      <c r="H24" s="189"/>
      <c r="I24" s="190"/>
      <c r="J24" s="190"/>
      <c r="K24" s="194"/>
      <c r="L24" s="194"/>
      <c r="M24" s="194"/>
      <c r="N24" s="194"/>
      <c r="O24" s="181"/>
      <c r="P24" s="198"/>
      <c r="Q24" s="37" t="str">
        <f>IF(I20="","",IF(IF(K20=5,L20=1)=TRUE,"X"," "))</f>
        <v xml:space="preserve"> </v>
      </c>
      <c r="R24" s="38" t="str">
        <f>IF(I20="","",IF(IF(K20=5,L20=2)=TRUE,"X"," "))</f>
        <v xml:space="preserve"> </v>
      </c>
      <c r="S24" s="39" t="str">
        <f>IF(I20="","",IF(IF(K20=5,L20=3)=TRUE,"X"," "))</f>
        <v xml:space="preserve"> </v>
      </c>
      <c r="T24" s="39" t="str">
        <f>IF(I20="","",IF(IF(K20=5,L20=4)=TRUE,"X"," "))</f>
        <v xml:space="preserve"> </v>
      </c>
      <c r="U24" s="149" t="str">
        <f>IF(I20="","",IF(IF(K20=5,L20=5)=TRUE,"X"," "))</f>
        <v xml:space="preserve"> </v>
      </c>
      <c r="V24" s="201"/>
      <c r="W24" s="204"/>
      <c r="X24" s="264"/>
      <c r="Y24" s="264"/>
      <c r="Z24" s="264"/>
      <c r="AA24" s="266"/>
      <c r="AB24" s="235"/>
      <c r="AC24" s="190"/>
      <c r="AD24" s="181"/>
      <c r="AE24" s="181"/>
      <c r="AF24" s="182"/>
      <c r="AG24" s="182"/>
      <c r="AH24" s="181"/>
      <c r="AI24" s="42" t="str">
        <f>IF(AB20="","",IF(IF(AD20=5,AE20=1)=TRUE,"X"," "))</f>
        <v xml:space="preserve"> </v>
      </c>
      <c r="AJ24" s="42" t="str">
        <f>IF(AB20="","",IF(IF(AD20=5,AE20=2)=TRUE,"X"," "))</f>
        <v xml:space="preserve"> </v>
      </c>
      <c r="AK24" s="43" t="str">
        <f>IF(AB20="","",IF(IF(AD20=5,AE20=3)=TRUE,"X"," "))</f>
        <v xml:space="preserve"> </v>
      </c>
      <c r="AL24" s="43" t="str">
        <f>IF(AB20="","",IF(IF(AD20=5,AE20=4)=TRUE,"X"," "))</f>
        <v xml:space="preserve"> </v>
      </c>
      <c r="AM24" s="43" t="str">
        <f>IF(AB20="","",IF(IF(AD20=5,AE20=5)=TRUE,"X"," "))</f>
        <v xml:space="preserve"> </v>
      </c>
      <c r="AN24" s="185"/>
      <c r="AO24" s="188"/>
      <c r="AP24" s="54"/>
      <c r="AQ24" s="54"/>
      <c r="AR24" s="54"/>
    </row>
    <row r="25" spans="1:44" ht="18.75" customHeight="1" x14ac:dyDescent="0.25">
      <c r="A25" s="54"/>
      <c r="B25" s="189">
        <v>4</v>
      </c>
      <c r="C25" s="190" t="s">
        <v>162</v>
      </c>
      <c r="D25" s="190" t="s">
        <v>157</v>
      </c>
      <c r="E25" s="190" t="s">
        <v>160</v>
      </c>
      <c r="F25" s="190" t="s">
        <v>152</v>
      </c>
      <c r="G25" s="191" t="s">
        <v>167</v>
      </c>
      <c r="H25" s="189" t="s">
        <v>168</v>
      </c>
      <c r="I25" s="190" t="s">
        <v>178</v>
      </c>
      <c r="J25" s="190" t="s">
        <v>171</v>
      </c>
      <c r="K25" s="192">
        <f>IF(I25="","",VLOOKUP(I25,calificaprobabilidad,2,FALSE))</f>
        <v>2</v>
      </c>
      <c r="L25" s="192">
        <f>IF(I25="","",HLOOKUP(J25,calificaimpacto,2,FALSE))</f>
        <v>3</v>
      </c>
      <c r="M25" s="195" t="str">
        <f t="shared" ref="M25" si="4">CONCATENATE(I25,J25)</f>
        <v>Improbable (puede ocurrir ocasionalmente)Moderado</v>
      </c>
      <c r="N25" s="195">
        <f>VLOOKUP(M25,calificacion,2,FALSE)</f>
        <v>7</v>
      </c>
      <c r="O25" s="181" t="str">
        <f>IF(I25="","",VLOOKUP(SUM(K25:L25),calificariesgo,2))</f>
        <v>Riesgo Medio</v>
      </c>
      <c r="P25" s="196"/>
      <c r="Q25" s="28" t="str">
        <f>IF(I25="","",IF(IF(K25=1,L25=1)=TRUE,"X"," "))</f>
        <v xml:space="preserve"> </v>
      </c>
      <c r="R25" s="29" t="str">
        <f>IF(I25="","",IF(IF(K25=1,L25=2)=TRUE,"X"," "))</f>
        <v xml:space="preserve"> </v>
      </c>
      <c r="S25" s="29" t="str">
        <f>IF(I25="","",IF(IF(K25=1,L25=3)=TRUE,"X"," "))</f>
        <v xml:space="preserve"> </v>
      </c>
      <c r="T25" s="30" t="str">
        <f>IF(I25="","",IF(IF(K25=1,L25=4)=TRUE,"X"," "))</f>
        <v xml:space="preserve"> </v>
      </c>
      <c r="U25" s="150" t="str">
        <f>IF(I25="","",IF(I25="","",IF(IF(K25=1,L25=5)=TRUE,"X"," ")))</f>
        <v xml:space="preserve"> </v>
      </c>
      <c r="V25" s="199" t="s">
        <v>180</v>
      </c>
      <c r="W25" s="202" t="s">
        <v>326</v>
      </c>
      <c r="X25" s="232" t="s">
        <v>327</v>
      </c>
      <c r="Y25" s="268" t="s">
        <v>328</v>
      </c>
      <c r="Z25" s="268" t="s">
        <v>189</v>
      </c>
      <c r="AA25" s="269" t="s">
        <v>190</v>
      </c>
      <c r="AB25" s="235" t="s">
        <v>177</v>
      </c>
      <c r="AC25" s="190" t="s">
        <v>229</v>
      </c>
      <c r="AD25" s="181">
        <f>IF(AB25="","",VLOOKUP(AB25,calificaprobabilidad,2,FALSE))</f>
        <v>1</v>
      </c>
      <c r="AE25" s="181">
        <f>IF(AB25="","",HLOOKUP(AC25,calificaimpacto,2,FALSE))</f>
        <v>2</v>
      </c>
      <c r="AF25" s="182" t="str">
        <f t="shared" ref="AF25" si="5">CONCATENATE(AB25,AC25)</f>
        <v xml:space="preserve">Raro (puede ocurrir excepcionalmente)Menor </v>
      </c>
      <c r="AG25" s="182">
        <f>VLOOKUP(AF25,calificacion,2,FALSE)</f>
        <v>2.5</v>
      </c>
      <c r="AH25" s="181" t="str">
        <f>IF(AB25="","",VLOOKUP(SUM(AD25:AE25),calificariesgo,2))</f>
        <v xml:space="preserve">Riesgo bajo </v>
      </c>
      <c r="AI25" s="40" t="str">
        <f>IF(AB25="","",IF(IF(AD25=1,AE25=1)=TRUE,"X"," "))</f>
        <v xml:space="preserve"> </v>
      </c>
      <c r="AJ25" s="40" t="str">
        <f>IF(AB25="","",IF(IF(AD25=1,AE25=2)=TRUE,"X"," "))</f>
        <v>X</v>
      </c>
      <c r="AK25" s="40" t="str">
        <f>IF(AB25="","",IF(IF(AD25=1,AE25=3)=TRUE,"X"," "))</f>
        <v xml:space="preserve"> </v>
      </c>
      <c r="AL25" s="41" t="str">
        <f>IF(AB25="","",IF(IF(AD25=1,AE25=4)=TRUE,"X"," "))</f>
        <v xml:space="preserve"> </v>
      </c>
      <c r="AM25" s="42" t="str">
        <f>IF(AB25="","",IF(IF(AD25=1,AE25=5)=TRUE,"X"," "))</f>
        <v xml:space="preserve"> </v>
      </c>
      <c r="AN25" s="183" t="s">
        <v>193</v>
      </c>
      <c r="AO25" s="186" t="s">
        <v>192</v>
      </c>
      <c r="AP25" s="54"/>
      <c r="AQ25" s="54"/>
      <c r="AR25" s="54"/>
    </row>
    <row r="26" spans="1:44" ht="15" customHeight="1" x14ac:dyDescent="0.25">
      <c r="A26" s="54"/>
      <c r="B26" s="189"/>
      <c r="C26" s="190"/>
      <c r="D26" s="190"/>
      <c r="E26" s="190"/>
      <c r="F26" s="190"/>
      <c r="G26" s="191"/>
      <c r="H26" s="189"/>
      <c r="I26" s="190"/>
      <c r="J26" s="190"/>
      <c r="K26" s="193"/>
      <c r="L26" s="193"/>
      <c r="M26" s="193"/>
      <c r="N26" s="193"/>
      <c r="O26" s="181"/>
      <c r="P26" s="197"/>
      <c r="Q26" s="31" t="str">
        <f>IF(I25="","",IF(IF(K25=2,L25=1)=TRUE,"X"," "))</f>
        <v xml:space="preserve"> </v>
      </c>
      <c r="R26" s="32" t="str">
        <f>IF(I25="","",IF(IF(K25=2,L25=2)=TRUE,"X"," "))</f>
        <v xml:space="preserve"> </v>
      </c>
      <c r="S26" s="33" t="str">
        <f>IF(I25="","",IF(IF(K25=2,L25=3)=TRUE,"X"," "))</f>
        <v>X</v>
      </c>
      <c r="T26" s="34" t="str">
        <f>IF(I25="","",IF(I25="","",IF(IF(K25=2,L25=4)=TRUE,"X"," ")))</f>
        <v xml:space="preserve"> </v>
      </c>
      <c r="U26" s="147" t="str">
        <f>IF(I25="","",IF(I25="","",IF(IF(K25=2,L25=5)=TRUE,"X"," ")))</f>
        <v xml:space="preserve"> </v>
      </c>
      <c r="V26" s="200"/>
      <c r="W26" s="203"/>
      <c r="X26" s="233"/>
      <c r="Y26" s="263"/>
      <c r="Z26" s="263" t="s">
        <v>189</v>
      </c>
      <c r="AA26" s="265"/>
      <c r="AB26" s="235"/>
      <c r="AC26" s="190"/>
      <c r="AD26" s="181"/>
      <c r="AE26" s="181"/>
      <c r="AF26" s="182"/>
      <c r="AG26" s="182"/>
      <c r="AH26" s="181"/>
      <c r="AI26" s="40" t="str">
        <f>IF(AB25="","",IF(IF(AD25=2,AE25=1)=TRUE,"X"," "))</f>
        <v xml:space="preserve"> </v>
      </c>
      <c r="AJ26" s="40" t="str">
        <f>IF(AB25="","",IF(IF(AD25=2,AE25=2)=TRUE,"X"," "))</f>
        <v xml:space="preserve"> </v>
      </c>
      <c r="AK26" s="41" t="str">
        <f>IF(AB25="","",IF(IF(AD25=2,AE25=3)=TRUE,"X"," "))</f>
        <v xml:space="preserve"> </v>
      </c>
      <c r="AL26" s="42" t="str">
        <f>IF(AB25="","",IF(IF(AD25=2,AE25=4)=TRUE,"X"," "))</f>
        <v xml:space="preserve"> </v>
      </c>
      <c r="AM26" s="42" t="str">
        <f>IF(AB25="","",IF(IF(AD25=2,AE25=5)=TRUE,"X"," "))</f>
        <v xml:space="preserve"> </v>
      </c>
      <c r="AN26" s="184"/>
      <c r="AO26" s="187"/>
      <c r="AP26" s="54"/>
      <c r="AQ26" s="54"/>
      <c r="AR26" s="54"/>
    </row>
    <row r="27" spans="1:44" ht="21" customHeight="1" x14ac:dyDescent="0.25">
      <c r="A27" s="54"/>
      <c r="B27" s="189"/>
      <c r="C27" s="190"/>
      <c r="D27" s="190"/>
      <c r="E27" s="190"/>
      <c r="F27" s="190"/>
      <c r="G27" s="191"/>
      <c r="H27" s="189"/>
      <c r="I27" s="190"/>
      <c r="J27" s="190"/>
      <c r="K27" s="193"/>
      <c r="L27" s="193"/>
      <c r="M27" s="193"/>
      <c r="N27" s="193"/>
      <c r="O27" s="181"/>
      <c r="P27" s="197"/>
      <c r="Q27" s="31" t="str">
        <f>IF(I25="","",IF(IF(K25=3,L25=1)=TRUE,"X"," "))</f>
        <v xml:space="preserve"> </v>
      </c>
      <c r="R27" s="33" t="str">
        <f>IF(I25="","",IF(IF(K25=3,L25=2)=TRUE,"X"," "))</f>
        <v xml:space="preserve"> </v>
      </c>
      <c r="S27" s="34" t="str">
        <f>IF(I25="","",IF(IF(K25=3,L25=3)=TRUE,"X"," "))</f>
        <v xml:space="preserve"> </v>
      </c>
      <c r="T27" s="34" t="str">
        <f>IF(I25="","",IF(IF(K25=3,L25=4)=TRUE,"X"," "))</f>
        <v xml:space="preserve"> </v>
      </c>
      <c r="U27" s="148" t="str">
        <f>IF(I25="","",IF(IF(K25=3,L25=5)=TRUE,"X"," "))</f>
        <v xml:space="preserve"> </v>
      </c>
      <c r="V27" s="200"/>
      <c r="W27" s="203"/>
      <c r="X27" s="233"/>
      <c r="Y27" s="263"/>
      <c r="Z27" s="263" t="s">
        <v>189</v>
      </c>
      <c r="AA27" s="265"/>
      <c r="AB27" s="235"/>
      <c r="AC27" s="190"/>
      <c r="AD27" s="181"/>
      <c r="AE27" s="181"/>
      <c r="AF27" s="182"/>
      <c r="AG27" s="182"/>
      <c r="AH27" s="181"/>
      <c r="AI27" s="40" t="str">
        <f>IF(AB25="","",IF(IF(AD25=3,AE25=1)=TRUE,"X"," "))</f>
        <v xml:space="preserve"> </v>
      </c>
      <c r="AJ27" s="41" t="str">
        <f>IF(AB25="","",IF(IF(AD25=3,AE25=2)=TRUE,"X"," "))</f>
        <v xml:space="preserve"> </v>
      </c>
      <c r="AK27" s="42" t="str">
        <f>IF(AB25="","",IF(IF(AD25=3,AE25=3)=TRUE,"X"," "))</f>
        <v xml:space="preserve"> </v>
      </c>
      <c r="AL27" s="42" t="str">
        <f>IF(AB25="","",IF(IF(AD25=3,AE25=4)=TRUE,"X"," "))</f>
        <v xml:space="preserve"> </v>
      </c>
      <c r="AM27" s="43" t="str">
        <f>IF(AB25="","",IF(IF(AD25=3,AE25=5)=TRUE,"X"," "))</f>
        <v xml:space="preserve"> </v>
      </c>
      <c r="AN27" s="184"/>
      <c r="AO27" s="187"/>
      <c r="AP27" s="54"/>
      <c r="AQ27" s="54"/>
      <c r="AR27" s="54"/>
    </row>
    <row r="28" spans="1:44" ht="15" customHeight="1" x14ac:dyDescent="0.25">
      <c r="A28" s="54"/>
      <c r="B28" s="189"/>
      <c r="C28" s="190"/>
      <c r="D28" s="190"/>
      <c r="E28" s="190"/>
      <c r="F28" s="190"/>
      <c r="G28" s="191"/>
      <c r="H28" s="189"/>
      <c r="I28" s="190"/>
      <c r="J28" s="190"/>
      <c r="K28" s="193"/>
      <c r="L28" s="193"/>
      <c r="M28" s="193"/>
      <c r="N28" s="193"/>
      <c r="O28" s="181"/>
      <c r="P28" s="197"/>
      <c r="Q28" s="36" t="str">
        <f>IF(I25="","",IF(IF(K25=4,L25=1)=TRUE,"X"," "))</f>
        <v xml:space="preserve"> </v>
      </c>
      <c r="R28" s="34" t="str">
        <f>IF(I25="","",IF(IF(K25=4,L25=2)=TRUE,"X"," "))</f>
        <v xml:space="preserve"> </v>
      </c>
      <c r="S28" s="34" t="str">
        <f>IF(I25="","",IF(IF(K25=4,L25=3)=TRUE,"X"," "))</f>
        <v xml:space="preserve"> </v>
      </c>
      <c r="T28" s="35" t="str">
        <f>IF(I25="","",IF(IF(K25=4,L25=4)=TRUE,"X"," "))</f>
        <v xml:space="preserve"> </v>
      </c>
      <c r="U28" s="148" t="str">
        <f>IF(I25="","",IF(IF(K25=4,L25=5)=TRUE,"X"," "))</f>
        <v xml:space="preserve"> </v>
      </c>
      <c r="V28" s="200"/>
      <c r="W28" s="203"/>
      <c r="X28" s="233"/>
      <c r="Y28" s="263"/>
      <c r="Z28" s="263" t="s">
        <v>189</v>
      </c>
      <c r="AA28" s="265"/>
      <c r="AB28" s="235"/>
      <c r="AC28" s="190"/>
      <c r="AD28" s="181"/>
      <c r="AE28" s="181"/>
      <c r="AF28" s="182"/>
      <c r="AG28" s="182"/>
      <c r="AH28" s="181"/>
      <c r="AI28" s="41" t="str">
        <f>IF(AB25="","",IF(IF(AD25=4,AE25=1)=TRUE,"X"," "))</f>
        <v xml:space="preserve"> </v>
      </c>
      <c r="AJ28" s="42" t="str">
        <f>IF(AB25="","",IF(IF(AD25=4,AE25=2)=TRUE,"X"," "))</f>
        <v xml:space="preserve"> </v>
      </c>
      <c r="AK28" s="42" t="str">
        <f>IF(AB25="","",IF(IF(AD25=4,AE25=3)=TRUE,"X"," "))</f>
        <v xml:space="preserve"> </v>
      </c>
      <c r="AL28" s="43" t="str">
        <f>IF(AB25="","",IF(IF(AD25=4,AE25=4)=TRUE,"X"," "))</f>
        <v xml:space="preserve"> </v>
      </c>
      <c r="AM28" s="43" t="str">
        <f>IF(AB25="","",IF(IF(AD25=4,AE25=5)=TRUE,"X"," "))</f>
        <v xml:space="preserve"> </v>
      </c>
      <c r="AN28" s="184"/>
      <c r="AO28" s="187"/>
      <c r="AP28" s="54"/>
      <c r="AQ28" s="54"/>
      <c r="AR28" s="54"/>
    </row>
    <row r="29" spans="1:44" ht="24" customHeight="1" thickBot="1" x14ac:dyDescent="0.3">
      <c r="A29" s="54"/>
      <c r="B29" s="189"/>
      <c r="C29" s="190"/>
      <c r="D29" s="190"/>
      <c r="E29" s="190"/>
      <c r="F29" s="190"/>
      <c r="G29" s="191"/>
      <c r="H29" s="189"/>
      <c r="I29" s="190"/>
      <c r="J29" s="190"/>
      <c r="K29" s="194"/>
      <c r="L29" s="194"/>
      <c r="M29" s="194"/>
      <c r="N29" s="194"/>
      <c r="O29" s="181"/>
      <c r="P29" s="198"/>
      <c r="Q29" s="37" t="str">
        <f>IF(I25="","",IF(IF(K25=5,L25=1)=TRUE,"X"," "))</f>
        <v xml:space="preserve"> </v>
      </c>
      <c r="R29" s="38" t="str">
        <f>IF(I25="","",IF(IF(K25=5,L25=2)=TRUE,"X"," "))</f>
        <v xml:space="preserve"> </v>
      </c>
      <c r="S29" s="39" t="str">
        <f>IF(I25="","",IF(IF(K25=5,L25=3)=TRUE,"X"," "))</f>
        <v xml:space="preserve"> </v>
      </c>
      <c r="T29" s="39" t="str">
        <f>IF(I25="","",IF(IF(K25=5,L25=4)=TRUE,"X"," "))</f>
        <v xml:space="preserve"> </v>
      </c>
      <c r="U29" s="149" t="str">
        <f>IF(I25="","",IF(IF(K25=5,L25=5)=TRUE,"X"," "))</f>
        <v xml:space="preserve"> </v>
      </c>
      <c r="V29" s="201"/>
      <c r="W29" s="204"/>
      <c r="X29" s="270"/>
      <c r="Y29" s="264"/>
      <c r="Z29" s="264" t="s">
        <v>189</v>
      </c>
      <c r="AA29" s="266"/>
      <c r="AB29" s="235"/>
      <c r="AC29" s="190"/>
      <c r="AD29" s="181"/>
      <c r="AE29" s="181"/>
      <c r="AF29" s="182"/>
      <c r="AG29" s="182"/>
      <c r="AH29" s="181"/>
      <c r="AI29" s="42" t="str">
        <f>IF(AB25="","",IF(IF(AD25=5,AE25=1)=TRUE,"X"," "))</f>
        <v xml:space="preserve"> </v>
      </c>
      <c r="AJ29" s="42" t="str">
        <f>IF(AB25="","",IF(IF(AD25=5,AE25=2)=TRUE,"X"," "))</f>
        <v xml:space="preserve"> </v>
      </c>
      <c r="AK29" s="43" t="str">
        <f>IF(AB25="","",IF(IF(AD25=5,AE25=3)=TRUE,"X"," "))</f>
        <v xml:space="preserve"> </v>
      </c>
      <c r="AL29" s="43" t="str">
        <f>IF(AB25="","",IF(IF(AD25=5,AE25=4)=TRUE,"X"," "))</f>
        <v xml:space="preserve"> </v>
      </c>
      <c r="AM29" s="43" t="str">
        <f>IF(AB25="","",IF(IF(AD25=5,AE25=5)=TRUE,"X"," "))</f>
        <v xml:space="preserve"> </v>
      </c>
      <c r="AN29" s="185"/>
      <c r="AO29" s="188"/>
      <c r="AP29" s="54"/>
      <c r="AQ29" s="54"/>
      <c r="AR29" s="54"/>
    </row>
    <row r="30" spans="1:44" ht="24" customHeight="1" x14ac:dyDescent="0.25">
      <c r="A30" s="54"/>
      <c r="B30" s="189">
        <v>5</v>
      </c>
      <c r="C30" s="190" t="s">
        <v>162</v>
      </c>
      <c r="D30" s="190" t="s">
        <v>157</v>
      </c>
      <c r="E30" s="190" t="s">
        <v>179</v>
      </c>
      <c r="F30" s="190" t="s">
        <v>150</v>
      </c>
      <c r="G30" s="191" t="s">
        <v>329</v>
      </c>
      <c r="H30" s="189" t="s">
        <v>330</v>
      </c>
      <c r="I30" s="190" t="s">
        <v>177</v>
      </c>
      <c r="J30" s="190" t="s">
        <v>171</v>
      </c>
      <c r="K30" s="192">
        <f>IF(I30="","",VLOOKUP(I30,calificaprobabilidad,2,FALSE))</f>
        <v>1</v>
      </c>
      <c r="L30" s="192">
        <f>IF(I30="","",HLOOKUP(J30,calificaimpacto,2,FALSE))</f>
        <v>3</v>
      </c>
      <c r="M30" s="195" t="str">
        <f t="shared" ref="M30" si="6">CONCATENATE(I30,J30)</f>
        <v>Raro (puede ocurrir excepcionalmente)Moderado</v>
      </c>
      <c r="N30" s="195">
        <f>VLOOKUP(M30,calificacion,2,FALSE)</f>
        <v>3.5</v>
      </c>
      <c r="O30" s="181" t="str">
        <f>IF(I30="","",VLOOKUP(SUM(K30:L30),calificariesgo,2))</f>
        <v xml:space="preserve">Riesgo bajo </v>
      </c>
      <c r="P30" s="196"/>
      <c r="Q30" s="28" t="str">
        <f>IF(I30="","",IF(IF(K30=1,L30=1)=TRUE,"X"," "))</f>
        <v xml:space="preserve"> </v>
      </c>
      <c r="R30" s="29" t="str">
        <f>IF(I30="","",IF(IF(K30=1,L30=2)=TRUE,"X"," "))</f>
        <v xml:space="preserve"> </v>
      </c>
      <c r="S30" s="29" t="str">
        <f>IF(I30="","",IF(IF(K30=1,L30=3)=TRUE,"X"," "))</f>
        <v>X</v>
      </c>
      <c r="T30" s="30" t="str">
        <f>IF(I30="","",IF(IF(K30=1,L30=4)=TRUE,"X"," "))</f>
        <v xml:space="preserve"> </v>
      </c>
      <c r="U30" s="150" t="str">
        <f>IF(I30="","",IF(I30="","",IF(IF(K30=1,L30=5)=TRUE,"X"," ")))</f>
        <v xml:space="preserve"> </v>
      </c>
      <c r="V30" s="199" t="s">
        <v>180</v>
      </c>
      <c r="W30" s="202" t="s">
        <v>331</v>
      </c>
      <c r="X30" s="232" t="s">
        <v>332</v>
      </c>
      <c r="Y30" s="268" t="s">
        <v>333</v>
      </c>
      <c r="Z30" s="268" t="s">
        <v>334</v>
      </c>
      <c r="AA30" s="269" t="s">
        <v>335</v>
      </c>
      <c r="AB30" s="235" t="s">
        <v>177</v>
      </c>
      <c r="AC30" s="190" t="s">
        <v>229</v>
      </c>
      <c r="AD30" s="181">
        <f>IF(AB30="","",VLOOKUP(AB30,calificaprobabilidad,2,FALSE))</f>
        <v>1</v>
      </c>
      <c r="AE30" s="181">
        <f>IF(AB30="","",HLOOKUP(AC30,calificaimpacto,2,FALSE))</f>
        <v>2</v>
      </c>
      <c r="AF30" s="182" t="str">
        <f t="shared" ref="AF30" si="7">CONCATENATE(AB30,AC30)</f>
        <v xml:space="preserve">Raro (puede ocurrir excepcionalmente)Menor </v>
      </c>
      <c r="AG30" s="182">
        <f>VLOOKUP(AF30,calificacion,2,FALSE)</f>
        <v>2.5</v>
      </c>
      <c r="AH30" s="181" t="str">
        <f>IF(AB30="","",VLOOKUP(SUM(AD30:AE30),calificariesgo,2))</f>
        <v xml:space="preserve">Riesgo bajo </v>
      </c>
      <c r="AI30" s="40" t="str">
        <f>IF(AB30="","",IF(IF(AD30=1,AE30=1)=TRUE,"X"," "))</f>
        <v xml:space="preserve"> </v>
      </c>
      <c r="AJ30" s="40" t="str">
        <f>IF(AB30="","",IF(IF(AD30=1,AE30=2)=TRUE,"X"," "))</f>
        <v>X</v>
      </c>
      <c r="AK30" s="40" t="str">
        <f>IF(AB30="","",IF(IF(AD30=1,AE30=3)=TRUE,"X"," "))</f>
        <v xml:space="preserve"> </v>
      </c>
      <c r="AL30" s="41" t="str">
        <f>IF(AB30="","",IF(IF(AD30=1,AE30=4)=TRUE,"X"," "))</f>
        <v xml:space="preserve"> </v>
      </c>
      <c r="AM30" s="42" t="str">
        <f>IF(AB30="","",IF(IF(AD30=1,AE30=5)=TRUE,"X"," "))</f>
        <v xml:space="preserve"> </v>
      </c>
      <c r="AN30" s="183" t="s">
        <v>336</v>
      </c>
      <c r="AO30" s="186" t="s">
        <v>337</v>
      </c>
      <c r="AP30" s="54"/>
      <c r="AQ30" s="54"/>
      <c r="AR30" s="54"/>
    </row>
    <row r="31" spans="1:44" ht="24" customHeight="1" x14ac:dyDescent="0.25">
      <c r="A31" s="54"/>
      <c r="B31" s="189"/>
      <c r="C31" s="190"/>
      <c r="D31" s="190"/>
      <c r="E31" s="190"/>
      <c r="F31" s="190"/>
      <c r="G31" s="191"/>
      <c r="H31" s="189"/>
      <c r="I31" s="190"/>
      <c r="J31" s="190"/>
      <c r="K31" s="193"/>
      <c r="L31" s="193"/>
      <c r="M31" s="193"/>
      <c r="N31" s="193"/>
      <c r="O31" s="181"/>
      <c r="P31" s="197"/>
      <c r="Q31" s="31" t="str">
        <f>IF(I30="","",IF(IF(K30=2,L30=1)=TRUE,"X"," "))</f>
        <v xml:space="preserve"> </v>
      </c>
      <c r="R31" s="32" t="str">
        <f>IF(I30="","",IF(IF(K30=2,L30=2)=TRUE,"X"," "))</f>
        <v xml:space="preserve"> </v>
      </c>
      <c r="S31" s="33" t="str">
        <f>IF(I30="","",IF(IF(K30=2,L30=3)=TRUE,"X"," "))</f>
        <v xml:space="preserve"> </v>
      </c>
      <c r="T31" s="34" t="str">
        <f>IF(I30="","",IF(I30="","",IF(IF(K30=2,L30=4)=TRUE,"X"," ")))</f>
        <v xml:space="preserve"> </v>
      </c>
      <c r="U31" s="147" t="str">
        <f>IF(I30="","",IF(I30="","",IF(IF(K30=2,L30=5)=TRUE,"X"," ")))</f>
        <v xml:space="preserve"> </v>
      </c>
      <c r="V31" s="200"/>
      <c r="W31" s="203"/>
      <c r="X31" s="233"/>
      <c r="Y31" s="263"/>
      <c r="Z31" s="263" t="s">
        <v>189</v>
      </c>
      <c r="AA31" s="265"/>
      <c r="AB31" s="235"/>
      <c r="AC31" s="190"/>
      <c r="AD31" s="181"/>
      <c r="AE31" s="181"/>
      <c r="AF31" s="182"/>
      <c r="AG31" s="182"/>
      <c r="AH31" s="181"/>
      <c r="AI31" s="40" t="str">
        <f>IF(AB30="","",IF(IF(AD30=2,AE30=1)=TRUE,"X"," "))</f>
        <v xml:space="preserve"> </v>
      </c>
      <c r="AJ31" s="40" t="str">
        <f>IF(AB30="","",IF(IF(AD30=2,AE30=2)=TRUE,"X"," "))</f>
        <v xml:space="preserve"> </v>
      </c>
      <c r="AK31" s="41" t="str">
        <f>IF(AB30="","",IF(IF(AD30=2,AE30=3)=TRUE,"X"," "))</f>
        <v xml:space="preserve"> </v>
      </c>
      <c r="AL31" s="42" t="str">
        <f>IF(AB30="","",IF(IF(AD30=2,AE30=4)=TRUE,"X"," "))</f>
        <v xml:space="preserve"> </v>
      </c>
      <c r="AM31" s="42" t="str">
        <f>IF(AB30="","",IF(IF(AD30=2,AE30=5)=TRUE,"X"," "))</f>
        <v xml:space="preserve"> </v>
      </c>
      <c r="AN31" s="184"/>
      <c r="AO31" s="187"/>
      <c r="AP31" s="54"/>
      <c r="AQ31" s="54"/>
      <c r="AR31" s="54"/>
    </row>
    <row r="32" spans="1:44" ht="24" customHeight="1" x14ac:dyDescent="0.25">
      <c r="A32" s="54"/>
      <c r="B32" s="189"/>
      <c r="C32" s="190"/>
      <c r="D32" s="190"/>
      <c r="E32" s="190"/>
      <c r="F32" s="190"/>
      <c r="G32" s="191"/>
      <c r="H32" s="189"/>
      <c r="I32" s="190"/>
      <c r="J32" s="190"/>
      <c r="K32" s="193"/>
      <c r="L32" s="193"/>
      <c r="M32" s="193"/>
      <c r="N32" s="193"/>
      <c r="O32" s="181"/>
      <c r="P32" s="197"/>
      <c r="Q32" s="31" t="str">
        <f>IF(I30="","",IF(IF(K30=3,L30=1)=TRUE,"X"," "))</f>
        <v xml:space="preserve"> </v>
      </c>
      <c r="R32" s="33" t="str">
        <f>IF(I30="","",IF(IF(K30=3,L30=2)=TRUE,"X"," "))</f>
        <v xml:space="preserve"> </v>
      </c>
      <c r="S32" s="34" t="str">
        <f>IF(I30="","",IF(IF(K30=3,L30=3)=TRUE,"X"," "))</f>
        <v xml:space="preserve"> </v>
      </c>
      <c r="T32" s="34" t="str">
        <f>IF(I30="","",IF(IF(K30=3,L30=4)=TRUE,"X"," "))</f>
        <v xml:space="preserve"> </v>
      </c>
      <c r="U32" s="148" t="str">
        <f>IF(I30="","",IF(IF(K30=3,L30=5)=TRUE,"X"," "))</f>
        <v xml:space="preserve"> </v>
      </c>
      <c r="V32" s="200"/>
      <c r="W32" s="203"/>
      <c r="X32" s="233"/>
      <c r="Y32" s="263"/>
      <c r="Z32" s="263" t="s">
        <v>189</v>
      </c>
      <c r="AA32" s="265"/>
      <c r="AB32" s="235"/>
      <c r="AC32" s="190"/>
      <c r="AD32" s="181"/>
      <c r="AE32" s="181"/>
      <c r="AF32" s="182"/>
      <c r="AG32" s="182"/>
      <c r="AH32" s="181"/>
      <c r="AI32" s="40" t="str">
        <f>IF(AB30="","",IF(IF(AD30=3,AE30=1)=TRUE,"X"," "))</f>
        <v xml:space="preserve"> </v>
      </c>
      <c r="AJ32" s="41" t="str">
        <f>IF(AB30="","",IF(IF(AD30=3,AE30=2)=TRUE,"X"," "))</f>
        <v xml:space="preserve"> </v>
      </c>
      <c r="AK32" s="42" t="str">
        <f>IF(AB30="","",IF(IF(AD30=3,AE30=3)=TRUE,"X"," "))</f>
        <v xml:space="preserve"> </v>
      </c>
      <c r="AL32" s="42" t="str">
        <f>IF(AB30="","",IF(IF(AD30=3,AE30=4)=TRUE,"X"," "))</f>
        <v xml:space="preserve"> </v>
      </c>
      <c r="AM32" s="43" t="str">
        <f>IF(AB30="","",IF(IF(AD30=3,AE30=5)=TRUE,"X"," "))</f>
        <v xml:space="preserve"> </v>
      </c>
      <c r="AN32" s="184"/>
      <c r="AO32" s="187"/>
      <c r="AP32" s="54"/>
      <c r="AQ32" s="54"/>
      <c r="AR32" s="54"/>
    </row>
    <row r="33" spans="1:44" ht="24" customHeight="1" x14ac:dyDescent="0.25">
      <c r="A33" s="54"/>
      <c r="B33" s="189"/>
      <c r="C33" s="190"/>
      <c r="D33" s="190"/>
      <c r="E33" s="190"/>
      <c r="F33" s="190"/>
      <c r="G33" s="191"/>
      <c r="H33" s="189"/>
      <c r="I33" s="190"/>
      <c r="J33" s="190"/>
      <c r="K33" s="193"/>
      <c r="L33" s="193"/>
      <c r="M33" s="193"/>
      <c r="N33" s="193"/>
      <c r="O33" s="181"/>
      <c r="P33" s="197"/>
      <c r="Q33" s="36" t="str">
        <f>IF(I30="","",IF(IF(K30=4,L30=1)=TRUE,"X"," "))</f>
        <v xml:space="preserve"> </v>
      </c>
      <c r="R33" s="34" t="str">
        <f>IF(I30="","",IF(IF(K30=4,L30=2)=TRUE,"X"," "))</f>
        <v xml:space="preserve"> </v>
      </c>
      <c r="S33" s="34" t="str">
        <f>IF(I30="","",IF(IF(K30=4,L30=3)=TRUE,"X"," "))</f>
        <v xml:space="preserve"> </v>
      </c>
      <c r="T33" s="35" t="str">
        <f>IF(I30="","",IF(IF(K30=4,L30=4)=TRUE,"X"," "))</f>
        <v xml:space="preserve"> </v>
      </c>
      <c r="U33" s="148" t="str">
        <f>IF(I30="","",IF(IF(K30=4,L30=5)=TRUE,"X"," "))</f>
        <v xml:space="preserve"> </v>
      </c>
      <c r="V33" s="200"/>
      <c r="W33" s="203"/>
      <c r="X33" s="233"/>
      <c r="Y33" s="263"/>
      <c r="Z33" s="263" t="s">
        <v>189</v>
      </c>
      <c r="AA33" s="265"/>
      <c r="AB33" s="235"/>
      <c r="AC33" s="190"/>
      <c r="AD33" s="181"/>
      <c r="AE33" s="181"/>
      <c r="AF33" s="182"/>
      <c r="AG33" s="182"/>
      <c r="AH33" s="181"/>
      <c r="AI33" s="41" t="str">
        <f>IF(AB30="","",IF(IF(AD30=4,AE30=1)=TRUE,"X"," "))</f>
        <v xml:space="preserve"> </v>
      </c>
      <c r="AJ33" s="42" t="str">
        <f>IF(AB30="","",IF(IF(AD30=4,AE30=2)=TRUE,"X"," "))</f>
        <v xml:space="preserve"> </v>
      </c>
      <c r="AK33" s="42" t="str">
        <f>IF(AB30="","",IF(IF(AD30=4,AE30=3)=TRUE,"X"," "))</f>
        <v xml:space="preserve"> </v>
      </c>
      <c r="AL33" s="43" t="str">
        <f>IF(AB30="","",IF(IF(AD30=4,AE30=4)=TRUE,"X"," "))</f>
        <v xml:space="preserve"> </v>
      </c>
      <c r="AM33" s="43" t="str">
        <f>IF(AB30="","",IF(IF(AD30=4,AE30=5)=TRUE,"X"," "))</f>
        <v xml:space="preserve"> </v>
      </c>
      <c r="AN33" s="184"/>
      <c r="AO33" s="187"/>
      <c r="AP33" s="54"/>
      <c r="AQ33" s="54"/>
      <c r="AR33" s="54"/>
    </row>
    <row r="34" spans="1:44" ht="24" customHeight="1" thickBot="1" x14ac:dyDescent="0.3">
      <c r="A34" s="54"/>
      <c r="B34" s="189"/>
      <c r="C34" s="190"/>
      <c r="D34" s="190"/>
      <c r="E34" s="190"/>
      <c r="F34" s="190"/>
      <c r="G34" s="191"/>
      <c r="H34" s="189"/>
      <c r="I34" s="190"/>
      <c r="J34" s="190"/>
      <c r="K34" s="194"/>
      <c r="L34" s="194"/>
      <c r="M34" s="194"/>
      <c r="N34" s="194"/>
      <c r="O34" s="181"/>
      <c r="P34" s="198"/>
      <c r="Q34" s="37" t="str">
        <f>IF(I30="","",IF(IF(K30=5,L30=1)=TRUE,"X"," "))</f>
        <v xml:space="preserve"> </v>
      </c>
      <c r="R34" s="38" t="str">
        <f>IF(I30="","",IF(IF(K30=5,L30=2)=TRUE,"X"," "))</f>
        <v xml:space="preserve"> </v>
      </c>
      <c r="S34" s="39" t="str">
        <f>IF(I30="","",IF(IF(K30=5,L30=3)=TRUE,"X"," "))</f>
        <v xml:space="preserve"> </v>
      </c>
      <c r="T34" s="39" t="str">
        <f>IF(I30="","",IF(IF(K30=5,L30=4)=TRUE,"X"," "))</f>
        <v xml:space="preserve"> </v>
      </c>
      <c r="U34" s="149" t="str">
        <f>IF(I30="","",IF(IF(K30=5,L30=5)=TRUE,"X"," "))</f>
        <v xml:space="preserve"> </v>
      </c>
      <c r="V34" s="201"/>
      <c r="W34" s="204"/>
      <c r="X34" s="270"/>
      <c r="Y34" s="264"/>
      <c r="Z34" s="264" t="s">
        <v>189</v>
      </c>
      <c r="AA34" s="266"/>
      <c r="AB34" s="235"/>
      <c r="AC34" s="190"/>
      <c r="AD34" s="181"/>
      <c r="AE34" s="181"/>
      <c r="AF34" s="182"/>
      <c r="AG34" s="182"/>
      <c r="AH34" s="181"/>
      <c r="AI34" s="42" t="str">
        <f>IF(AB30="","",IF(IF(AD30=5,AE30=1)=TRUE,"X"," "))</f>
        <v xml:space="preserve"> </v>
      </c>
      <c r="AJ34" s="42" t="str">
        <f>IF(AB30="","",IF(IF(AD30=5,AE30=2)=TRUE,"X"," "))</f>
        <v xml:space="preserve"> </v>
      </c>
      <c r="AK34" s="43" t="str">
        <f>IF(AB30="","",IF(IF(AD30=5,AE30=3)=TRUE,"X"," "))</f>
        <v xml:space="preserve"> </v>
      </c>
      <c r="AL34" s="43" t="str">
        <f>IF(AB30="","",IF(IF(AD30=5,AE30=4)=TRUE,"X"," "))</f>
        <v xml:space="preserve"> </v>
      </c>
      <c r="AM34" s="43" t="str">
        <f>IF(AB30="","",IF(IF(AD30=5,AE30=5)=TRUE,"X"," "))</f>
        <v xml:space="preserve"> </v>
      </c>
      <c r="AN34" s="185"/>
      <c r="AO34" s="188"/>
      <c r="AP34" s="54"/>
      <c r="AQ34" s="54"/>
      <c r="AR34" s="54"/>
    </row>
    <row r="35" spans="1:44" ht="18.75" customHeight="1" x14ac:dyDescent="0.25">
      <c r="A35" s="54"/>
      <c r="B35" s="262">
        <v>6</v>
      </c>
      <c r="C35" s="190" t="s">
        <v>162</v>
      </c>
      <c r="D35" s="190" t="s">
        <v>158</v>
      </c>
      <c r="E35" s="190" t="s">
        <v>179</v>
      </c>
      <c r="F35" s="190" t="s">
        <v>151</v>
      </c>
      <c r="G35" s="191" t="s">
        <v>169</v>
      </c>
      <c r="H35" s="189" t="s">
        <v>170</v>
      </c>
      <c r="I35" s="190" t="s">
        <v>210</v>
      </c>
      <c r="J35" s="190" t="s">
        <v>171</v>
      </c>
      <c r="K35" s="192">
        <f>IF(I35="","",VLOOKUP(I35,calificaprobabilidad,2,FALSE))</f>
        <v>3</v>
      </c>
      <c r="L35" s="192">
        <f>IF(I35="","",HLOOKUP(J35,calificaimpacto,2,FALSE))</f>
        <v>3</v>
      </c>
      <c r="M35" s="195" t="str">
        <f t="shared" ref="M35" si="8">CONCATENATE(I35,J35)</f>
        <v>Posible (puede ocurrir en cualquier momento del futuro)Moderado</v>
      </c>
      <c r="N35" s="195">
        <f>VLOOKUP(M35,calificacion,2,FALSE)</f>
        <v>10.5</v>
      </c>
      <c r="O35" s="181" t="str">
        <f>IF(I35="","",VLOOKUP(SUM(K35:L35),calificariesgo,2))</f>
        <v>Riesgo Alto</v>
      </c>
      <c r="P35" s="196"/>
      <c r="Q35" s="28" t="str">
        <f>IF(I35="","",IF(IF(K35=1,L35=1)=TRUE,"X"," "))</f>
        <v xml:space="preserve"> </v>
      </c>
      <c r="R35" s="29" t="str">
        <f>IF(I35="","",IF(IF(K35=1,L35=2)=TRUE,"X"," "))</f>
        <v xml:space="preserve"> </v>
      </c>
      <c r="S35" s="29" t="str">
        <f>IF(I35="","",IF(IF(K35=1,L35=3)=TRUE,"X"," "))</f>
        <v xml:space="preserve"> </v>
      </c>
      <c r="T35" s="30" t="str">
        <f>IF(I35="","",IF(IF(K35=1,L35=4)=TRUE,"X"," "))</f>
        <v xml:space="preserve"> </v>
      </c>
      <c r="U35" s="150" t="str">
        <f>IF(I35="","",IF(I35="","",IF(IF(K35=1,L35=5)=TRUE,"X"," ")))</f>
        <v xml:space="preserve"> </v>
      </c>
      <c r="V35" s="199" t="s">
        <v>194</v>
      </c>
      <c r="W35" s="202" t="s">
        <v>195</v>
      </c>
      <c r="X35" s="268" t="s">
        <v>196</v>
      </c>
      <c r="Y35" s="268" t="s">
        <v>197</v>
      </c>
      <c r="Z35" s="268" t="s">
        <v>198</v>
      </c>
      <c r="AA35" s="269" t="s">
        <v>199</v>
      </c>
      <c r="AB35" s="235" t="s">
        <v>178</v>
      </c>
      <c r="AC35" s="190" t="s">
        <v>229</v>
      </c>
      <c r="AD35" s="181">
        <f>IF(AB35="","",VLOOKUP(AB35,calificaprobabilidad,2,FALSE))</f>
        <v>2</v>
      </c>
      <c r="AE35" s="181">
        <f>IF(AB35="","",HLOOKUP(AC35,calificaimpacto,2,FALSE))</f>
        <v>2</v>
      </c>
      <c r="AF35" s="182" t="str">
        <f t="shared" ref="AF35" si="9">CONCATENATE(AB35,AC35)</f>
        <v xml:space="preserve">Improbable (puede ocurrir ocasionalmente)Menor </v>
      </c>
      <c r="AG35" s="182">
        <f>VLOOKUP(AF35,calificacion,2,FALSE)</f>
        <v>5</v>
      </c>
      <c r="AH35" s="181" t="str">
        <f>IF(AB35="","",VLOOKUP(SUM(AD35:AE35),calificariesgo,2))</f>
        <v xml:space="preserve">Riesgo bajo </v>
      </c>
      <c r="AI35" s="40" t="str">
        <f>IF(AB35="","",IF(IF(AD35=1,AE35=1)=TRUE,"X"," "))</f>
        <v xml:space="preserve"> </v>
      </c>
      <c r="AJ35" s="40" t="str">
        <f>IF(AB35="","",IF(IF(AD35=1,AE35=2)=TRUE,"X"," "))</f>
        <v xml:space="preserve"> </v>
      </c>
      <c r="AK35" s="40" t="str">
        <f>IF(AB35="","",IF(IF(AD35=1,AE35=3)=TRUE,"X"," "))</f>
        <v xml:space="preserve"> </v>
      </c>
      <c r="AL35" s="41" t="str">
        <f>IF(AB35="","",IF(IF(AD35=1,AE35=4)=TRUE,"X"," "))</f>
        <v xml:space="preserve"> </v>
      </c>
      <c r="AM35" s="42" t="str">
        <f>IF(AB35="","",IF(IF(AD35=1,AE35=5)=TRUE,"X"," "))</f>
        <v xml:space="preserve"> </v>
      </c>
      <c r="AN35" s="183" t="s">
        <v>200</v>
      </c>
      <c r="AO35" s="186" t="s">
        <v>201</v>
      </c>
      <c r="AP35" s="54"/>
      <c r="AQ35" s="54"/>
      <c r="AR35" s="54"/>
    </row>
    <row r="36" spans="1:44" x14ac:dyDescent="0.25">
      <c r="A36" s="54"/>
      <c r="B36" s="262"/>
      <c r="C36" s="190"/>
      <c r="D36" s="190"/>
      <c r="E36" s="190"/>
      <c r="F36" s="190"/>
      <c r="G36" s="191"/>
      <c r="H36" s="189"/>
      <c r="I36" s="190"/>
      <c r="J36" s="190"/>
      <c r="K36" s="193"/>
      <c r="L36" s="193"/>
      <c r="M36" s="193"/>
      <c r="N36" s="193"/>
      <c r="O36" s="181"/>
      <c r="P36" s="197"/>
      <c r="Q36" s="31" t="str">
        <f>IF(I35="","",IF(IF(K35=2,L35=1)=TRUE,"X"," "))</f>
        <v xml:space="preserve"> </v>
      </c>
      <c r="R36" s="32" t="str">
        <f>IF(I35="","",IF(IF(K35=2,L35=2)=TRUE,"X"," "))</f>
        <v xml:space="preserve"> </v>
      </c>
      <c r="S36" s="33" t="str">
        <f>IF(I35="","",IF(IF(K35=2,L35=3)=TRUE,"X"," "))</f>
        <v xml:space="preserve"> </v>
      </c>
      <c r="T36" s="34" t="str">
        <f>IF(I35="","",IF(I35="","",IF(IF(K35=2,L35=4)=TRUE,"X"," ")))</f>
        <v xml:space="preserve"> </v>
      </c>
      <c r="U36" s="147" t="str">
        <f>IF(I35="","",IF(I35="","",IF(IF(K35=2,L35=5)=TRUE,"X"," ")))</f>
        <v xml:space="preserve"> </v>
      </c>
      <c r="V36" s="200"/>
      <c r="W36" s="203"/>
      <c r="X36" s="263"/>
      <c r="Y36" s="263"/>
      <c r="Z36" s="263"/>
      <c r="AA36" s="265"/>
      <c r="AB36" s="235"/>
      <c r="AC36" s="190"/>
      <c r="AD36" s="181"/>
      <c r="AE36" s="181"/>
      <c r="AF36" s="182"/>
      <c r="AG36" s="182"/>
      <c r="AH36" s="181"/>
      <c r="AI36" s="40" t="str">
        <f>IF(AB35="","",IF(IF(AD35=2,AE35=1)=TRUE,"X"," "))</f>
        <v xml:space="preserve"> </v>
      </c>
      <c r="AJ36" s="40" t="str">
        <f>IF(AB35="","",IF(IF(AD35=2,AE35=2)=TRUE,"X"," "))</f>
        <v>X</v>
      </c>
      <c r="AK36" s="41" t="str">
        <f>IF(AB35="","",IF(IF(AD35=2,AE35=3)=TRUE,"X"," "))</f>
        <v xml:space="preserve"> </v>
      </c>
      <c r="AL36" s="42" t="str">
        <f>IF(AB35="","",IF(IF(AD35=2,AE35=4)=TRUE,"X"," "))</f>
        <v xml:space="preserve"> </v>
      </c>
      <c r="AM36" s="42" t="str">
        <f>IF(AB35="","",IF(IF(AD35=2,AE35=5)=TRUE,"X"," "))</f>
        <v xml:space="preserve"> </v>
      </c>
      <c r="AN36" s="184"/>
      <c r="AO36" s="187"/>
      <c r="AP36" s="54"/>
      <c r="AQ36" s="54"/>
      <c r="AR36" s="54"/>
    </row>
    <row r="37" spans="1:44" ht="21" customHeight="1" x14ac:dyDescent="0.25">
      <c r="A37" s="54"/>
      <c r="B37" s="262"/>
      <c r="C37" s="190"/>
      <c r="D37" s="190"/>
      <c r="E37" s="190"/>
      <c r="F37" s="190"/>
      <c r="G37" s="191"/>
      <c r="H37" s="189"/>
      <c r="I37" s="190"/>
      <c r="J37" s="190"/>
      <c r="K37" s="193"/>
      <c r="L37" s="193"/>
      <c r="M37" s="193"/>
      <c r="N37" s="193"/>
      <c r="O37" s="181"/>
      <c r="P37" s="197"/>
      <c r="Q37" s="31" t="str">
        <f>IF(I35="","",IF(IF(K35=3,L35=1)=TRUE,"X"," "))</f>
        <v xml:space="preserve"> </v>
      </c>
      <c r="R37" s="33" t="str">
        <f>IF(I35="","",IF(IF(K35=3,L35=2)=TRUE,"X"," "))</f>
        <v xml:space="preserve"> </v>
      </c>
      <c r="S37" s="34" t="str">
        <f>IF(I35="","",IF(IF(K35=3,L35=3)=TRUE,"X"," "))</f>
        <v>X</v>
      </c>
      <c r="T37" s="34" t="str">
        <f>IF(I35="","",IF(IF(K35=3,L35=4)=TRUE,"X"," "))</f>
        <v xml:space="preserve"> </v>
      </c>
      <c r="U37" s="148" t="str">
        <f>IF(I35="","",IF(IF(K35=3,L35=5)=TRUE,"X"," "))</f>
        <v xml:space="preserve"> </v>
      </c>
      <c r="V37" s="200"/>
      <c r="W37" s="203"/>
      <c r="X37" s="263"/>
      <c r="Y37" s="263"/>
      <c r="Z37" s="263"/>
      <c r="AA37" s="265"/>
      <c r="AB37" s="235"/>
      <c r="AC37" s="190"/>
      <c r="AD37" s="181"/>
      <c r="AE37" s="181"/>
      <c r="AF37" s="182"/>
      <c r="AG37" s="182"/>
      <c r="AH37" s="181"/>
      <c r="AI37" s="40" t="str">
        <f>IF(AB35="","",IF(IF(AD35=3,AE35=1)=TRUE,"X"," "))</f>
        <v xml:space="preserve"> </v>
      </c>
      <c r="AJ37" s="41" t="str">
        <f>IF(AB35="","",IF(IF(AD35=3,AE35=2)=TRUE,"X"," "))</f>
        <v xml:space="preserve"> </v>
      </c>
      <c r="AK37" s="42" t="str">
        <f>IF(AB35="","",IF(IF(AD35=3,AE35=3)=TRUE,"X"," "))</f>
        <v xml:space="preserve"> </v>
      </c>
      <c r="AL37" s="42" t="str">
        <f>IF(AB35="","",IF(IF(AD35=3,AE35=4)=TRUE,"X"," "))</f>
        <v xml:space="preserve"> </v>
      </c>
      <c r="AM37" s="43" t="str">
        <f>IF(AB35="","",IF(IF(AD35=3,AE35=5)=TRUE,"X"," "))</f>
        <v xml:space="preserve"> </v>
      </c>
      <c r="AN37" s="184"/>
      <c r="AO37" s="187"/>
      <c r="AP37" s="54"/>
      <c r="AQ37" s="54"/>
      <c r="AR37" s="54"/>
    </row>
    <row r="38" spans="1:44" x14ac:dyDescent="0.25">
      <c r="A38" s="54"/>
      <c r="B38" s="262"/>
      <c r="C38" s="190"/>
      <c r="D38" s="190"/>
      <c r="E38" s="190"/>
      <c r="F38" s="190"/>
      <c r="G38" s="191"/>
      <c r="H38" s="189"/>
      <c r="I38" s="190"/>
      <c r="J38" s="190"/>
      <c r="K38" s="193"/>
      <c r="L38" s="193"/>
      <c r="M38" s="193"/>
      <c r="N38" s="193"/>
      <c r="O38" s="181"/>
      <c r="P38" s="197"/>
      <c r="Q38" s="36" t="str">
        <f>IF(I35="","",IF(IF(K35=4,L35=1)=TRUE,"X"," "))</f>
        <v xml:space="preserve"> </v>
      </c>
      <c r="R38" s="34" t="str">
        <f>IF(I35="","",IF(IF(K35=4,L35=2)=TRUE,"X"," "))</f>
        <v xml:space="preserve"> </v>
      </c>
      <c r="S38" s="34" t="str">
        <f>IF(I35="","",IF(IF(K35=4,L35=3)=TRUE,"X"," "))</f>
        <v xml:space="preserve"> </v>
      </c>
      <c r="T38" s="35" t="str">
        <f>IF(I35="","",IF(IF(K35=4,L35=4)=TRUE,"X"," "))</f>
        <v xml:space="preserve"> </v>
      </c>
      <c r="U38" s="148" t="str">
        <f>IF(I35="","",IF(IF(K35=4,L35=5)=TRUE,"X"," "))</f>
        <v xml:space="preserve"> </v>
      </c>
      <c r="V38" s="200"/>
      <c r="W38" s="203"/>
      <c r="X38" s="263"/>
      <c r="Y38" s="263"/>
      <c r="Z38" s="263"/>
      <c r="AA38" s="265"/>
      <c r="AB38" s="235"/>
      <c r="AC38" s="190"/>
      <c r="AD38" s="181"/>
      <c r="AE38" s="181"/>
      <c r="AF38" s="182"/>
      <c r="AG38" s="182"/>
      <c r="AH38" s="181"/>
      <c r="AI38" s="41" t="str">
        <f>IF(AB35="","",IF(IF(AD35=4,AE35=1)=TRUE,"X"," "))</f>
        <v xml:space="preserve"> </v>
      </c>
      <c r="AJ38" s="42" t="str">
        <f>IF(AB35="","",IF(IF(AD35=4,AE35=2)=TRUE,"X"," "))</f>
        <v xml:space="preserve"> </v>
      </c>
      <c r="AK38" s="42" t="str">
        <f>IF(AB35="","",IF(IF(AD35=4,AE35=3)=TRUE,"X"," "))</f>
        <v xml:space="preserve"> </v>
      </c>
      <c r="AL38" s="43" t="str">
        <f>IF(AB35="","",IF(IF(AD35=4,AE35=4)=TRUE,"X"," "))</f>
        <v xml:space="preserve"> </v>
      </c>
      <c r="AM38" s="43" t="str">
        <f>IF(AB35="","",IF(IF(AD35=4,AE35=5)=TRUE,"X"," "))</f>
        <v xml:space="preserve"> </v>
      </c>
      <c r="AN38" s="184"/>
      <c r="AO38" s="187"/>
      <c r="AP38" s="54"/>
      <c r="AQ38" s="54"/>
      <c r="AR38" s="54"/>
    </row>
    <row r="39" spans="1:44" ht="24" customHeight="1" thickBot="1" x14ac:dyDescent="0.3">
      <c r="A39" s="54"/>
      <c r="B39" s="262"/>
      <c r="C39" s="190"/>
      <c r="D39" s="190"/>
      <c r="E39" s="190"/>
      <c r="F39" s="190"/>
      <c r="G39" s="191"/>
      <c r="H39" s="189"/>
      <c r="I39" s="190"/>
      <c r="J39" s="190"/>
      <c r="K39" s="194"/>
      <c r="L39" s="194"/>
      <c r="M39" s="194"/>
      <c r="N39" s="194"/>
      <c r="O39" s="181"/>
      <c r="P39" s="198"/>
      <c r="Q39" s="37" t="str">
        <f>IF(I35="","",IF(IF(K35=5,L35=1)=TRUE,"X"," "))</f>
        <v xml:space="preserve"> </v>
      </c>
      <c r="R39" s="38" t="str">
        <f>IF(I35="","",IF(IF(K35=5,L35=2)=TRUE,"X"," "))</f>
        <v xml:space="preserve"> </v>
      </c>
      <c r="S39" s="39" t="str">
        <f>IF(I35="","",IF(IF(K35=5,L35=3)=TRUE,"X"," "))</f>
        <v xml:space="preserve"> </v>
      </c>
      <c r="T39" s="39" t="str">
        <f>IF(I35="","",IF(IF(K35=5,L35=4)=TRUE,"X"," "))</f>
        <v xml:space="preserve"> </v>
      </c>
      <c r="U39" s="149" t="str">
        <f>IF(I35="","",IF(IF(K35=5,L35=5)=TRUE,"X"," "))</f>
        <v xml:space="preserve"> </v>
      </c>
      <c r="V39" s="201"/>
      <c r="W39" s="204"/>
      <c r="X39" s="264"/>
      <c r="Y39" s="264"/>
      <c r="Z39" s="264"/>
      <c r="AA39" s="266"/>
      <c r="AB39" s="235"/>
      <c r="AC39" s="190"/>
      <c r="AD39" s="181"/>
      <c r="AE39" s="181"/>
      <c r="AF39" s="182"/>
      <c r="AG39" s="182"/>
      <c r="AH39" s="181"/>
      <c r="AI39" s="42" t="str">
        <f>IF(AB35="","",IF(IF(AD35=5,AE35=1)=TRUE,"X"," "))</f>
        <v xml:space="preserve"> </v>
      </c>
      <c r="AJ39" s="42" t="str">
        <f>IF(AB35="","",IF(IF(AD35=5,AE35=2)=TRUE,"X"," "))</f>
        <v xml:space="preserve"> </v>
      </c>
      <c r="AK39" s="43" t="str">
        <f>IF(AB35="","",IF(IF(AD35=5,AE35=3)=TRUE,"X"," "))</f>
        <v xml:space="preserve"> </v>
      </c>
      <c r="AL39" s="43" t="str">
        <f>IF(AB35="","",IF(IF(AD35=5,AE35=4)=TRUE,"X"," "))</f>
        <v xml:space="preserve"> </v>
      </c>
      <c r="AM39" s="43" t="str">
        <f>IF(AB35="","",IF(IF(AD35=5,AE35=5)=TRUE,"X"," "))</f>
        <v xml:space="preserve"> </v>
      </c>
      <c r="AN39" s="185"/>
      <c r="AO39" s="188"/>
      <c r="AP39" s="54"/>
      <c r="AQ39" s="54"/>
      <c r="AR39" s="54"/>
    </row>
    <row r="40" spans="1:44" ht="18.75" customHeight="1" x14ac:dyDescent="0.25">
      <c r="A40" s="54"/>
      <c r="B40" s="189">
        <v>7</v>
      </c>
      <c r="C40" s="190" t="s">
        <v>163</v>
      </c>
      <c r="D40" s="190" t="s">
        <v>158</v>
      </c>
      <c r="E40" s="190" t="s">
        <v>161</v>
      </c>
      <c r="F40" s="190" t="s">
        <v>150</v>
      </c>
      <c r="G40" s="191" t="s">
        <v>338</v>
      </c>
      <c r="H40" s="189" t="s">
        <v>175</v>
      </c>
      <c r="I40" s="190" t="s">
        <v>178</v>
      </c>
      <c r="J40" s="190" t="s">
        <v>171</v>
      </c>
      <c r="K40" s="192">
        <f>IF(I40="","",VLOOKUP(I40,calificaprobabilidad,2,FALSE))</f>
        <v>2</v>
      </c>
      <c r="L40" s="192">
        <f>IF(I40="","",HLOOKUP(J40,calificaimpacto,2,FALSE))</f>
        <v>3</v>
      </c>
      <c r="M40" s="195" t="str">
        <f t="shared" ref="M40" si="10">CONCATENATE(I40,J40)</f>
        <v>Improbable (puede ocurrir ocasionalmente)Moderado</v>
      </c>
      <c r="N40" s="195">
        <f>VLOOKUP(M40,calificacion,2,FALSE)</f>
        <v>7</v>
      </c>
      <c r="O40" s="181" t="str">
        <f>IF(I40="","",VLOOKUP(SUM(K40:L40),calificariesgo,2))</f>
        <v>Riesgo Medio</v>
      </c>
      <c r="P40" s="196"/>
      <c r="Q40" s="28" t="str">
        <f>IF(I40="","",IF(IF(K40=1,L40=1)=TRUE,"X"," "))</f>
        <v xml:space="preserve"> </v>
      </c>
      <c r="R40" s="29" t="str">
        <f>IF(I40="","",IF(IF(K40=1,L40=2)=TRUE,"X"," "))</f>
        <v xml:space="preserve"> </v>
      </c>
      <c r="S40" s="29" t="str">
        <f>IF(I40="","",IF(IF(K40=1,L40=3)=TRUE,"X"," "))</f>
        <v xml:space="preserve"> </v>
      </c>
      <c r="T40" s="30" t="str">
        <f>IF(I40="","",IF(IF(K40=1,L40=4)=TRUE,"X"," "))</f>
        <v xml:space="preserve"> </v>
      </c>
      <c r="U40" s="150" t="str">
        <f>IF(I40="","",IF(I40="","",IF(IF(K40=1,L40=5)=TRUE,"X"," ")))</f>
        <v xml:space="preserve"> </v>
      </c>
      <c r="V40" s="199" t="s">
        <v>194</v>
      </c>
      <c r="W40" s="202" t="s">
        <v>203</v>
      </c>
      <c r="X40" s="268" t="s">
        <v>249</v>
      </c>
      <c r="Y40" s="268" t="s">
        <v>194</v>
      </c>
      <c r="Z40" s="268" t="s">
        <v>204</v>
      </c>
      <c r="AA40" s="269" t="s">
        <v>205</v>
      </c>
      <c r="AB40" s="235" t="s">
        <v>177</v>
      </c>
      <c r="AC40" s="190" t="s">
        <v>229</v>
      </c>
      <c r="AD40" s="181">
        <f>IF(AB40="","",VLOOKUP(AB40,calificaprobabilidad,2,FALSE))</f>
        <v>1</v>
      </c>
      <c r="AE40" s="181">
        <f>IF(AB40="","",HLOOKUP(AC40,calificaimpacto,2,FALSE))</f>
        <v>2</v>
      </c>
      <c r="AF40" s="182" t="str">
        <f t="shared" ref="AF40" si="11">CONCATENATE(AB40,AC40)</f>
        <v xml:space="preserve">Raro (puede ocurrir excepcionalmente)Menor </v>
      </c>
      <c r="AG40" s="182">
        <f>VLOOKUP(AF40,calificacion,2,FALSE)</f>
        <v>2.5</v>
      </c>
      <c r="AH40" s="181" t="str">
        <f>IF(AB40="","",VLOOKUP(SUM(AD40:AE40),calificariesgo,2))</f>
        <v xml:space="preserve">Riesgo bajo </v>
      </c>
      <c r="AI40" s="40" t="str">
        <f>IF(AB40="","",IF(IF(AD40=1,AE40=1)=TRUE,"X"," "))</f>
        <v xml:space="preserve"> </v>
      </c>
      <c r="AJ40" s="40" t="str">
        <f>IF(AB40="","",IF(IF(AD40=1,AE40=2)=TRUE,"X"," "))</f>
        <v>X</v>
      </c>
      <c r="AK40" s="40" t="str">
        <f>IF(AB40="","",IF(IF(AD40=1,AE40=3)=TRUE,"X"," "))</f>
        <v xml:space="preserve"> </v>
      </c>
      <c r="AL40" s="41" t="str">
        <f>IF(AB40="","",IF(IF(AD40=1,AE40=4)=TRUE,"X"," "))</f>
        <v xml:space="preserve"> </v>
      </c>
      <c r="AM40" s="42" t="str">
        <f>IF(AB40="","",IF(IF(AD40=1,AE40=5)=TRUE,"X"," "))</f>
        <v xml:space="preserve"> </v>
      </c>
      <c r="AN40" s="183" t="s">
        <v>202</v>
      </c>
      <c r="AO40" s="186" t="s">
        <v>176</v>
      </c>
      <c r="AP40" s="54"/>
      <c r="AQ40" s="54"/>
      <c r="AR40" s="54"/>
    </row>
    <row r="41" spans="1:44" x14ac:dyDescent="0.25">
      <c r="A41" s="54"/>
      <c r="B41" s="189"/>
      <c r="C41" s="190"/>
      <c r="D41" s="190"/>
      <c r="E41" s="190"/>
      <c r="F41" s="190"/>
      <c r="G41" s="191"/>
      <c r="H41" s="189"/>
      <c r="I41" s="190"/>
      <c r="J41" s="190"/>
      <c r="K41" s="193"/>
      <c r="L41" s="193"/>
      <c r="M41" s="193"/>
      <c r="N41" s="193"/>
      <c r="O41" s="181"/>
      <c r="P41" s="197"/>
      <c r="Q41" s="31" t="str">
        <f>IF(I40="","",IF(IF(K40=2,L40=1)=TRUE,"X"," "))</f>
        <v xml:space="preserve"> </v>
      </c>
      <c r="R41" s="32" t="str">
        <f>IF(I40="","",IF(IF(K40=2,L40=2)=TRUE,"X"," "))</f>
        <v xml:space="preserve"> </v>
      </c>
      <c r="S41" s="33" t="str">
        <f>IF(I40="","",IF(IF(K40=2,L40=3)=TRUE,"X"," "))</f>
        <v>X</v>
      </c>
      <c r="T41" s="34" t="str">
        <f>IF(I40="","",IF(I40="","",IF(IF(K40=2,L40=4)=TRUE,"X"," ")))</f>
        <v xml:space="preserve"> </v>
      </c>
      <c r="U41" s="147" t="str">
        <f>IF(I40="","",IF(I40="","",IF(IF(K40=2,L40=5)=TRUE,"X"," ")))</f>
        <v xml:space="preserve"> </v>
      </c>
      <c r="V41" s="200"/>
      <c r="W41" s="203"/>
      <c r="X41" s="263"/>
      <c r="Y41" s="263"/>
      <c r="Z41" s="263"/>
      <c r="AA41" s="265"/>
      <c r="AB41" s="235"/>
      <c r="AC41" s="190"/>
      <c r="AD41" s="181"/>
      <c r="AE41" s="181"/>
      <c r="AF41" s="182"/>
      <c r="AG41" s="182"/>
      <c r="AH41" s="181"/>
      <c r="AI41" s="40" t="str">
        <f>IF(AB40="","",IF(IF(AD40=2,AE40=1)=TRUE,"X"," "))</f>
        <v xml:space="preserve"> </v>
      </c>
      <c r="AJ41" s="40" t="str">
        <f>IF(AB40="","",IF(IF(AD40=2,AE40=2)=TRUE,"X"," "))</f>
        <v xml:space="preserve"> </v>
      </c>
      <c r="AK41" s="41" t="str">
        <f>IF(AB40="","",IF(IF(AD40=2,AE40=3)=TRUE,"X"," "))</f>
        <v xml:space="preserve"> </v>
      </c>
      <c r="AL41" s="42" t="str">
        <f>IF(AB40="","",IF(IF(AD40=2,AE40=4)=TRUE,"X"," "))</f>
        <v xml:space="preserve"> </v>
      </c>
      <c r="AM41" s="42" t="str">
        <f>IF(AB40="","",IF(IF(AD40=2,AE40=5)=TRUE,"X"," "))</f>
        <v xml:space="preserve"> </v>
      </c>
      <c r="AN41" s="184"/>
      <c r="AO41" s="187"/>
      <c r="AP41" s="54"/>
      <c r="AQ41" s="54"/>
      <c r="AR41" s="54"/>
    </row>
    <row r="42" spans="1:44" ht="21" customHeight="1" x14ac:dyDescent="0.25">
      <c r="A42" s="54"/>
      <c r="B42" s="189"/>
      <c r="C42" s="190"/>
      <c r="D42" s="190"/>
      <c r="E42" s="190"/>
      <c r="F42" s="190"/>
      <c r="G42" s="191"/>
      <c r="H42" s="189"/>
      <c r="I42" s="190"/>
      <c r="J42" s="190"/>
      <c r="K42" s="193"/>
      <c r="L42" s="193"/>
      <c r="M42" s="193"/>
      <c r="N42" s="193"/>
      <c r="O42" s="181"/>
      <c r="P42" s="197"/>
      <c r="Q42" s="31" t="str">
        <f>IF(I40="","",IF(IF(K40=3,L40=1)=TRUE,"X"," "))</f>
        <v xml:space="preserve"> </v>
      </c>
      <c r="R42" s="33" t="str">
        <f>IF(I40="","",IF(IF(K40=3,L40=2)=TRUE,"X"," "))</f>
        <v xml:space="preserve"> </v>
      </c>
      <c r="S42" s="34" t="str">
        <f>IF(I40="","",IF(IF(K40=3,L40=3)=TRUE,"X"," "))</f>
        <v xml:space="preserve"> </v>
      </c>
      <c r="T42" s="34" t="str">
        <f>IF(I40="","",IF(IF(K40=3,L40=4)=TRUE,"X"," "))</f>
        <v xml:space="preserve"> </v>
      </c>
      <c r="U42" s="148" t="str">
        <f>IF(I40="","",IF(IF(K40=3,L40=5)=TRUE,"X"," "))</f>
        <v xml:space="preserve"> </v>
      </c>
      <c r="V42" s="200"/>
      <c r="W42" s="203"/>
      <c r="X42" s="263"/>
      <c r="Y42" s="263"/>
      <c r="Z42" s="263"/>
      <c r="AA42" s="265"/>
      <c r="AB42" s="235"/>
      <c r="AC42" s="190"/>
      <c r="AD42" s="181"/>
      <c r="AE42" s="181"/>
      <c r="AF42" s="182"/>
      <c r="AG42" s="182"/>
      <c r="AH42" s="181"/>
      <c r="AI42" s="40" t="str">
        <f>IF(AB40="","",IF(IF(AD40=3,AE40=1)=TRUE,"X"," "))</f>
        <v xml:space="preserve"> </v>
      </c>
      <c r="AJ42" s="41" t="str">
        <f>IF(AB40="","",IF(IF(AD40=3,AE40=2)=TRUE,"X"," "))</f>
        <v xml:space="preserve"> </v>
      </c>
      <c r="AK42" s="42" t="str">
        <f>IF(AB40="","",IF(IF(AD40=3,AE40=3)=TRUE,"X"," "))</f>
        <v xml:space="preserve"> </v>
      </c>
      <c r="AL42" s="42" t="str">
        <f>IF(AB40="","",IF(IF(AD40=3,AE40=4)=TRUE,"X"," "))</f>
        <v xml:space="preserve"> </v>
      </c>
      <c r="AM42" s="43" t="str">
        <f>IF(AB40="","",IF(IF(AD40=3,AE40=5)=TRUE,"X"," "))</f>
        <v xml:space="preserve"> </v>
      </c>
      <c r="AN42" s="184"/>
      <c r="AO42" s="187"/>
      <c r="AP42" s="54"/>
      <c r="AQ42" s="54"/>
      <c r="AR42" s="54"/>
    </row>
    <row r="43" spans="1:44" x14ac:dyDescent="0.25">
      <c r="A43" s="54"/>
      <c r="B43" s="189"/>
      <c r="C43" s="190"/>
      <c r="D43" s="190"/>
      <c r="E43" s="190"/>
      <c r="F43" s="190"/>
      <c r="G43" s="191"/>
      <c r="H43" s="189"/>
      <c r="I43" s="190"/>
      <c r="J43" s="190"/>
      <c r="K43" s="193"/>
      <c r="L43" s="193"/>
      <c r="M43" s="193"/>
      <c r="N43" s="193"/>
      <c r="O43" s="181"/>
      <c r="P43" s="197"/>
      <c r="Q43" s="36" t="str">
        <f>IF(I40="","",IF(IF(K40=4,L40=1)=TRUE,"X"," "))</f>
        <v xml:space="preserve"> </v>
      </c>
      <c r="R43" s="34" t="str">
        <f>IF(I40="","",IF(IF(K40=4,L40=2)=TRUE,"X"," "))</f>
        <v xml:space="preserve"> </v>
      </c>
      <c r="S43" s="34" t="str">
        <f>IF(I40="","",IF(IF(K40=4,L40=3)=TRUE,"X"," "))</f>
        <v xml:space="preserve"> </v>
      </c>
      <c r="T43" s="35" t="str">
        <f>IF(I40="","",IF(IF(K40=4,L40=4)=TRUE,"X"," "))</f>
        <v xml:space="preserve"> </v>
      </c>
      <c r="U43" s="148" t="str">
        <f>IF(I40="","",IF(IF(K40=4,L40=5)=TRUE,"X"," "))</f>
        <v xml:space="preserve"> </v>
      </c>
      <c r="V43" s="200"/>
      <c r="W43" s="203"/>
      <c r="X43" s="263"/>
      <c r="Y43" s="263"/>
      <c r="Z43" s="263"/>
      <c r="AA43" s="265"/>
      <c r="AB43" s="235"/>
      <c r="AC43" s="190"/>
      <c r="AD43" s="181"/>
      <c r="AE43" s="181"/>
      <c r="AF43" s="182"/>
      <c r="AG43" s="182"/>
      <c r="AH43" s="181"/>
      <c r="AI43" s="41" t="str">
        <f>IF(AB40="","",IF(IF(AD40=4,AE40=1)=TRUE,"X"," "))</f>
        <v xml:space="preserve"> </v>
      </c>
      <c r="AJ43" s="42" t="str">
        <f>IF(AB40="","",IF(IF(AD40=4,AE40=2)=TRUE,"X"," "))</f>
        <v xml:space="preserve"> </v>
      </c>
      <c r="AK43" s="42" t="str">
        <f>IF(AB40="","",IF(IF(AD40=4,AE40=3)=TRUE,"X"," "))</f>
        <v xml:space="preserve"> </v>
      </c>
      <c r="AL43" s="43" t="str">
        <f>IF(AB40="","",IF(IF(AD40=4,AE40=4)=TRUE,"X"," "))</f>
        <v xml:space="preserve"> </v>
      </c>
      <c r="AM43" s="43" t="str">
        <f>IF(AB40="","",IF(IF(AD40=4,AE40=5)=TRUE,"X"," "))</f>
        <v xml:space="preserve"> </v>
      </c>
      <c r="AN43" s="184"/>
      <c r="AO43" s="187"/>
      <c r="AP43" s="54"/>
      <c r="AQ43" s="54"/>
      <c r="AR43" s="54"/>
    </row>
    <row r="44" spans="1:44" ht="24" customHeight="1" thickBot="1" x14ac:dyDescent="0.3">
      <c r="A44" s="54"/>
      <c r="B44" s="189"/>
      <c r="C44" s="190"/>
      <c r="D44" s="190"/>
      <c r="E44" s="190"/>
      <c r="F44" s="190"/>
      <c r="G44" s="191"/>
      <c r="H44" s="189"/>
      <c r="I44" s="190"/>
      <c r="J44" s="190"/>
      <c r="K44" s="194"/>
      <c r="L44" s="194"/>
      <c r="M44" s="194"/>
      <c r="N44" s="194"/>
      <c r="O44" s="181"/>
      <c r="P44" s="198"/>
      <c r="Q44" s="37" t="str">
        <f>IF(I40="","",IF(IF(K40=5,L40=1)=TRUE,"X"," "))</f>
        <v xml:space="preserve"> </v>
      </c>
      <c r="R44" s="38" t="str">
        <f>IF(I40="","",IF(IF(K40=5,L40=2)=TRUE,"X"," "))</f>
        <v xml:space="preserve"> </v>
      </c>
      <c r="S44" s="39" t="str">
        <f>IF(I40="","",IF(IF(K40=5,L40=3)=TRUE,"X"," "))</f>
        <v xml:space="preserve"> </v>
      </c>
      <c r="T44" s="39" t="str">
        <f>IF(I40="","",IF(IF(K40=5,L40=4)=TRUE,"X"," "))</f>
        <v xml:space="preserve"> </v>
      </c>
      <c r="U44" s="149" t="str">
        <f>IF(I40="","",IF(IF(K40=5,L40=5)=TRUE,"X"," "))</f>
        <v xml:space="preserve"> </v>
      </c>
      <c r="V44" s="201"/>
      <c r="W44" s="204"/>
      <c r="X44" s="264"/>
      <c r="Y44" s="264"/>
      <c r="Z44" s="264"/>
      <c r="AA44" s="266"/>
      <c r="AB44" s="235"/>
      <c r="AC44" s="190"/>
      <c r="AD44" s="181"/>
      <c r="AE44" s="181"/>
      <c r="AF44" s="182"/>
      <c r="AG44" s="182"/>
      <c r="AH44" s="181"/>
      <c r="AI44" s="42" t="str">
        <f>IF(AB40="","",IF(IF(AD40=5,AE40=1)=TRUE,"X"," "))</f>
        <v xml:space="preserve"> </v>
      </c>
      <c r="AJ44" s="42" t="str">
        <f>IF(AB40="","",IF(IF(AD40=5,AE40=2)=TRUE,"X"," "))</f>
        <v xml:space="preserve"> </v>
      </c>
      <c r="AK44" s="43" t="str">
        <f>IF(AB40="","",IF(IF(AD40=5,AE40=3)=TRUE,"X"," "))</f>
        <v xml:space="preserve"> </v>
      </c>
      <c r="AL44" s="43" t="str">
        <f>IF(AB40="","",IF(IF(AD40=5,AE40=4)=TRUE,"X"," "))</f>
        <v xml:space="preserve"> </v>
      </c>
      <c r="AM44" s="43" t="str">
        <f>IF(AB40="","",IF(IF(AD40=5,AE40=5)=TRUE,"X"," "))</f>
        <v xml:space="preserve"> </v>
      </c>
      <c r="AN44" s="185"/>
      <c r="AO44" s="188"/>
      <c r="AP44" s="54"/>
      <c r="AQ44" s="54"/>
      <c r="AR44" s="54"/>
    </row>
    <row r="45" spans="1:44" ht="18.75" customHeight="1" x14ac:dyDescent="0.25">
      <c r="A45" s="54"/>
      <c r="B45" s="189">
        <v>8</v>
      </c>
      <c r="C45" s="274" t="s">
        <v>163</v>
      </c>
      <c r="D45" s="274" t="s">
        <v>158</v>
      </c>
      <c r="E45" s="274" t="s">
        <v>161</v>
      </c>
      <c r="F45" s="274" t="s">
        <v>150</v>
      </c>
      <c r="G45" s="277" t="s">
        <v>206</v>
      </c>
      <c r="H45" s="271" t="s">
        <v>339</v>
      </c>
      <c r="I45" s="190" t="s">
        <v>177</v>
      </c>
      <c r="J45" s="190" t="s">
        <v>171</v>
      </c>
      <c r="K45" s="192">
        <f>IF(I45="","",VLOOKUP(I45,calificaprobabilidad,2,FALSE))</f>
        <v>1</v>
      </c>
      <c r="L45" s="192">
        <f>IF(I45="","",HLOOKUP(J45,calificaimpacto,2,FALSE))</f>
        <v>3</v>
      </c>
      <c r="M45" s="195" t="str">
        <f t="shared" ref="M45" si="12">CONCATENATE(I45,J45)</f>
        <v>Raro (puede ocurrir excepcionalmente)Moderado</v>
      </c>
      <c r="N45" s="195">
        <f>VLOOKUP(M45,calificacion,2,FALSE)</f>
        <v>3.5</v>
      </c>
      <c r="O45" s="181" t="str">
        <f>IF(I45="","",VLOOKUP(SUM(K45:L45),calificariesgo,2))</f>
        <v xml:space="preserve">Riesgo bajo </v>
      </c>
      <c r="P45" s="196"/>
      <c r="Q45" s="28" t="str">
        <f>IF(I45="","",IF(IF(K45=1,L45=1)=TRUE,"X"," "))</f>
        <v xml:space="preserve"> </v>
      </c>
      <c r="R45" s="29" t="str">
        <f>IF(I45="","",IF(IF(K45=1,L45=2)=TRUE,"X"," "))</f>
        <v xml:space="preserve"> </v>
      </c>
      <c r="S45" s="29" t="str">
        <f>IF(I45="","",IF(IF(K45=1,L45=3)=TRUE,"X"," "))</f>
        <v>X</v>
      </c>
      <c r="T45" s="30" t="str">
        <f>IF(I45="","",IF(IF(K45=1,L45=4)=TRUE,"X"," "))</f>
        <v xml:space="preserve"> </v>
      </c>
      <c r="U45" s="150" t="str">
        <f>IF(I45="","",IF(I45="","",IF(IF(K45=1,L45=5)=TRUE,"X"," ")))</f>
        <v xml:space="preserve"> </v>
      </c>
      <c r="V45" s="199" t="s">
        <v>194</v>
      </c>
      <c r="W45" s="202" t="s">
        <v>207</v>
      </c>
      <c r="X45" s="268" t="s">
        <v>249</v>
      </c>
      <c r="Y45" s="268" t="s">
        <v>194</v>
      </c>
      <c r="Z45" s="283" t="s">
        <v>208</v>
      </c>
      <c r="AA45" s="286" t="s">
        <v>209</v>
      </c>
      <c r="AB45" s="235" t="s">
        <v>177</v>
      </c>
      <c r="AC45" s="190" t="s">
        <v>229</v>
      </c>
      <c r="AD45" s="181">
        <f>IF(AB45="","",VLOOKUP(AB45,calificaprobabilidad,2,FALSE))</f>
        <v>1</v>
      </c>
      <c r="AE45" s="181">
        <f>IF(AB45="","",HLOOKUP(AC45,calificaimpacto,2,FALSE))</f>
        <v>2</v>
      </c>
      <c r="AF45" s="182" t="str">
        <f t="shared" ref="AF45" si="13">CONCATENATE(AB45,AC45)</f>
        <v xml:space="preserve">Raro (puede ocurrir excepcionalmente)Menor </v>
      </c>
      <c r="AG45" s="182">
        <f>VLOOKUP(AF45,calificacion,2,FALSE)</f>
        <v>2.5</v>
      </c>
      <c r="AH45" s="181" t="str">
        <f>IF(AB45="","",VLOOKUP(SUM(AD45:AE45),calificariesgo,2))</f>
        <v xml:space="preserve">Riesgo bajo </v>
      </c>
      <c r="AI45" s="40" t="str">
        <f>IF(AB45="","",IF(IF(AD45=1,AE45=1)=TRUE,"X"," "))</f>
        <v xml:space="preserve"> </v>
      </c>
      <c r="AJ45" s="40" t="str">
        <f>IF(AB45="","",IF(IF(AD45=1,AE45=2)=TRUE,"X"," "))</f>
        <v>X</v>
      </c>
      <c r="AK45" s="40" t="str">
        <f>IF(AB45="","",IF(IF(AD45=1,AE45=3)=TRUE,"X"," "))</f>
        <v xml:space="preserve"> </v>
      </c>
      <c r="AL45" s="41" t="str">
        <f>IF(AB45="","",IF(IF(AD45=1,AE45=4)=TRUE,"X"," "))</f>
        <v xml:space="preserve"> </v>
      </c>
      <c r="AM45" s="42" t="str">
        <f>IF(AB45="","",IF(IF(AD45=1,AE45=5)=TRUE,"X"," "))</f>
        <v xml:space="preserve"> </v>
      </c>
      <c r="AN45" s="280" t="s">
        <v>202</v>
      </c>
      <c r="AO45" s="283" t="s">
        <v>176</v>
      </c>
      <c r="AP45" s="54"/>
      <c r="AQ45" s="54"/>
      <c r="AR45" s="54"/>
    </row>
    <row r="46" spans="1:44" x14ac:dyDescent="0.25">
      <c r="A46" s="54"/>
      <c r="B46" s="189"/>
      <c r="C46" s="275"/>
      <c r="D46" s="275"/>
      <c r="E46" s="275"/>
      <c r="F46" s="275"/>
      <c r="G46" s="278"/>
      <c r="H46" s="272"/>
      <c r="I46" s="190"/>
      <c r="J46" s="190"/>
      <c r="K46" s="193"/>
      <c r="L46" s="193"/>
      <c r="M46" s="193"/>
      <c r="N46" s="193"/>
      <c r="O46" s="181"/>
      <c r="P46" s="197"/>
      <c r="Q46" s="31" t="str">
        <f>IF(I45="","",IF(IF(K45=2,L45=1)=TRUE,"X"," "))</f>
        <v xml:space="preserve"> </v>
      </c>
      <c r="R46" s="32" t="str">
        <f>IF(I45="","",IF(IF(K45=2,L45=2)=TRUE,"X"," "))</f>
        <v xml:space="preserve"> </v>
      </c>
      <c r="S46" s="33" t="str">
        <f>IF(I45="","",IF(IF(K45=2,L45=3)=TRUE,"X"," "))</f>
        <v xml:space="preserve"> </v>
      </c>
      <c r="T46" s="34" t="str">
        <f>IF(I45="","",IF(I45="","",IF(IF(K45=2,L45=4)=TRUE,"X"," ")))</f>
        <v xml:space="preserve"> </v>
      </c>
      <c r="U46" s="147" t="str">
        <f>IF(I45="","",IF(I45="","",IF(IF(K45=2,L45=5)=TRUE,"X"," ")))</f>
        <v xml:space="preserve"> </v>
      </c>
      <c r="V46" s="200"/>
      <c r="W46" s="203"/>
      <c r="X46" s="263"/>
      <c r="Y46" s="263"/>
      <c r="Z46" s="284"/>
      <c r="AA46" s="287"/>
      <c r="AB46" s="235"/>
      <c r="AC46" s="190"/>
      <c r="AD46" s="181"/>
      <c r="AE46" s="181"/>
      <c r="AF46" s="182"/>
      <c r="AG46" s="182"/>
      <c r="AH46" s="181"/>
      <c r="AI46" s="40" t="str">
        <f>IF(AB45="","",IF(IF(AD45=2,AE45=1)=TRUE,"X"," "))</f>
        <v xml:space="preserve"> </v>
      </c>
      <c r="AJ46" s="40" t="str">
        <f>IF(AB45="","",IF(IF(AD45=2,AE45=2)=TRUE,"X"," "))</f>
        <v xml:space="preserve"> </v>
      </c>
      <c r="AK46" s="41" t="str">
        <f>IF(AB45="","",IF(IF(AD45=2,AE45=3)=TRUE,"X"," "))</f>
        <v xml:space="preserve"> </v>
      </c>
      <c r="AL46" s="42" t="str">
        <f>IF(AB45="","",IF(IF(AD45=2,AE45=4)=TRUE,"X"," "))</f>
        <v xml:space="preserve"> </v>
      </c>
      <c r="AM46" s="42" t="str">
        <f>IF(AB45="","",IF(IF(AD45=2,AE45=5)=TRUE,"X"," "))</f>
        <v xml:space="preserve"> </v>
      </c>
      <c r="AN46" s="281"/>
      <c r="AO46" s="284"/>
      <c r="AP46" s="54"/>
      <c r="AQ46" s="54"/>
      <c r="AR46" s="54"/>
    </row>
    <row r="47" spans="1:44" ht="21" customHeight="1" x14ac:dyDescent="0.25">
      <c r="A47" s="54"/>
      <c r="B47" s="189"/>
      <c r="C47" s="275"/>
      <c r="D47" s="275"/>
      <c r="E47" s="275"/>
      <c r="F47" s="275"/>
      <c r="G47" s="278"/>
      <c r="H47" s="272"/>
      <c r="I47" s="190"/>
      <c r="J47" s="190"/>
      <c r="K47" s="193"/>
      <c r="L47" s="193"/>
      <c r="M47" s="193"/>
      <c r="N47" s="193"/>
      <c r="O47" s="181"/>
      <c r="P47" s="197"/>
      <c r="Q47" s="31" t="str">
        <f>IF(I45="","",IF(IF(K45=3,L45=1)=TRUE,"X"," "))</f>
        <v xml:space="preserve"> </v>
      </c>
      <c r="R47" s="33" t="str">
        <f>IF(I45="","",IF(IF(K45=3,L45=2)=TRUE,"X"," "))</f>
        <v xml:space="preserve"> </v>
      </c>
      <c r="S47" s="34" t="str">
        <f>IF(I45="","",IF(IF(K45=3,L45=3)=TRUE,"X"," "))</f>
        <v xml:space="preserve"> </v>
      </c>
      <c r="T47" s="34" t="str">
        <f>IF(I45="","",IF(IF(K45=3,L45=4)=TRUE,"X"," "))</f>
        <v xml:space="preserve"> </v>
      </c>
      <c r="U47" s="148" t="str">
        <f>IF(I45="","",IF(IF(K45=3,L45=5)=TRUE,"X"," "))</f>
        <v xml:space="preserve"> </v>
      </c>
      <c r="V47" s="200"/>
      <c r="W47" s="203"/>
      <c r="X47" s="263"/>
      <c r="Y47" s="263"/>
      <c r="Z47" s="284"/>
      <c r="AA47" s="287"/>
      <c r="AB47" s="235"/>
      <c r="AC47" s="190"/>
      <c r="AD47" s="181"/>
      <c r="AE47" s="181"/>
      <c r="AF47" s="182"/>
      <c r="AG47" s="182"/>
      <c r="AH47" s="181"/>
      <c r="AI47" s="40" t="str">
        <f>IF(AB45="","",IF(IF(AD45=3,AE45=1)=TRUE,"X"," "))</f>
        <v xml:space="preserve"> </v>
      </c>
      <c r="AJ47" s="41" t="str">
        <f>IF(AB45="","",IF(IF(AD45=3,AE45=2)=TRUE,"X"," "))</f>
        <v xml:space="preserve"> </v>
      </c>
      <c r="AK47" s="42" t="str">
        <f>IF(AB45="","",IF(IF(AD45=3,AE45=3)=TRUE,"X"," "))</f>
        <v xml:space="preserve"> </v>
      </c>
      <c r="AL47" s="42" t="str">
        <f>IF(AB45="","",IF(IF(AD45=3,AE45=4)=TRUE,"X"," "))</f>
        <v xml:space="preserve"> </v>
      </c>
      <c r="AM47" s="43" t="str">
        <f>IF(AB45="","",IF(IF(AD45=3,AE45=5)=TRUE,"X"," "))</f>
        <v xml:space="preserve"> </v>
      </c>
      <c r="AN47" s="281"/>
      <c r="AO47" s="284"/>
      <c r="AP47" s="54"/>
      <c r="AQ47" s="54"/>
      <c r="AR47" s="54"/>
    </row>
    <row r="48" spans="1:44" x14ac:dyDescent="0.25">
      <c r="A48" s="54"/>
      <c r="B48" s="189"/>
      <c r="C48" s="275"/>
      <c r="D48" s="275"/>
      <c r="E48" s="275"/>
      <c r="F48" s="275"/>
      <c r="G48" s="278"/>
      <c r="H48" s="272"/>
      <c r="I48" s="190"/>
      <c r="J48" s="190"/>
      <c r="K48" s="193"/>
      <c r="L48" s="193"/>
      <c r="M48" s="193"/>
      <c r="N48" s="193"/>
      <c r="O48" s="181"/>
      <c r="P48" s="197"/>
      <c r="Q48" s="36" t="str">
        <f>IF(I45="","",IF(IF(K45=4,L45=1)=TRUE,"X"," "))</f>
        <v xml:space="preserve"> </v>
      </c>
      <c r="R48" s="34" t="str">
        <f>IF(I45="","",IF(IF(K45=4,L45=2)=TRUE,"X"," "))</f>
        <v xml:space="preserve"> </v>
      </c>
      <c r="S48" s="34" t="str">
        <f>IF(I45="","",IF(IF(K45=4,L45=3)=TRUE,"X"," "))</f>
        <v xml:space="preserve"> </v>
      </c>
      <c r="T48" s="35" t="str">
        <f>IF(I45="","",IF(IF(K45=4,L45=4)=TRUE,"X"," "))</f>
        <v xml:space="preserve"> </v>
      </c>
      <c r="U48" s="148" t="str">
        <f>IF(I45="","",IF(IF(K45=4,L45=5)=TRUE,"X"," "))</f>
        <v xml:space="preserve"> </v>
      </c>
      <c r="V48" s="200"/>
      <c r="W48" s="203"/>
      <c r="X48" s="263"/>
      <c r="Y48" s="263"/>
      <c r="Z48" s="284"/>
      <c r="AA48" s="287"/>
      <c r="AB48" s="235"/>
      <c r="AC48" s="190"/>
      <c r="AD48" s="181"/>
      <c r="AE48" s="181"/>
      <c r="AF48" s="182"/>
      <c r="AG48" s="182"/>
      <c r="AH48" s="181"/>
      <c r="AI48" s="41" t="str">
        <f>IF(AB45="","",IF(IF(AD45=4,AE45=1)=TRUE,"X"," "))</f>
        <v xml:space="preserve"> </v>
      </c>
      <c r="AJ48" s="42" t="str">
        <f>IF(AB45="","",IF(IF(AD45=4,AE45=2)=TRUE,"X"," "))</f>
        <v xml:space="preserve"> </v>
      </c>
      <c r="AK48" s="42" t="str">
        <f>IF(AB45="","",IF(IF(AD45=4,AE45=3)=TRUE,"X"," "))</f>
        <v xml:space="preserve"> </v>
      </c>
      <c r="AL48" s="43" t="str">
        <f>IF(AB45="","",IF(IF(AD45=4,AE45=4)=TRUE,"X"," "))</f>
        <v xml:space="preserve"> </v>
      </c>
      <c r="AM48" s="43" t="str">
        <f>IF(AB45="","",IF(IF(AD45=4,AE45=5)=TRUE,"X"," "))</f>
        <v xml:space="preserve"> </v>
      </c>
      <c r="AN48" s="281"/>
      <c r="AO48" s="284"/>
      <c r="AP48" s="54"/>
      <c r="AQ48" s="54"/>
      <c r="AR48" s="54"/>
    </row>
    <row r="49" spans="1:44" ht="24" customHeight="1" thickBot="1" x14ac:dyDescent="0.3">
      <c r="A49" s="54"/>
      <c r="B49" s="189"/>
      <c r="C49" s="276"/>
      <c r="D49" s="276"/>
      <c r="E49" s="276"/>
      <c r="F49" s="276"/>
      <c r="G49" s="279"/>
      <c r="H49" s="273"/>
      <c r="I49" s="190"/>
      <c r="J49" s="190"/>
      <c r="K49" s="194"/>
      <c r="L49" s="194"/>
      <c r="M49" s="194"/>
      <c r="N49" s="194"/>
      <c r="O49" s="181"/>
      <c r="P49" s="198"/>
      <c r="Q49" s="37" t="str">
        <f>IF(I45="","",IF(IF(K45=5,L45=1)=TRUE,"X"," "))</f>
        <v xml:space="preserve"> </v>
      </c>
      <c r="R49" s="38" t="str">
        <f>IF(I45="","",IF(IF(K45=5,L45=2)=TRUE,"X"," "))</f>
        <v xml:space="preserve"> </v>
      </c>
      <c r="S49" s="39" t="str">
        <f>IF(I45="","",IF(IF(K45=5,L45=3)=TRUE,"X"," "))</f>
        <v xml:space="preserve"> </v>
      </c>
      <c r="T49" s="39" t="str">
        <f>IF(I45="","",IF(IF(K45=5,L45=4)=TRUE,"X"," "))</f>
        <v xml:space="preserve"> </v>
      </c>
      <c r="U49" s="149" t="str">
        <f>IF(I45="","",IF(IF(K45=5,L45=5)=TRUE,"X"," "))</f>
        <v xml:space="preserve"> </v>
      </c>
      <c r="V49" s="201"/>
      <c r="W49" s="204"/>
      <c r="X49" s="264"/>
      <c r="Y49" s="264"/>
      <c r="Z49" s="285"/>
      <c r="AA49" s="288"/>
      <c r="AB49" s="235"/>
      <c r="AC49" s="190"/>
      <c r="AD49" s="181"/>
      <c r="AE49" s="181"/>
      <c r="AF49" s="182"/>
      <c r="AG49" s="182"/>
      <c r="AH49" s="181"/>
      <c r="AI49" s="42" t="str">
        <f>IF(AB45="","",IF(IF(AD45=5,AE45=1)=TRUE,"X"," "))</f>
        <v xml:space="preserve"> </v>
      </c>
      <c r="AJ49" s="42" t="str">
        <f>IF(AB45="","",IF(IF(AD45=5,AE45=2)=TRUE,"X"," "))</f>
        <v xml:space="preserve"> </v>
      </c>
      <c r="AK49" s="43" t="str">
        <f>IF(AB45="","",IF(IF(AD45=5,AE45=3)=TRUE,"X"," "))</f>
        <v xml:space="preserve"> </v>
      </c>
      <c r="AL49" s="43" t="str">
        <f>IF(AB45="","",IF(IF(AD45=5,AE45=4)=TRUE,"X"," "))</f>
        <v xml:space="preserve"> </v>
      </c>
      <c r="AM49" s="43" t="str">
        <f>IF(AB45="","",IF(IF(AD45=5,AE45=5)=TRUE,"X"," "))</f>
        <v xml:space="preserve"> </v>
      </c>
      <c r="AN49" s="282"/>
      <c r="AO49" s="285"/>
      <c r="AP49" s="54"/>
      <c r="AQ49" s="54"/>
      <c r="AR49" s="54"/>
    </row>
    <row r="50" spans="1:44" ht="18.75" customHeight="1" x14ac:dyDescent="0.25">
      <c r="A50" s="54"/>
      <c r="B50" s="262">
        <v>9</v>
      </c>
      <c r="C50" s="190" t="s">
        <v>163</v>
      </c>
      <c r="D50" s="190" t="s">
        <v>158</v>
      </c>
      <c r="E50" s="190" t="s">
        <v>161</v>
      </c>
      <c r="F50" s="190" t="s">
        <v>154</v>
      </c>
      <c r="G50" s="277" t="s">
        <v>340</v>
      </c>
      <c r="H50" s="271" t="s">
        <v>341</v>
      </c>
      <c r="I50" s="190" t="s">
        <v>177</v>
      </c>
      <c r="J50" s="190" t="s">
        <v>171</v>
      </c>
      <c r="K50" s="192">
        <f>IF(I50="","",VLOOKUP(I50,calificaprobabilidad,2,FALSE))</f>
        <v>1</v>
      </c>
      <c r="L50" s="192">
        <f>IF(I50="","",HLOOKUP(J50,calificaimpacto,2,FALSE))</f>
        <v>3</v>
      </c>
      <c r="M50" s="195" t="str">
        <f t="shared" ref="M50" si="14">CONCATENATE(I50,J50)</f>
        <v>Raro (puede ocurrir excepcionalmente)Moderado</v>
      </c>
      <c r="N50" s="195">
        <f>VLOOKUP(M50,calificacion,2,FALSE)</f>
        <v>3.5</v>
      </c>
      <c r="O50" s="181" t="str">
        <f>IF(I50="","",VLOOKUP(SUM(K50:L50),calificariesgo,2))</f>
        <v xml:space="preserve">Riesgo bajo </v>
      </c>
      <c r="P50" s="196"/>
      <c r="Q50" s="28" t="str">
        <f>IF(I50="","",IF(IF(K50=1,L50=1)=TRUE,"X"," "))</f>
        <v xml:space="preserve"> </v>
      </c>
      <c r="R50" s="29" t="str">
        <f>IF(I50="","",IF(IF(K50=1,L50=2)=TRUE,"X"," "))</f>
        <v xml:space="preserve"> </v>
      </c>
      <c r="S50" s="29" t="str">
        <f>IF(I50="","",IF(IF(K50=1,L50=3)=TRUE,"X"," "))</f>
        <v>X</v>
      </c>
      <c r="T50" s="30" t="str">
        <f>IF(I50="","",IF(IF(K50=1,L50=4)=TRUE,"X"," "))</f>
        <v xml:space="preserve"> </v>
      </c>
      <c r="U50" s="150" t="str">
        <f>IF(I50="","",IF(I50="","",IF(IF(K50=1,L50=5)=TRUE,"X"," ")))</f>
        <v xml:space="preserve"> </v>
      </c>
      <c r="V50" s="199" t="s">
        <v>194</v>
      </c>
      <c r="W50" s="202" t="s">
        <v>342</v>
      </c>
      <c r="X50" s="268" t="s">
        <v>249</v>
      </c>
      <c r="Y50" s="268" t="s">
        <v>194</v>
      </c>
      <c r="Z50" s="283" t="s">
        <v>343</v>
      </c>
      <c r="AA50" s="286" t="s">
        <v>344</v>
      </c>
      <c r="AB50" s="235" t="s">
        <v>177</v>
      </c>
      <c r="AC50" s="190" t="s">
        <v>229</v>
      </c>
      <c r="AD50" s="181">
        <f>IF(AB50="","",VLOOKUP(AB50,calificaprobabilidad,2,FALSE))</f>
        <v>1</v>
      </c>
      <c r="AE50" s="181">
        <f>IF(AB50="","",HLOOKUP(AC50,calificaimpacto,2,FALSE))</f>
        <v>2</v>
      </c>
      <c r="AF50" s="182" t="str">
        <f t="shared" ref="AF50" si="15">CONCATENATE(AB50,AC50)</f>
        <v xml:space="preserve">Raro (puede ocurrir excepcionalmente)Menor </v>
      </c>
      <c r="AG50" s="182">
        <f>VLOOKUP(AF50,calificacion,2,FALSE)</f>
        <v>2.5</v>
      </c>
      <c r="AH50" s="181" t="str">
        <f>IF(AB50="","",VLOOKUP(SUM(AD50:AE50),calificariesgo,2))</f>
        <v xml:space="preserve">Riesgo bajo </v>
      </c>
      <c r="AI50" s="40" t="str">
        <f>IF(AB50="","",IF(IF(AD50=1,AE50=1)=TRUE,"X"," "))</f>
        <v xml:space="preserve"> </v>
      </c>
      <c r="AJ50" s="40" t="str">
        <f>IF(AB50="","",IF(IF(AD50=1,AE50=2)=TRUE,"X"," "))</f>
        <v>X</v>
      </c>
      <c r="AK50" s="40" t="str">
        <f>IF(AB50="","",IF(IF(AD50=1,AE50=3)=TRUE,"X"," "))</f>
        <v xml:space="preserve"> </v>
      </c>
      <c r="AL50" s="41" t="str">
        <f>IF(AB50="","",IF(IF(AD50=1,AE50=4)=TRUE,"X"," "))</f>
        <v xml:space="preserve"> </v>
      </c>
      <c r="AM50" s="42" t="str">
        <f>IF(AB50="","",IF(IF(AD50=1,AE50=5)=TRUE,"X"," "))</f>
        <v xml:space="preserve"> </v>
      </c>
      <c r="AN50" s="280" t="s">
        <v>202</v>
      </c>
      <c r="AO50" s="283" t="s">
        <v>176</v>
      </c>
      <c r="AP50" s="54"/>
      <c r="AQ50" s="54"/>
      <c r="AR50" s="54"/>
    </row>
    <row r="51" spans="1:44" x14ac:dyDescent="0.25">
      <c r="A51" s="54"/>
      <c r="B51" s="262"/>
      <c r="C51" s="190"/>
      <c r="D51" s="190"/>
      <c r="E51" s="190"/>
      <c r="F51" s="190"/>
      <c r="G51" s="278"/>
      <c r="H51" s="272"/>
      <c r="I51" s="190"/>
      <c r="J51" s="190"/>
      <c r="K51" s="193"/>
      <c r="L51" s="193"/>
      <c r="M51" s="193"/>
      <c r="N51" s="193"/>
      <c r="O51" s="181"/>
      <c r="P51" s="197"/>
      <c r="Q51" s="31" t="str">
        <f>IF(I50="","",IF(IF(K50=2,L50=1)=TRUE,"X"," "))</f>
        <v xml:space="preserve"> </v>
      </c>
      <c r="R51" s="32" t="str">
        <f>IF(I50="","",IF(IF(K50=2,L50=2)=TRUE,"X"," "))</f>
        <v xml:space="preserve"> </v>
      </c>
      <c r="S51" s="33" t="str">
        <f>IF(I50="","",IF(IF(K50=2,L50=3)=TRUE,"X"," "))</f>
        <v xml:space="preserve"> </v>
      </c>
      <c r="T51" s="34" t="str">
        <f>IF(I50="","",IF(I50="","",IF(IF(K50=2,L50=4)=TRUE,"X"," ")))</f>
        <v xml:space="preserve"> </v>
      </c>
      <c r="U51" s="147" t="str">
        <f>IF(I50="","",IF(I50="","",IF(IF(K50=2,L50=5)=TRUE,"X"," ")))</f>
        <v xml:space="preserve"> </v>
      </c>
      <c r="V51" s="200"/>
      <c r="W51" s="203"/>
      <c r="X51" s="263"/>
      <c r="Y51" s="263"/>
      <c r="Z51" s="284"/>
      <c r="AA51" s="287"/>
      <c r="AB51" s="235"/>
      <c r="AC51" s="190"/>
      <c r="AD51" s="181"/>
      <c r="AE51" s="181"/>
      <c r="AF51" s="182"/>
      <c r="AG51" s="182"/>
      <c r="AH51" s="181"/>
      <c r="AI51" s="40" t="str">
        <f>IF(AB50="","",IF(IF(AD50=2,AE50=1)=TRUE,"X"," "))</f>
        <v xml:space="preserve"> </v>
      </c>
      <c r="AJ51" s="40" t="str">
        <f>IF(AB50="","",IF(IF(AD50=2,AE50=2)=TRUE,"X"," "))</f>
        <v xml:space="preserve"> </v>
      </c>
      <c r="AK51" s="41" t="str">
        <f>IF(AB50="","",IF(IF(AD50=2,AE50=3)=TRUE,"X"," "))</f>
        <v xml:space="preserve"> </v>
      </c>
      <c r="AL51" s="42" t="str">
        <f>IF(AB50="","",IF(IF(AD50=2,AE50=4)=TRUE,"X"," "))</f>
        <v xml:space="preserve"> </v>
      </c>
      <c r="AM51" s="42" t="str">
        <f>IF(AB50="","",IF(IF(AD50=2,AE50=5)=TRUE,"X"," "))</f>
        <v xml:space="preserve"> </v>
      </c>
      <c r="AN51" s="281"/>
      <c r="AO51" s="284"/>
      <c r="AP51" s="54"/>
      <c r="AQ51" s="54"/>
      <c r="AR51" s="54"/>
    </row>
    <row r="52" spans="1:44" ht="21" customHeight="1" x14ac:dyDescent="0.25">
      <c r="A52" s="54"/>
      <c r="B52" s="262"/>
      <c r="C52" s="190"/>
      <c r="D52" s="190"/>
      <c r="E52" s="190"/>
      <c r="F52" s="190"/>
      <c r="G52" s="278"/>
      <c r="H52" s="272"/>
      <c r="I52" s="190"/>
      <c r="J52" s="190"/>
      <c r="K52" s="193"/>
      <c r="L52" s="193"/>
      <c r="M52" s="193"/>
      <c r="N52" s="193"/>
      <c r="O52" s="181"/>
      <c r="P52" s="197"/>
      <c r="Q52" s="31" t="str">
        <f>IF(I50="","",IF(IF(K50=3,L50=1)=TRUE,"X"," "))</f>
        <v xml:space="preserve"> </v>
      </c>
      <c r="R52" s="33" t="str">
        <f>IF(I50="","",IF(IF(K50=3,L50=2)=TRUE,"X"," "))</f>
        <v xml:space="preserve"> </v>
      </c>
      <c r="S52" s="34" t="str">
        <f>IF(I50="","",IF(IF(K50=3,L50=3)=TRUE,"X"," "))</f>
        <v xml:space="preserve"> </v>
      </c>
      <c r="T52" s="34" t="str">
        <f>IF(I50="","",IF(IF(K50=3,L50=4)=TRUE,"X"," "))</f>
        <v xml:space="preserve"> </v>
      </c>
      <c r="U52" s="148" t="str">
        <f>IF(I50="","",IF(IF(K50=3,L50=5)=TRUE,"X"," "))</f>
        <v xml:space="preserve"> </v>
      </c>
      <c r="V52" s="200"/>
      <c r="W52" s="203"/>
      <c r="X52" s="263"/>
      <c r="Y52" s="263"/>
      <c r="Z52" s="284"/>
      <c r="AA52" s="287"/>
      <c r="AB52" s="235"/>
      <c r="AC52" s="190"/>
      <c r="AD52" s="181"/>
      <c r="AE52" s="181"/>
      <c r="AF52" s="182"/>
      <c r="AG52" s="182"/>
      <c r="AH52" s="181"/>
      <c r="AI52" s="40" t="str">
        <f>IF(AB50="","",IF(IF(AD50=3,AE50=1)=TRUE,"X"," "))</f>
        <v xml:space="preserve"> </v>
      </c>
      <c r="AJ52" s="41" t="str">
        <f>IF(AB50="","",IF(IF(AD50=3,AE50=2)=TRUE,"X"," "))</f>
        <v xml:space="preserve"> </v>
      </c>
      <c r="AK52" s="42" t="str">
        <f>IF(AB50="","",IF(IF(AD50=3,AE50=3)=TRUE,"X"," "))</f>
        <v xml:space="preserve"> </v>
      </c>
      <c r="AL52" s="42" t="str">
        <f>IF(AB50="","",IF(IF(AD50=3,AE50=4)=TRUE,"X"," "))</f>
        <v xml:space="preserve"> </v>
      </c>
      <c r="AM52" s="43" t="str">
        <f>IF(AB50="","",IF(IF(AD50=3,AE50=5)=TRUE,"X"," "))</f>
        <v xml:space="preserve"> </v>
      </c>
      <c r="AN52" s="281"/>
      <c r="AO52" s="284"/>
      <c r="AP52" s="54"/>
      <c r="AQ52" s="54"/>
      <c r="AR52" s="54"/>
    </row>
    <row r="53" spans="1:44" x14ac:dyDescent="0.25">
      <c r="A53" s="54"/>
      <c r="B53" s="262"/>
      <c r="C53" s="190"/>
      <c r="D53" s="190"/>
      <c r="E53" s="190"/>
      <c r="F53" s="190"/>
      <c r="G53" s="278"/>
      <c r="H53" s="272"/>
      <c r="I53" s="190"/>
      <c r="J53" s="190"/>
      <c r="K53" s="193"/>
      <c r="L53" s="193"/>
      <c r="M53" s="193"/>
      <c r="N53" s="193"/>
      <c r="O53" s="181"/>
      <c r="P53" s="197"/>
      <c r="Q53" s="36" t="str">
        <f>IF(I50="","",IF(IF(K50=4,L50=1)=TRUE,"X"," "))</f>
        <v xml:space="preserve"> </v>
      </c>
      <c r="R53" s="34" t="str">
        <f>IF(I50="","",IF(IF(K50=4,L50=2)=TRUE,"X"," "))</f>
        <v xml:space="preserve"> </v>
      </c>
      <c r="S53" s="34" t="str">
        <f>IF(I50="","",IF(IF(K50=4,L50=3)=TRUE,"X"," "))</f>
        <v xml:space="preserve"> </v>
      </c>
      <c r="T53" s="35" t="str">
        <f>IF(I50="","",IF(IF(K50=4,L50=4)=TRUE,"X"," "))</f>
        <v xml:space="preserve"> </v>
      </c>
      <c r="U53" s="148" t="str">
        <f>IF(I50="","",IF(IF(K50=4,L50=5)=TRUE,"X"," "))</f>
        <v xml:space="preserve"> </v>
      </c>
      <c r="V53" s="200"/>
      <c r="W53" s="203"/>
      <c r="X53" s="263"/>
      <c r="Y53" s="263"/>
      <c r="Z53" s="284"/>
      <c r="AA53" s="287"/>
      <c r="AB53" s="235"/>
      <c r="AC53" s="190"/>
      <c r="AD53" s="181"/>
      <c r="AE53" s="181"/>
      <c r="AF53" s="182"/>
      <c r="AG53" s="182"/>
      <c r="AH53" s="181"/>
      <c r="AI53" s="41" t="str">
        <f>IF(AB50="","",IF(IF(AD50=4,AE50=1)=TRUE,"X"," "))</f>
        <v xml:space="preserve"> </v>
      </c>
      <c r="AJ53" s="42" t="str">
        <f>IF(AB50="","",IF(IF(AD50=4,AE50=2)=TRUE,"X"," "))</f>
        <v xml:space="preserve"> </v>
      </c>
      <c r="AK53" s="42" t="str">
        <f>IF(AB50="","",IF(IF(AD50=4,AE50=3)=TRUE,"X"," "))</f>
        <v xml:space="preserve"> </v>
      </c>
      <c r="AL53" s="43" t="str">
        <f>IF(AB50="","",IF(IF(AD50=4,AE50=4)=TRUE,"X"," "))</f>
        <v xml:space="preserve"> </v>
      </c>
      <c r="AM53" s="43" t="str">
        <f>IF(AB50="","",IF(IF(AD50=4,AE50=5)=TRUE,"X"," "))</f>
        <v xml:space="preserve"> </v>
      </c>
      <c r="AN53" s="281"/>
      <c r="AO53" s="284"/>
      <c r="AP53" s="54"/>
      <c r="AQ53" s="54"/>
      <c r="AR53" s="54"/>
    </row>
    <row r="54" spans="1:44" ht="24" customHeight="1" thickBot="1" x14ac:dyDescent="0.3">
      <c r="A54" s="54"/>
      <c r="B54" s="262"/>
      <c r="C54" s="190"/>
      <c r="D54" s="190"/>
      <c r="E54" s="190"/>
      <c r="F54" s="190"/>
      <c r="G54" s="279"/>
      <c r="H54" s="273"/>
      <c r="I54" s="190"/>
      <c r="J54" s="190"/>
      <c r="K54" s="194"/>
      <c r="L54" s="194"/>
      <c r="M54" s="194"/>
      <c r="N54" s="194"/>
      <c r="O54" s="181"/>
      <c r="P54" s="198"/>
      <c r="Q54" s="37" t="str">
        <f>IF(I50="","",IF(IF(K50=5,L50=1)=TRUE,"X"," "))</f>
        <v xml:space="preserve"> </v>
      </c>
      <c r="R54" s="38" t="str">
        <f>IF(I50="","",IF(IF(K50=5,L50=2)=TRUE,"X"," "))</f>
        <v xml:space="preserve"> </v>
      </c>
      <c r="S54" s="39" t="str">
        <f>IF(I50="","",IF(IF(K50=5,L50=3)=TRUE,"X"," "))</f>
        <v xml:space="preserve"> </v>
      </c>
      <c r="T54" s="39" t="str">
        <f>IF(I50="","",IF(IF(K50=5,L50=4)=TRUE,"X"," "))</f>
        <v xml:space="preserve"> </v>
      </c>
      <c r="U54" s="149" t="str">
        <f>IF(I50="","",IF(IF(K50=5,L50=5)=TRUE,"X"," "))</f>
        <v xml:space="preserve"> </v>
      </c>
      <c r="V54" s="201"/>
      <c r="W54" s="204"/>
      <c r="X54" s="264"/>
      <c r="Y54" s="264"/>
      <c r="Z54" s="285"/>
      <c r="AA54" s="288"/>
      <c r="AB54" s="235"/>
      <c r="AC54" s="190"/>
      <c r="AD54" s="181"/>
      <c r="AE54" s="181"/>
      <c r="AF54" s="182"/>
      <c r="AG54" s="182"/>
      <c r="AH54" s="181"/>
      <c r="AI54" s="42" t="str">
        <f>IF(AB50="","",IF(IF(AD50=5,AE50=1)=TRUE,"X"," "))</f>
        <v xml:space="preserve"> </v>
      </c>
      <c r="AJ54" s="42" t="str">
        <f>IF(AB50="","",IF(IF(AD50=5,AE50=2)=TRUE,"X"," "))</f>
        <v xml:space="preserve"> </v>
      </c>
      <c r="AK54" s="43" t="str">
        <f>IF(AB50="","",IF(IF(AD50=5,AE50=3)=TRUE,"X"," "))</f>
        <v xml:space="preserve"> </v>
      </c>
      <c r="AL54" s="43" t="str">
        <f>IF(AB50="","",IF(IF(AD50=5,AE50=4)=TRUE,"X"," "))</f>
        <v xml:space="preserve"> </v>
      </c>
      <c r="AM54" s="43" t="str">
        <f>IF(AB50="","",IF(IF(AD50=5,AE50=5)=TRUE,"X"," "))</f>
        <v xml:space="preserve"> </v>
      </c>
      <c r="AN54" s="282"/>
      <c r="AO54" s="285"/>
      <c r="AP54" s="54"/>
      <c r="AQ54" s="54"/>
      <c r="AR54" s="54"/>
    </row>
    <row r="55" spans="1:44" ht="18.75" customHeight="1" x14ac:dyDescent="0.25">
      <c r="A55" s="54"/>
      <c r="B55" s="262">
        <v>10</v>
      </c>
      <c r="C55" s="190" t="s">
        <v>163</v>
      </c>
      <c r="D55" s="190" t="s">
        <v>158</v>
      </c>
      <c r="E55" s="190" t="s">
        <v>161</v>
      </c>
      <c r="F55" s="190" t="s">
        <v>149</v>
      </c>
      <c r="G55" s="277" t="s">
        <v>345</v>
      </c>
      <c r="H55" s="298" t="s">
        <v>346</v>
      </c>
      <c r="I55" s="190" t="s">
        <v>177</v>
      </c>
      <c r="J55" s="190" t="s">
        <v>171</v>
      </c>
      <c r="K55" s="192">
        <f>IF(I55="","",VLOOKUP(I55,calificaprobabilidad,2,FALSE))</f>
        <v>1</v>
      </c>
      <c r="L55" s="192">
        <f>IF(I55="","",HLOOKUP(J55,calificaimpacto,2,FALSE))</f>
        <v>3</v>
      </c>
      <c r="M55" s="195" t="str">
        <f t="shared" ref="M55" si="16">CONCATENATE(I55,J55)</f>
        <v>Raro (puede ocurrir excepcionalmente)Moderado</v>
      </c>
      <c r="N55" s="195">
        <f>VLOOKUP(M55,calificacion,2,FALSE)</f>
        <v>3.5</v>
      </c>
      <c r="O55" s="181" t="str">
        <f>IF(I55="","",VLOOKUP(SUM(K55:L55),calificariesgo,2))</f>
        <v xml:space="preserve">Riesgo bajo </v>
      </c>
      <c r="P55" s="196"/>
      <c r="Q55" s="28" t="str">
        <f>IF(I55="","",IF(IF(K55=1,L55=1)=TRUE,"X"," "))</f>
        <v xml:space="preserve"> </v>
      </c>
      <c r="R55" s="29" t="str">
        <f>IF(I55="","",IF(IF(K55=1,L55=2)=TRUE,"X"," "))</f>
        <v xml:space="preserve"> </v>
      </c>
      <c r="S55" s="29" t="str">
        <f>IF(I55="","",IF(IF(K55=1,L55=3)=TRUE,"X"," "))</f>
        <v>X</v>
      </c>
      <c r="T55" s="30" t="str">
        <f>IF(I55="","",IF(IF(K55=1,L55=4)=TRUE,"X"," "))</f>
        <v xml:space="preserve"> </v>
      </c>
      <c r="U55" s="150" t="str">
        <f>IF(I55="","",IF(I55="","",IF(IF(K55=1,L55=5)=TRUE,"X"," ")))</f>
        <v xml:space="preserve"> </v>
      </c>
      <c r="V55" s="183" t="s">
        <v>194</v>
      </c>
      <c r="W55" s="202" t="s">
        <v>347</v>
      </c>
      <c r="X55" s="268" t="s">
        <v>249</v>
      </c>
      <c r="Y55" s="268" t="s">
        <v>194</v>
      </c>
      <c r="Z55" s="283" t="s">
        <v>208</v>
      </c>
      <c r="AA55" s="286" t="s">
        <v>209</v>
      </c>
      <c r="AB55" s="235" t="s">
        <v>177</v>
      </c>
      <c r="AC55" s="190" t="s">
        <v>229</v>
      </c>
      <c r="AD55" s="181">
        <f>IF(AB55="","",VLOOKUP(AB55,calificaprobabilidad,2,FALSE))</f>
        <v>1</v>
      </c>
      <c r="AE55" s="181">
        <f>IF(AB55="","",HLOOKUP(AC55,calificaimpacto,2,FALSE))</f>
        <v>2</v>
      </c>
      <c r="AF55" s="182" t="str">
        <f t="shared" ref="AF55" si="17">CONCATENATE(AB55,AC55)</f>
        <v xml:space="preserve">Raro (puede ocurrir excepcionalmente)Menor </v>
      </c>
      <c r="AG55" s="182">
        <f>VLOOKUP(AF55,calificacion,2,FALSE)</f>
        <v>2.5</v>
      </c>
      <c r="AH55" s="181" t="str">
        <f>IF(AB55="","",VLOOKUP(SUM(AD55:AE55),calificariesgo,2))</f>
        <v xml:space="preserve">Riesgo bajo </v>
      </c>
      <c r="AI55" s="40" t="str">
        <f>IF(AB55="","",IF(IF(AD55=1,AE55=1)=TRUE,"X"," "))</f>
        <v xml:space="preserve"> </v>
      </c>
      <c r="AJ55" s="40" t="str">
        <f>IF(AB55="","",IF(IF(AD55=1,AE55=2)=TRUE,"X"," "))</f>
        <v>X</v>
      </c>
      <c r="AK55" s="40" t="str">
        <f>IF(AB55="","",IF(IF(AD55=1,AE55=3)=TRUE,"X"," "))</f>
        <v xml:space="preserve"> </v>
      </c>
      <c r="AL55" s="41" t="str">
        <f>IF(AB55="","",IF(IF(AD55=1,AE55=4)=TRUE,"X"," "))</f>
        <v xml:space="preserve"> </v>
      </c>
      <c r="AM55" s="42" t="str">
        <f>IF(AB55="","",IF(IF(AD55=1,AE55=5)=TRUE,"X"," "))</f>
        <v xml:space="preserve"> </v>
      </c>
      <c r="AN55" s="289" t="s">
        <v>202</v>
      </c>
      <c r="AO55" s="292" t="s">
        <v>176</v>
      </c>
      <c r="AP55" s="54"/>
      <c r="AQ55" s="54"/>
      <c r="AR55" s="54"/>
    </row>
    <row r="56" spans="1:44" x14ac:dyDescent="0.25">
      <c r="A56" s="54"/>
      <c r="B56" s="262"/>
      <c r="C56" s="190"/>
      <c r="D56" s="190"/>
      <c r="E56" s="190"/>
      <c r="F56" s="190"/>
      <c r="G56" s="278"/>
      <c r="H56" s="299"/>
      <c r="I56" s="190"/>
      <c r="J56" s="190"/>
      <c r="K56" s="193"/>
      <c r="L56" s="193"/>
      <c r="M56" s="193"/>
      <c r="N56" s="193"/>
      <c r="O56" s="181"/>
      <c r="P56" s="197"/>
      <c r="Q56" s="31" t="str">
        <f>IF(I55="","",IF(IF(K55=2,L55=1)=TRUE,"X"," "))</f>
        <v xml:space="preserve"> </v>
      </c>
      <c r="R56" s="32" t="str">
        <f>IF(I55="","",IF(IF(K55=2,L55=2)=TRUE,"X"," "))</f>
        <v xml:space="preserve"> </v>
      </c>
      <c r="S56" s="33" t="str">
        <f>IF(I55="","",IF(IF(K55=2,L55=3)=TRUE,"X"," "))</f>
        <v xml:space="preserve"> </v>
      </c>
      <c r="T56" s="34" t="str">
        <f>IF(I55="","",IF(I55="","",IF(IF(K55=2,L55=4)=TRUE,"X"," ")))</f>
        <v xml:space="preserve"> </v>
      </c>
      <c r="U56" s="147" t="str">
        <f>IF(I55="","",IF(I55="","",IF(IF(K55=2,L55=5)=TRUE,"X"," ")))</f>
        <v xml:space="preserve"> </v>
      </c>
      <c r="V56" s="184"/>
      <c r="W56" s="203"/>
      <c r="X56" s="263"/>
      <c r="Y56" s="263"/>
      <c r="Z56" s="284"/>
      <c r="AA56" s="287"/>
      <c r="AB56" s="235"/>
      <c r="AC56" s="190"/>
      <c r="AD56" s="181"/>
      <c r="AE56" s="181"/>
      <c r="AF56" s="182"/>
      <c r="AG56" s="182"/>
      <c r="AH56" s="181"/>
      <c r="AI56" s="40" t="str">
        <f>IF(AB55="","",IF(IF(AD55=2,AE55=1)=TRUE,"X"," "))</f>
        <v xml:space="preserve"> </v>
      </c>
      <c r="AJ56" s="40" t="str">
        <f>IF(AB55="","",IF(IF(AD55=2,AE55=2)=TRUE,"X"," "))</f>
        <v xml:space="preserve"> </v>
      </c>
      <c r="AK56" s="41" t="str">
        <f>IF(AB55="","",IF(IF(AD55=2,AE55=3)=TRUE,"X"," "))</f>
        <v xml:space="preserve"> </v>
      </c>
      <c r="AL56" s="42" t="str">
        <f>IF(AB55="","",IF(IF(AD55=2,AE55=4)=TRUE,"X"," "))</f>
        <v xml:space="preserve"> </v>
      </c>
      <c r="AM56" s="42" t="str">
        <f>IF(AB55="","",IF(IF(AD55=2,AE55=5)=TRUE,"X"," "))</f>
        <v xml:space="preserve"> </v>
      </c>
      <c r="AN56" s="290"/>
      <c r="AO56" s="293"/>
      <c r="AP56" s="54"/>
      <c r="AQ56" s="54"/>
      <c r="AR56" s="54"/>
    </row>
    <row r="57" spans="1:44" ht="21" customHeight="1" x14ac:dyDescent="0.25">
      <c r="A57" s="54"/>
      <c r="B57" s="262"/>
      <c r="C57" s="190"/>
      <c r="D57" s="190"/>
      <c r="E57" s="190"/>
      <c r="F57" s="190"/>
      <c r="G57" s="278"/>
      <c r="H57" s="299"/>
      <c r="I57" s="190"/>
      <c r="J57" s="190"/>
      <c r="K57" s="193"/>
      <c r="L57" s="193"/>
      <c r="M57" s="193"/>
      <c r="N57" s="193"/>
      <c r="O57" s="181"/>
      <c r="P57" s="197"/>
      <c r="Q57" s="31" t="str">
        <f>IF(I55="","",IF(IF(K55=3,L55=1)=TRUE,"X"," "))</f>
        <v xml:space="preserve"> </v>
      </c>
      <c r="R57" s="33" t="str">
        <f>IF(I55="","",IF(IF(K55=3,L55=2)=TRUE,"X"," "))</f>
        <v xml:space="preserve"> </v>
      </c>
      <c r="S57" s="34" t="str">
        <f>IF(I55="","",IF(IF(K55=3,L55=3)=TRUE,"X"," "))</f>
        <v xml:space="preserve"> </v>
      </c>
      <c r="T57" s="34" t="str">
        <f>IF(I55="","",IF(IF(K55=3,L55=4)=TRUE,"X"," "))</f>
        <v xml:space="preserve"> </v>
      </c>
      <c r="U57" s="148" t="str">
        <f>IF(I55="","",IF(IF(K55=3,L55=5)=TRUE,"X"," "))</f>
        <v xml:space="preserve"> </v>
      </c>
      <c r="V57" s="184"/>
      <c r="W57" s="203"/>
      <c r="X57" s="263"/>
      <c r="Y57" s="263"/>
      <c r="Z57" s="284"/>
      <c r="AA57" s="287"/>
      <c r="AB57" s="235"/>
      <c r="AC57" s="190"/>
      <c r="AD57" s="181"/>
      <c r="AE57" s="181"/>
      <c r="AF57" s="182"/>
      <c r="AG57" s="182"/>
      <c r="AH57" s="181"/>
      <c r="AI57" s="40" t="str">
        <f>IF(AB55="","",IF(IF(AD55=3,AE55=1)=TRUE,"X"," "))</f>
        <v xml:space="preserve"> </v>
      </c>
      <c r="AJ57" s="41" t="str">
        <f>IF(AB55="","",IF(IF(AD55=3,AE55=2)=TRUE,"X"," "))</f>
        <v xml:space="preserve"> </v>
      </c>
      <c r="AK57" s="42" t="str">
        <f>IF(AB55="","",IF(IF(AD55=3,AE55=3)=TRUE,"X"," "))</f>
        <v xml:space="preserve"> </v>
      </c>
      <c r="AL57" s="42" t="str">
        <f>IF(AB55="","",IF(IF(AD55=3,AE55=4)=TRUE,"X"," "))</f>
        <v xml:space="preserve"> </v>
      </c>
      <c r="AM57" s="43" t="str">
        <f>IF(AB55="","",IF(IF(AD55=3,AE55=5)=TRUE,"X"," "))</f>
        <v xml:space="preserve"> </v>
      </c>
      <c r="AN57" s="290"/>
      <c r="AO57" s="293"/>
      <c r="AP57" s="54"/>
      <c r="AQ57" s="54"/>
      <c r="AR57" s="54"/>
    </row>
    <row r="58" spans="1:44" x14ac:dyDescent="0.25">
      <c r="A58" s="54"/>
      <c r="B58" s="262"/>
      <c r="C58" s="190"/>
      <c r="D58" s="190"/>
      <c r="E58" s="190"/>
      <c r="F58" s="190"/>
      <c r="G58" s="278"/>
      <c r="H58" s="299"/>
      <c r="I58" s="190"/>
      <c r="J58" s="190"/>
      <c r="K58" s="193"/>
      <c r="L58" s="193"/>
      <c r="M58" s="193"/>
      <c r="N58" s="193"/>
      <c r="O58" s="181"/>
      <c r="P58" s="197"/>
      <c r="Q58" s="36" t="str">
        <f>IF(I55="","",IF(IF(K55=4,L55=1)=TRUE,"X"," "))</f>
        <v xml:space="preserve"> </v>
      </c>
      <c r="R58" s="34" t="str">
        <f>IF(I55="","",IF(IF(K55=4,L55=2)=TRUE,"X"," "))</f>
        <v xml:space="preserve"> </v>
      </c>
      <c r="S58" s="34" t="str">
        <f>IF(I55="","",IF(IF(K55=4,L55=3)=TRUE,"X"," "))</f>
        <v xml:space="preserve"> </v>
      </c>
      <c r="T58" s="35" t="str">
        <f>IF(I55="","",IF(IF(K55=4,L55=4)=TRUE,"X"," "))</f>
        <v xml:space="preserve"> </v>
      </c>
      <c r="U58" s="148" t="str">
        <f>IF(I55="","",IF(IF(K55=4,L55=5)=TRUE,"X"," "))</f>
        <v xml:space="preserve"> </v>
      </c>
      <c r="V58" s="184"/>
      <c r="W58" s="203"/>
      <c r="X58" s="263"/>
      <c r="Y58" s="263"/>
      <c r="Z58" s="284"/>
      <c r="AA58" s="287"/>
      <c r="AB58" s="235"/>
      <c r="AC58" s="190"/>
      <c r="AD58" s="181"/>
      <c r="AE58" s="181"/>
      <c r="AF58" s="182"/>
      <c r="AG58" s="182"/>
      <c r="AH58" s="181"/>
      <c r="AI58" s="41" t="str">
        <f>IF(AB55="","",IF(IF(AD55=4,AE55=1)=TRUE,"X"," "))</f>
        <v xml:space="preserve"> </v>
      </c>
      <c r="AJ58" s="42" t="str">
        <f>IF(AB55="","",IF(IF(AD55=4,AE55=2)=TRUE,"X"," "))</f>
        <v xml:space="preserve"> </v>
      </c>
      <c r="AK58" s="42" t="str">
        <f>IF(AB55="","",IF(IF(AD55=4,AE55=3)=TRUE,"X"," "))</f>
        <v xml:space="preserve"> </v>
      </c>
      <c r="AL58" s="43" t="str">
        <f>IF(AB55="","",IF(IF(AD55=4,AE55=4)=TRUE,"X"," "))</f>
        <v xml:space="preserve"> </v>
      </c>
      <c r="AM58" s="43" t="str">
        <f>IF(AB55="","",IF(IF(AD55=4,AE55=5)=TRUE,"X"," "))</f>
        <v xml:space="preserve"> </v>
      </c>
      <c r="AN58" s="290"/>
      <c r="AO58" s="293"/>
      <c r="AP58" s="54"/>
      <c r="AQ58" s="54"/>
      <c r="AR58" s="54"/>
    </row>
    <row r="59" spans="1:44" ht="24" customHeight="1" thickBot="1" x14ac:dyDescent="0.3">
      <c r="A59" s="54"/>
      <c r="B59" s="262"/>
      <c r="C59" s="190"/>
      <c r="D59" s="190"/>
      <c r="E59" s="190"/>
      <c r="F59" s="190"/>
      <c r="G59" s="279"/>
      <c r="H59" s="300"/>
      <c r="I59" s="190"/>
      <c r="J59" s="190"/>
      <c r="K59" s="194"/>
      <c r="L59" s="194"/>
      <c r="M59" s="194"/>
      <c r="N59" s="194"/>
      <c r="O59" s="181"/>
      <c r="P59" s="198"/>
      <c r="Q59" s="37" t="str">
        <f>IF(I55="","",IF(IF(K55=5,L55=1)=TRUE,"X"," "))</f>
        <v xml:space="preserve"> </v>
      </c>
      <c r="R59" s="38" t="str">
        <f>IF(I55="","",IF(IF(K55=5,L55=2)=TRUE,"X"," "))</f>
        <v xml:space="preserve"> </v>
      </c>
      <c r="S59" s="39" t="str">
        <f>IF(I55="","",IF(IF(K55=5,L55=3)=TRUE,"X"," "))</f>
        <v xml:space="preserve"> </v>
      </c>
      <c r="T59" s="39" t="str">
        <f>IF(I55="","",IF(IF(K55=5,L55=4)=TRUE,"X"," "))</f>
        <v xml:space="preserve"> </v>
      </c>
      <c r="U59" s="149" t="str">
        <f>IF(I55="","",IF(IF(K55=5,L55=5)=TRUE,"X"," "))</f>
        <v xml:space="preserve"> </v>
      </c>
      <c r="V59" s="185"/>
      <c r="W59" s="204"/>
      <c r="X59" s="264"/>
      <c r="Y59" s="264"/>
      <c r="Z59" s="285"/>
      <c r="AA59" s="288"/>
      <c r="AB59" s="235"/>
      <c r="AC59" s="190"/>
      <c r="AD59" s="181"/>
      <c r="AE59" s="181"/>
      <c r="AF59" s="182"/>
      <c r="AG59" s="182"/>
      <c r="AH59" s="181"/>
      <c r="AI59" s="42" t="str">
        <f>IF(AB55="","",IF(IF(AD55=5,AE55=1)=TRUE,"X"," "))</f>
        <v xml:space="preserve"> </v>
      </c>
      <c r="AJ59" s="42" t="str">
        <f>IF(AB55="","",IF(IF(AD55=5,AE55=2)=TRUE,"X"," "))</f>
        <v xml:space="preserve"> </v>
      </c>
      <c r="AK59" s="43" t="str">
        <f>IF(AB55="","",IF(IF(AD55=5,AE55=3)=TRUE,"X"," "))</f>
        <v xml:space="preserve"> </v>
      </c>
      <c r="AL59" s="43" t="str">
        <f>IF(AB55="","",IF(IF(AD55=5,AE55=4)=TRUE,"X"," "))</f>
        <v xml:space="preserve"> </v>
      </c>
      <c r="AM59" s="43" t="str">
        <f>IF(AB55="","",IF(IF(AD55=5,AE55=5)=TRUE,"X"," "))</f>
        <v xml:space="preserve"> </v>
      </c>
      <c r="AN59" s="291"/>
      <c r="AO59" s="294"/>
      <c r="AP59" s="54"/>
      <c r="AQ59" s="54"/>
      <c r="AR59" s="54"/>
    </row>
    <row r="60" spans="1:44" ht="18.75" customHeight="1" x14ac:dyDescent="0.25">
      <c r="A60" s="54"/>
      <c r="B60" s="189">
        <v>11</v>
      </c>
      <c r="C60" s="190" t="s">
        <v>163</v>
      </c>
      <c r="D60" s="190" t="s">
        <v>158</v>
      </c>
      <c r="E60" s="190" t="s">
        <v>161</v>
      </c>
      <c r="F60" s="190" t="s">
        <v>148</v>
      </c>
      <c r="G60" s="295" t="s">
        <v>348</v>
      </c>
      <c r="H60" s="305" t="s">
        <v>349</v>
      </c>
      <c r="I60" s="190" t="s">
        <v>210</v>
      </c>
      <c r="J60" s="190" t="s">
        <v>171</v>
      </c>
      <c r="K60" s="192">
        <f>IF(I60="","",VLOOKUP(I60,calificaprobabilidad,2,FALSE))</f>
        <v>3</v>
      </c>
      <c r="L60" s="192">
        <f>IF(I60="","",HLOOKUP(J60,calificaimpacto,2,FALSE))</f>
        <v>3</v>
      </c>
      <c r="M60" s="195" t="str">
        <f t="shared" ref="M60" si="18">CONCATENATE(I60,J60)</f>
        <v>Posible (puede ocurrir en cualquier momento del futuro)Moderado</v>
      </c>
      <c r="N60" s="195">
        <f>VLOOKUP(M60,calificacion,2,FALSE)</f>
        <v>10.5</v>
      </c>
      <c r="O60" s="181" t="str">
        <f>IF(I60="","",VLOOKUP(SUM(K60:L60),calificariesgo,2))</f>
        <v>Riesgo Alto</v>
      </c>
      <c r="P60" s="196"/>
      <c r="Q60" s="28" t="str">
        <f>IF(I60="","",IF(IF(K60=1,L60=1)=TRUE,"X"," "))</f>
        <v xml:space="preserve"> </v>
      </c>
      <c r="R60" s="29" t="str">
        <f>IF(I60="","",IF(IF(K60=1,L60=2)=TRUE,"X"," "))</f>
        <v xml:space="preserve"> </v>
      </c>
      <c r="S60" s="29" t="str">
        <f>IF(I60="","",IF(IF(K60=1,L60=3)=TRUE,"X"," "))</f>
        <v xml:space="preserve"> </v>
      </c>
      <c r="T60" s="30" t="str">
        <f>IF(I60="","",IF(IF(K60=1,L60=4)=TRUE,"X"," "))</f>
        <v xml:space="preserve"> </v>
      </c>
      <c r="U60" s="150" t="str">
        <f>IF(I60="","",IF(I60="","",IF(IF(K60=1,L60=5)=TRUE,"X"," ")))</f>
        <v xml:space="preserve"> </v>
      </c>
      <c r="V60" s="183" t="s">
        <v>187</v>
      </c>
      <c r="W60" s="202" t="s">
        <v>350</v>
      </c>
      <c r="X60" s="268" t="s">
        <v>249</v>
      </c>
      <c r="Y60" s="268" t="s">
        <v>194</v>
      </c>
      <c r="Z60" s="232" t="s">
        <v>351</v>
      </c>
      <c r="AA60" s="302" t="s">
        <v>352</v>
      </c>
      <c r="AB60" s="235" t="s">
        <v>210</v>
      </c>
      <c r="AC60" s="190" t="s">
        <v>229</v>
      </c>
      <c r="AD60" s="181">
        <f>IF(AB60="","",VLOOKUP(AB60,calificaprobabilidad,2,FALSE))</f>
        <v>3</v>
      </c>
      <c r="AE60" s="181">
        <f>IF(AB60="","",HLOOKUP(AC60,calificaimpacto,2,FALSE))</f>
        <v>2</v>
      </c>
      <c r="AF60" s="182" t="str">
        <f t="shared" ref="AF60" si="19">CONCATENATE(AB60,AC60)</f>
        <v xml:space="preserve">Posible (puede ocurrir en cualquier momento del futuro)Menor </v>
      </c>
      <c r="AG60" s="182">
        <f>VLOOKUP(AF60,calificacion,2,FALSE)</f>
        <v>7.5</v>
      </c>
      <c r="AH60" s="181" t="str">
        <f>IF(AB60="","",VLOOKUP(SUM(AD60:AE60),calificariesgo,2))</f>
        <v>Riesgo Medio</v>
      </c>
      <c r="AI60" s="40" t="str">
        <f>IF(AB60="","",IF(IF(AD60=1,AE60=1)=TRUE,"X"," "))</f>
        <v xml:space="preserve"> </v>
      </c>
      <c r="AJ60" s="40" t="str">
        <f>IF(AB60="","",IF(IF(AD60=1,AE60=2)=TRUE,"X"," "))</f>
        <v xml:space="preserve"> </v>
      </c>
      <c r="AK60" s="40" t="str">
        <f>IF(AB60="","",IF(IF(AD60=1,AE60=3)=TRUE,"X"," "))</f>
        <v xml:space="preserve"> </v>
      </c>
      <c r="AL60" s="41" t="str">
        <f>IF(AB60="","",IF(IF(AD60=1,AE60=4)=TRUE,"X"," "))</f>
        <v xml:space="preserve"> </v>
      </c>
      <c r="AM60" s="42" t="str">
        <f>IF(AB60="","",IF(IF(AD60=1,AE60=5)=TRUE,"X"," "))</f>
        <v xml:space="preserve"> </v>
      </c>
      <c r="AN60" s="229" t="s">
        <v>202</v>
      </c>
      <c r="AO60" s="232" t="s">
        <v>176</v>
      </c>
      <c r="AP60" s="54"/>
      <c r="AQ60" s="54"/>
      <c r="AR60" s="54"/>
    </row>
    <row r="61" spans="1:44" x14ac:dyDescent="0.25">
      <c r="A61" s="54"/>
      <c r="B61" s="189"/>
      <c r="C61" s="190"/>
      <c r="D61" s="190"/>
      <c r="E61" s="190"/>
      <c r="F61" s="190"/>
      <c r="G61" s="296"/>
      <c r="H61" s="306"/>
      <c r="I61" s="190"/>
      <c r="J61" s="190"/>
      <c r="K61" s="193"/>
      <c r="L61" s="193"/>
      <c r="M61" s="193"/>
      <c r="N61" s="193"/>
      <c r="O61" s="181"/>
      <c r="P61" s="197"/>
      <c r="Q61" s="31" t="str">
        <f>IF(I60="","",IF(IF(K60=2,L60=1)=TRUE,"X"," "))</f>
        <v xml:space="preserve"> </v>
      </c>
      <c r="R61" s="32" t="str">
        <f>IF(I60="","",IF(IF(K60=2,L60=2)=TRUE,"X"," "))</f>
        <v xml:space="preserve"> </v>
      </c>
      <c r="S61" s="33" t="str">
        <f>IF(I60="","",IF(IF(K60=2,L60=3)=TRUE,"X"," "))</f>
        <v xml:space="preserve"> </v>
      </c>
      <c r="T61" s="34" t="str">
        <f>IF(I60="","",IF(I60="","",IF(IF(K60=2,L60=4)=TRUE,"X"," ")))</f>
        <v xml:space="preserve"> </v>
      </c>
      <c r="U61" s="147" t="str">
        <f>IF(I60="","",IF(I60="","",IF(IF(K60=2,L60=5)=TRUE,"X"," ")))</f>
        <v xml:space="preserve"> </v>
      </c>
      <c r="V61" s="184"/>
      <c r="W61" s="203"/>
      <c r="X61" s="263"/>
      <c r="Y61" s="263"/>
      <c r="Z61" s="233"/>
      <c r="AA61" s="303"/>
      <c r="AB61" s="235"/>
      <c r="AC61" s="190"/>
      <c r="AD61" s="181"/>
      <c r="AE61" s="181"/>
      <c r="AF61" s="182"/>
      <c r="AG61" s="182"/>
      <c r="AH61" s="181"/>
      <c r="AI61" s="40" t="str">
        <f>IF(AB60="","",IF(IF(AD60=2,AE60=1)=TRUE,"X"," "))</f>
        <v xml:space="preserve"> </v>
      </c>
      <c r="AJ61" s="40" t="str">
        <f>IF(AB60="","",IF(IF(AD60=2,AE60=2)=TRUE,"X"," "))</f>
        <v xml:space="preserve"> </v>
      </c>
      <c r="AK61" s="41" t="str">
        <f>IF(AB60="","",IF(IF(AD60=2,AE60=3)=TRUE,"X"," "))</f>
        <v xml:space="preserve"> </v>
      </c>
      <c r="AL61" s="42" t="str">
        <f>IF(AB60="","",IF(IF(AD60=2,AE60=4)=TRUE,"X"," "))</f>
        <v xml:space="preserve"> </v>
      </c>
      <c r="AM61" s="42" t="str">
        <f>IF(AB60="","",IF(IF(AD60=2,AE60=5)=TRUE,"X"," "))</f>
        <v xml:space="preserve"> </v>
      </c>
      <c r="AN61" s="230"/>
      <c r="AO61" s="233"/>
      <c r="AP61" s="54"/>
      <c r="AQ61" s="54"/>
      <c r="AR61" s="54"/>
    </row>
    <row r="62" spans="1:44" ht="21" customHeight="1" x14ac:dyDescent="0.25">
      <c r="A62" s="54"/>
      <c r="B62" s="189"/>
      <c r="C62" s="190"/>
      <c r="D62" s="190"/>
      <c r="E62" s="190"/>
      <c r="F62" s="190"/>
      <c r="G62" s="296"/>
      <c r="H62" s="306"/>
      <c r="I62" s="190"/>
      <c r="J62" s="190"/>
      <c r="K62" s="193"/>
      <c r="L62" s="193"/>
      <c r="M62" s="193"/>
      <c r="N62" s="193"/>
      <c r="O62" s="181"/>
      <c r="P62" s="197"/>
      <c r="Q62" s="31" t="str">
        <f>IF(I60="","",IF(IF(K60=3,L60=1)=TRUE,"X"," "))</f>
        <v xml:space="preserve"> </v>
      </c>
      <c r="R62" s="33" t="str">
        <f>IF(I60="","",IF(IF(K60=3,L60=2)=TRUE,"X"," "))</f>
        <v xml:space="preserve"> </v>
      </c>
      <c r="S62" s="34" t="str">
        <f>IF(I60="","",IF(IF(K60=3,L60=3)=TRUE,"X"," "))</f>
        <v>X</v>
      </c>
      <c r="T62" s="34" t="str">
        <f>IF(I60="","",IF(IF(K60=3,L60=4)=TRUE,"X"," "))</f>
        <v xml:space="preserve"> </v>
      </c>
      <c r="U62" s="148" t="str">
        <f>IF(I60="","",IF(IF(K60=3,L60=5)=TRUE,"X"," "))</f>
        <v xml:space="preserve"> </v>
      </c>
      <c r="V62" s="184"/>
      <c r="W62" s="203"/>
      <c r="X62" s="263"/>
      <c r="Y62" s="263"/>
      <c r="Z62" s="233"/>
      <c r="AA62" s="303"/>
      <c r="AB62" s="235"/>
      <c r="AC62" s="190"/>
      <c r="AD62" s="181"/>
      <c r="AE62" s="181"/>
      <c r="AF62" s="182"/>
      <c r="AG62" s="182"/>
      <c r="AH62" s="181"/>
      <c r="AI62" s="40" t="str">
        <f>IF(AB60="","",IF(IF(AD60=3,AE60=1)=TRUE,"X"," "))</f>
        <v xml:space="preserve"> </v>
      </c>
      <c r="AJ62" s="41" t="str">
        <f>IF(AB60="","",IF(IF(AD60=3,AE60=2)=TRUE,"X"," "))</f>
        <v>X</v>
      </c>
      <c r="AK62" s="42" t="str">
        <f>IF(AB60="","",IF(IF(AD60=3,AE60=3)=TRUE,"X"," "))</f>
        <v xml:space="preserve"> </v>
      </c>
      <c r="AL62" s="42" t="str">
        <f>IF(AB60="","",IF(IF(AD60=3,AE60=4)=TRUE,"X"," "))</f>
        <v xml:space="preserve"> </v>
      </c>
      <c r="AM62" s="43" t="str">
        <f>IF(AB60="","",IF(IF(AD60=3,AE60=5)=TRUE,"X"," "))</f>
        <v xml:space="preserve"> </v>
      </c>
      <c r="AN62" s="230"/>
      <c r="AO62" s="233"/>
      <c r="AP62" s="54"/>
      <c r="AQ62" s="54"/>
      <c r="AR62" s="54"/>
    </row>
    <row r="63" spans="1:44" x14ac:dyDescent="0.25">
      <c r="A63" s="54"/>
      <c r="B63" s="189"/>
      <c r="C63" s="190"/>
      <c r="D63" s="190"/>
      <c r="E63" s="190"/>
      <c r="F63" s="190"/>
      <c r="G63" s="296"/>
      <c r="H63" s="306"/>
      <c r="I63" s="190"/>
      <c r="J63" s="190"/>
      <c r="K63" s="193"/>
      <c r="L63" s="193"/>
      <c r="M63" s="193"/>
      <c r="N63" s="193"/>
      <c r="O63" s="181"/>
      <c r="P63" s="197"/>
      <c r="Q63" s="36" t="str">
        <f>IF(I60="","",IF(IF(K60=4,L60=1)=TRUE,"X"," "))</f>
        <v xml:space="preserve"> </v>
      </c>
      <c r="R63" s="34" t="str">
        <f>IF(I60="","",IF(IF(K60=4,L60=2)=TRUE,"X"," "))</f>
        <v xml:space="preserve"> </v>
      </c>
      <c r="S63" s="34" t="str">
        <f>IF(I60="","",IF(IF(K60=4,L60=3)=TRUE,"X"," "))</f>
        <v xml:space="preserve"> </v>
      </c>
      <c r="T63" s="35" t="str">
        <f>IF(I60="","",IF(IF(K60=4,L60=4)=TRUE,"X"," "))</f>
        <v xml:space="preserve"> </v>
      </c>
      <c r="U63" s="148" t="str">
        <f>IF(I60="","",IF(IF(K60=4,L60=5)=TRUE,"X"," "))</f>
        <v xml:space="preserve"> </v>
      </c>
      <c r="V63" s="184"/>
      <c r="W63" s="203"/>
      <c r="X63" s="263"/>
      <c r="Y63" s="263"/>
      <c r="Z63" s="233"/>
      <c r="AA63" s="303"/>
      <c r="AB63" s="235"/>
      <c r="AC63" s="190"/>
      <c r="AD63" s="181"/>
      <c r="AE63" s="181"/>
      <c r="AF63" s="182"/>
      <c r="AG63" s="182"/>
      <c r="AH63" s="181"/>
      <c r="AI63" s="41" t="str">
        <f>IF(AB60="","",IF(IF(AD60=4,AE60=1)=TRUE,"X"," "))</f>
        <v xml:space="preserve"> </v>
      </c>
      <c r="AJ63" s="42" t="str">
        <f>IF(AB60="","",IF(IF(AD60=4,AE60=2)=TRUE,"X"," "))</f>
        <v xml:space="preserve"> </v>
      </c>
      <c r="AK63" s="42" t="str">
        <f>IF(AB60="","",IF(IF(AD60=4,AE60=3)=TRUE,"X"," "))</f>
        <v xml:space="preserve"> </v>
      </c>
      <c r="AL63" s="43" t="str">
        <f>IF(AB60="","",IF(IF(AD60=4,AE60=4)=TRUE,"X"," "))</f>
        <v xml:space="preserve"> </v>
      </c>
      <c r="AM63" s="43" t="str">
        <f>IF(AB60="","",IF(IF(AD60=4,AE60=5)=TRUE,"X"," "))</f>
        <v xml:space="preserve"> </v>
      </c>
      <c r="AN63" s="230"/>
      <c r="AO63" s="233"/>
      <c r="AP63" s="54"/>
      <c r="AQ63" s="54"/>
      <c r="AR63" s="54"/>
    </row>
    <row r="64" spans="1:44" ht="24" customHeight="1" thickBot="1" x14ac:dyDescent="0.3">
      <c r="A64" s="54"/>
      <c r="B64" s="189"/>
      <c r="C64" s="190"/>
      <c r="D64" s="190"/>
      <c r="E64" s="190"/>
      <c r="F64" s="190"/>
      <c r="G64" s="297"/>
      <c r="H64" s="307"/>
      <c r="I64" s="190"/>
      <c r="J64" s="190"/>
      <c r="K64" s="194"/>
      <c r="L64" s="194"/>
      <c r="M64" s="194"/>
      <c r="N64" s="194"/>
      <c r="O64" s="181"/>
      <c r="P64" s="198"/>
      <c r="Q64" s="37" t="str">
        <f>IF(I60="","",IF(IF(K60=5,L60=1)=TRUE,"X"," "))</f>
        <v xml:space="preserve"> </v>
      </c>
      <c r="R64" s="38" t="str">
        <f>IF(I60="","",IF(IF(K60=5,L60=2)=TRUE,"X"," "))</f>
        <v xml:space="preserve"> </v>
      </c>
      <c r="S64" s="39" t="str">
        <f>IF(I60="","",IF(IF(K60=5,L60=3)=TRUE,"X"," "))</f>
        <v xml:space="preserve"> </v>
      </c>
      <c r="T64" s="39" t="str">
        <f>IF(I60="","",IF(IF(K60=5,L60=4)=TRUE,"X"," "))</f>
        <v xml:space="preserve"> </v>
      </c>
      <c r="U64" s="149" t="str">
        <f>IF(I60="","",IF(IF(K60=5,L60=5)=TRUE,"X"," "))</f>
        <v xml:space="preserve"> </v>
      </c>
      <c r="V64" s="185"/>
      <c r="W64" s="204"/>
      <c r="X64" s="264"/>
      <c r="Y64" s="264"/>
      <c r="Z64" s="270"/>
      <c r="AA64" s="304"/>
      <c r="AB64" s="235"/>
      <c r="AC64" s="190"/>
      <c r="AD64" s="181"/>
      <c r="AE64" s="181"/>
      <c r="AF64" s="182"/>
      <c r="AG64" s="182"/>
      <c r="AH64" s="181"/>
      <c r="AI64" s="42" t="str">
        <f>IF(AB60="","",IF(IF(AD60=5,AE60=1)=TRUE,"X"," "))</f>
        <v xml:space="preserve"> </v>
      </c>
      <c r="AJ64" s="42" t="str">
        <f>IF(AB60="","",IF(IF(AD60=5,AE60=2)=TRUE,"X"," "))</f>
        <v xml:space="preserve"> </v>
      </c>
      <c r="AK64" s="43" t="str">
        <f>IF(AB60="","",IF(IF(AD60=5,AE60=3)=TRUE,"X"," "))</f>
        <v xml:space="preserve"> </v>
      </c>
      <c r="AL64" s="43" t="str">
        <f>IF(AB60="","",IF(IF(AD60=5,AE60=4)=TRUE,"X"," "))</f>
        <v xml:space="preserve"> </v>
      </c>
      <c r="AM64" s="43" t="str">
        <f>IF(AB60="","",IF(IF(AD60=5,AE60=5)=TRUE,"X"," "))</f>
        <v xml:space="preserve"> </v>
      </c>
      <c r="AN64" s="301"/>
      <c r="AO64" s="270"/>
      <c r="AP64" s="54"/>
      <c r="AQ64" s="54"/>
      <c r="AR64" s="54"/>
    </row>
    <row r="65" spans="1:44" ht="18.75" customHeight="1" x14ac:dyDescent="0.25">
      <c r="A65" s="54"/>
      <c r="B65" s="189">
        <v>12</v>
      </c>
      <c r="C65" s="190" t="s">
        <v>163</v>
      </c>
      <c r="D65" s="190" t="s">
        <v>158</v>
      </c>
      <c r="E65" s="190" t="s">
        <v>161</v>
      </c>
      <c r="F65" s="190" t="s">
        <v>148</v>
      </c>
      <c r="G65" s="295" t="s">
        <v>353</v>
      </c>
      <c r="H65" s="305" t="s">
        <v>175</v>
      </c>
      <c r="I65" s="190" t="s">
        <v>177</v>
      </c>
      <c r="J65" s="190" t="s">
        <v>171</v>
      </c>
      <c r="K65" s="192">
        <f>IF(I65="","",VLOOKUP(I65,calificaprobabilidad,2,FALSE))</f>
        <v>1</v>
      </c>
      <c r="L65" s="192">
        <f>IF(I65="","",HLOOKUP(J65,calificaimpacto,2,FALSE))</f>
        <v>3</v>
      </c>
      <c r="M65" s="195" t="str">
        <f t="shared" ref="M65" si="20">CONCATENATE(I65,J65)</f>
        <v>Raro (puede ocurrir excepcionalmente)Moderado</v>
      </c>
      <c r="N65" s="195">
        <f>VLOOKUP(M65,calificacion,2,FALSE)</f>
        <v>3.5</v>
      </c>
      <c r="O65" s="181" t="str">
        <f>IF(I65="","",VLOOKUP(SUM(K65:L65),calificariesgo,2))</f>
        <v xml:space="preserve">Riesgo bajo </v>
      </c>
      <c r="P65" s="196"/>
      <c r="Q65" s="28" t="str">
        <f>IF(I65="","",IF(IF(K65=1,L65=1)=TRUE,"X"," "))</f>
        <v xml:space="preserve"> </v>
      </c>
      <c r="R65" s="29" t="str">
        <f>IF(I65="","",IF(IF(K65=1,L65=2)=TRUE,"X"," "))</f>
        <v xml:space="preserve"> </v>
      </c>
      <c r="S65" s="29" t="str">
        <f>IF(I65="","",IF(IF(K65=1,L65=3)=TRUE,"X"," "))</f>
        <v>X</v>
      </c>
      <c r="T65" s="30" t="str">
        <f>IF(I65="","",IF(IF(K65=1,L65=4)=TRUE,"X"," "))</f>
        <v xml:space="preserve"> </v>
      </c>
      <c r="U65" s="150" t="str">
        <f>IF(I65="","",IF(I65="","",IF(IF(K65=1,L65=5)=TRUE,"X"," ")))</f>
        <v xml:space="preserve"> </v>
      </c>
      <c r="V65" s="308" t="s">
        <v>194</v>
      </c>
      <c r="W65" s="311" t="s">
        <v>354</v>
      </c>
      <c r="X65" s="268" t="s">
        <v>249</v>
      </c>
      <c r="Y65" s="232" t="s">
        <v>194</v>
      </c>
      <c r="Z65" s="232" t="s">
        <v>208</v>
      </c>
      <c r="AA65" s="302" t="s">
        <v>209</v>
      </c>
      <c r="AB65" s="235" t="s">
        <v>177</v>
      </c>
      <c r="AC65" s="190" t="s">
        <v>229</v>
      </c>
      <c r="AD65" s="181">
        <f>IF(AB65="","",VLOOKUP(AB65,calificaprobabilidad,2,FALSE))</f>
        <v>1</v>
      </c>
      <c r="AE65" s="181">
        <f>IF(AB65="","",HLOOKUP(AC65,calificaimpacto,2,FALSE))</f>
        <v>2</v>
      </c>
      <c r="AF65" s="182" t="str">
        <f t="shared" ref="AF65" si="21">CONCATENATE(AB65,AC65)</f>
        <v xml:space="preserve">Raro (puede ocurrir excepcionalmente)Menor </v>
      </c>
      <c r="AG65" s="182">
        <f>VLOOKUP(AF65,calificacion,2,FALSE)</f>
        <v>2.5</v>
      </c>
      <c r="AH65" s="181" t="str">
        <f>IF(AB65="","",VLOOKUP(SUM(AD65:AE65),calificariesgo,2))</f>
        <v xml:space="preserve">Riesgo bajo </v>
      </c>
      <c r="AI65" s="40" t="str">
        <f>IF(AB65="","",IF(IF(AD65=1,AE65=1)=TRUE,"X"," "))</f>
        <v xml:space="preserve"> </v>
      </c>
      <c r="AJ65" s="40" t="str">
        <f>IF(AB65="","",IF(IF(AD65=1,AE65=2)=TRUE,"X"," "))</f>
        <v>X</v>
      </c>
      <c r="AK65" s="40" t="str">
        <f>IF(AB65="","",IF(IF(AD65=1,AE65=3)=TRUE,"X"," "))</f>
        <v xml:space="preserve"> </v>
      </c>
      <c r="AL65" s="41" t="str">
        <f>IF(AB65="","",IF(IF(AD65=1,AE65=4)=TRUE,"X"," "))</f>
        <v xml:space="preserve"> </v>
      </c>
      <c r="AM65" s="42" t="str">
        <f>IF(AB65="","",IF(IF(AD65=1,AE65=5)=TRUE,"X"," "))</f>
        <v xml:space="preserve"> </v>
      </c>
      <c r="AN65" s="229" t="s">
        <v>202</v>
      </c>
      <c r="AO65" s="232" t="s">
        <v>176</v>
      </c>
      <c r="AP65" s="54"/>
      <c r="AQ65" s="54"/>
      <c r="AR65" s="54"/>
    </row>
    <row r="66" spans="1:44" ht="21" customHeight="1" x14ac:dyDescent="0.25">
      <c r="A66" s="54"/>
      <c r="B66" s="189"/>
      <c r="C66" s="190"/>
      <c r="D66" s="190"/>
      <c r="E66" s="190"/>
      <c r="F66" s="190"/>
      <c r="G66" s="296"/>
      <c r="H66" s="306"/>
      <c r="I66" s="190"/>
      <c r="J66" s="190"/>
      <c r="K66" s="193"/>
      <c r="L66" s="193"/>
      <c r="M66" s="193"/>
      <c r="N66" s="193"/>
      <c r="O66" s="181"/>
      <c r="P66" s="197"/>
      <c r="Q66" s="31" t="str">
        <f>IF(I65="","",IF(IF(K65=2,L65=1)=TRUE,"X"," "))</f>
        <v xml:space="preserve"> </v>
      </c>
      <c r="R66" s="32" t="str">
        <f>IF(I65="","",IF(IF(K65=2,L65=2)=TRUE,"X"," "))</f>
        <v xml:space="preserve"> </v>
      </c>
      <c r="S66" s="33" t="str">
        <f>IF(I65="","",IF(IF(K65=2,L65=3)=TRUE,"X"," "))</f>
        <v xml:space="preserve"> </v>
      </c>
      <c r="T66" s="34" t="str">
        <f>IF(I65="","",IF(I65="","",IF(IF(K65=2,L65=4)=TRUE,"X"," ")))</f>
        <v xml:space="preserve"> </v>
      </c>
      <c r="U66" s="147" t="str">
        <f>IF(I65="","",IF(I65="","",IF(IF(K65=2,L65=5)=TRUE,"X"," ")))</f>
        <v xml:space="preserve"> </v>
      </c>
      <c r="V66" s="309"/>
      <c r="W66" s="312"/>
      <c r="X66" s="263"/>
      <c r="Y66" s="233"/>
      <c r="Z66" s="233"/>
      <c r="AA66" s="303"/>
      <c r="AB66" s="235"/>
      <c r="AC66" s="190"/>
      <c r="AD66" s="181"/>
      <c r="AE66" s="181"/>
      <c r="AF66" s="182"/>
      <c r="AG66" s="182"/>
      <c r="AH66" s="181"/>
      <c r="AI66" s="40" t="str">
        <f>IF(AB65="","",IF(IF(AD65=2,AE65=1)=TRUE,"X"," "))</f>
        <v xml:space="preserve"> </v>
      </c>
      <c r="AJ66" s="40" t="str">
        <f>IF(AB65="","",IF(IF(AD65=2,AE65=2)=TRUE,"X"," "))</f>
        <v xml:space="preserve"> </v>
      </c>
      <c r="AK66" s="41" t="str">
        <f>IF(AB65="","",IF(IF(AD65=2,AE65=3)=TRUE,"X"," "))</f>
        <v xml:space="preserve"> </v>
      </c>
      <c r="AL66" s="42" t="str">
        <f>IF(AB65="","",IF(IF(AD65=2,AE65=4)=TRUE,"X"," "))</f>
        <v xml:space="preserve"> </v>
      </c>
      <c r="AM66" s="42" t="str">
        <f>IF(AB65="","",IF(IF(AD65=2,AE65=5)=TRUE,"X"," "))</f>
        <v xml:space="preserve"> </v>
      </c>
      <c r="AN66" s="230"/>
      <c r="AO66" s="233"/>
      <c r="AP66" s="54"/>
      <c r="AQ66" s="54"/>
      <c r="AR66" s="54"/>
    </row>
    <row r="67" spans="1:44" ht="21" customHeight="1" x14ac:dyDescent="0.25">
      <c r="A67" s="54"/>
      <c r="B67" s="189"/>
      <c r="C67" s="190"/>
      <c r="D67" s="190"/>
      <c r="E67" s="190"/>
      <c r="F67" s="190"/>
      <c r="G67" s="296"/>
      <c r="H67" s="306"/>
      <c r="I67" s="190"/>
      <c r="J67" s="190"/>
      <c r="K67" s="193"/>
      <c r="L67" s="193"/>
      <c r="M67" s="193"/>
      <c r="N67" s="193"/>
      <c r="O67" s="181"/>
      <c r="P67" s="197"/>
      <c r="Q67" s="31" t="str">
        <f>IF(I65="","",IF(IF(K65=3,L65=1)=TRUE,"X"," "))</f>
        <v xml:space="preserve"> </v>
      </c>
      <c r="R67" s="33" t="str">
        <f>IF(I65="","",IF(IF(K65=3,L65=2)=TRUE,"X"," "))</f>
        <v xml:space="preserve"> </v>
      </c>
      <c r="S67" s="34" t="str">
        <f>IF(I65="","",IF(IF(K65=3,L65=3)=TRUE,"X"," "))</f>
        <v xml:space="preserve"> </v>
      </c>
      <c r="T67" s="34" t="str">
        <f>IF(I65="","",IF(IF(K65=3,L65=4)=TRUE,"X"," "))</f>
        <v xml:space="preserve"> </v>
      </c>
      <c r="U67" s="148" t="str">
        <f>IF(I65="","",IF(IF(K65=3,L65=5)=TRUE,"X"," "))</f>
        <v xml:space="preserve"> </v>
      </c>
      <c r="V67" s="309"/>
      <c r="W67" s="312"/>
      <c r="X67" s="263"/>
      <c r="Y67" s="233"/>
      <c r="Z67" s="233"/>
      <c r="AA67" s="303"/>
      <c r="AB67" s="235"/>
      <c r="AC67" s="190"/>
      <c r="AD67" s="181"/>
      <c r="AE67" s="181"/>
      <c r="AF67" s="182"/>
      <c r="AG67" s="182"/>
      <c r="AH67" s="181"/>
      <c r="AI67" s="40" t="str">
        <f>IF(AB65="","",IF(IF(AD65=3,AE65=1)=TRUE,"X"," "))</f>
        <v xml:space="preserve"> </v>
      </c>
      <c r="AJ67" s="41" t="str">
        <f>IF(AB65="","",IF(IF(AD65=3,AE65=2)=TRUE,"X"," "))</f>
        <v xml:space="preserve"> </v>
      </c>
      <c r="AK67" s="42" t="str">
        <f>IF(AB65="","",IF(IF(AD65=3,AE65=3)=TRUE,"X"," "))</f>
        <v xml:space="preserve"> </v>
      </c>
      <c r="AL67" s="42" t="str">
        <f>IF(AB65="","",IF(IF(AD65=3,AE65=4)=TRUE,"X"," "))</f>
        <v xml:space="preserve"> </v>
      </c>
      <c r="AM67" s="43" t="str">
        <f>IF(AB65="","",IF(IF(AD65=3,AE65=5)=TRUE,"X"," "))</f>
        <v xml:space="preserve"> </v>
      </c>
      <c r="AN67" s="230"/>
      <c r="AO67" s="233"/>
      <c r="AP67" s="54"/>
      <c r="AQ67" s="54"/>
      <c r="AR67" s="54"/>
    </row>
    <row r="68" spans="1:44" ht="21.75" customHeight="1" x14ac:dyDescent="0.25">
      <c r="A68" s="54"/>
      <c r="B68" s="189"/>
      <c r="C68" s="190"/>
      <c r="D68" s="190"/>
      <c r="E68" s="190"/>
      <c r="F68" s="190"/>
      <c r="G68" s="296"/>
      <c r="H68" s="306"/>
      <c r="I68" s="190"/>
      <c r="J68" s="190"/>
      <c r="K68" s="193"/>
      <c r="L68" s="193"/>
      <c r="M68" s="193"/>
      <c r="N68" s="193"/>
      <c r="O68" s="181"/>
      <c r="P68" s="197"/>
      <c r="Q68" s="36" t="str">
        <f>IF(I65="","",IF(IF(K65=4,L65=1)=TRUE,"X"," "))</f>
        <v xml:space="preserve"> </v>
      </c>
      <c r="R68" s="34" t="str">
        <f>IF(I65="","",IF(IF(K65=4,L65=2)=TRUE,"X"," "))</f>
        <v xml:space="preserve"> </v>
      </c>
      <c r="S68" s="34" t="str">
        <f>IF(I65="","",IF(IF(K65=4,L65=3)=TRUE,"X"," "))</f>
        <v xml:space="preserve"> </v>
      </c>
      <c r="T68" s="35" t="str">
        <f>IF(I65="","",IF(IF(K65=4,L65=4)=TRUE,"X"," "))</f>
        <v xml:space="preserve"> </v>
      </c>
      <c r="U68" s="148" t="str">
        <f>IF(I65="","",IF(IF(K65=4,L65=5)=TRUE,"X"," "))</f>
        <v xml:space="preserve"> </v>
      </c>
      <c r="V68" s="309"/>
      <c r="W68" s="312"/>
      <c r="X68" s="263"/>
      <c r="Y68" s="233"/>
      <c r="Z68" s="233"/>
      <c r="AA68" s="303"/>
      <c r="AB68" s="235"/>
      <c r="AC68" s="190"/>
      <c r="AD68" s="181"/>
      <c r="AE68" s="181"/>
      <c r="AF68" s="182"/>
      <c r="AG68" s="182"/>
      <c r="AH68" s="181"/>
      <c r="AI68" s="41" t="str">
        <f>IF(AB65="","",IF(IF(AD65=4,AE65=1)=TRUE,"X"," "))</f>
        <v xml:space="preserve"> </v>
      </c>
      <c r="AJ68" s="42" t="str">
        <f>IF(AB65="","",IF(IF(AD65=4,AE65=2)=TRUE,"X"," "))</f>
        <v xml:space="preserve"> </v>
      </c>
      <c r="AK68" s="42" t="str">
        <f>IF(AB65="","",IF(IF(AD65=4,AE65=3)=TRUE,"X"," "))</f>
        <v xml:space="preserve"> </v>
      </c>
      <c r="AL68" s="43" t="str">
        <f>IF(AB65="","",IF(IF(AD65=4,AE65=4)=TRUE,"X"," "))</f>
        <v xml:space="preserve"> </v>
      </c>
      <c r="AM68" s="43" t="str">
        <f>IF(AB65="","",IF(IF(AD65=4,AE65=5)=TRUE,"X"," "))</f>
        <v xml:space="preserve"> </v>
      </c>
      <c r="AN68" s="230"/>
      <c r="AO68" s="233"/>
      <c r="AP68" s="54"/>
      <c r="AQ68" s="54"/>
      <c r="AR68" s="54"/>
    </row>
    <row r="69" spans="1:44" ht="17.25" customHeight="1" thickBot="1" x14ac:dyDescent="0.3">
      <c r="A69" s="54"/>
      <c r="B69" s="189"/>
      <c r="C69" s="190"/>
      <c r="D69" s="190"/>
      <c r="E69" s="190"/>
      <c r="F69" s="190"/>
      <c r="G69" s="297"/>
      <c r="H69" s="307"/>
      <c r="I69" s="190"/>
      <c r="J69" s="190"/>
      <c r="K69" s="194"/>
      <c r="L69" s="194"/>
      <c r="M69" s="194"/>
      <c r="N69" s="194"/>
      <c r="O69" s="181"/>
      <c r="P69" s="198"/>
      <c r="Q69" s="37" t="str">
        <f>IF(I65="","",IF(IF(K65=5,L65=1)=TRUE,"X"," "))</f>
        <v xml:space="preserve"> </v>
      </c>
      <c r="R69" s="38" t="str">
        <f>IF(I65="","",IF(IF(K65=5,L65=2)=TRUE,"X"," "))</f>
        <v xml:space="preserve"> </v>
      </c>
      <c r="S69" s="39" t="str">
        <f>IF(I65="","",IF(IF(K65=5,L65=3)=TRUE,"X"," "))</f>
        <v xml:space="preserve"> </v>
      </c>
      <c r="T69" s="39" t="str">
        <f>IF(I65="","",IF(IF(K65=5,L65=4)=TRUE,"X"," "))</f>
        <v xml:space="preserve"> </v>
      </c>
      <c r="U69" s="149" t="str">
        <f>IF(I65="","",IF(IF(K65=5,L65=5)=TRUE,"X"," "))</f>
        <v xml:space="preserve"> </v>
      </c>
      <c r="V69" s="310"/>
      <c r="W69" s="313"/>
      <c r="X69" s="264"/>
      <c r="Y69" s="270"/>
      <c r="Z69" s="270"/>
      <c r="AA69" s="304"/>
      <c r="AB69" s="235"/>
      <c r="AC69" s="190"/>
      <c r="AD69" s="181"/>
      <c r="AE69" s="181"/>
      <c r="AF69" s="182"/>
      <c r="AG69" s="182"/>
      <c r="AH69" s="181"/>
      <c r="AI69" s="42" t="str">
        <f>IF(AB65="","",IF(IF(AD65=5,AE65=1)=TRUE,"X"," "))</f>
        <v xml:space="preserve"> </v>
      </c>
      <c r="AJ69" s="42" t="str">
        <f>IF(AB65="","",IF(IF(AD65=5,AE65=2)=TRUE,"X"," "))</f>
        <v xml:space="preserve"> </v>
      </c>
      <c r="AK69" s="43" t="str">
        <f>IF(AB65="","",IF(IF(AD65=5,AE65=3)=TRUE,"X"," "))</f>
        <v xml:space="preserve"> </v>
      </c>
      <c r="AL69" s="43" t="str">
        <f>IF(AB65="","",IF(IF(AD65=5,AE65=4)=TRUE,"X"," "))</f>
        <v xml:space="preserve"> </v>
      </c>
      <c r="AM69" s="43" t="str">
        <f>IF(AB65="","",IF(IF(AD65=5,AE65=5)=TRUE,"X"," "))</f>
        <v xml:space="preserve"> </v>
      </c>
      <c r="AN69" s="301"/>
      <c r="AO69" s="270"/>
      <c r="AP69" s="54"/>
      <c r="AQ69" s="54"/>
      <c r="AR69" s="54"/>
    </row>
    <row r="70" spans="1:44" ht="18.75" customHeight="1" x14ac:dyDescent="0.25">
      <c r="A70" s="54"/>
      <c r="B70" s="189">
        <v>13</v>
      </c>
      <c r="C70" s="190" t="s">
        <v>163</v>
      </c>
      <c r="D70" s="190" t="s">
        <v>158</v>
      </c>
      <c r="E70" s="190" t="s">
        <v>161</v>
      </c>
      <c r="F70" s="190" t="s">
        <v>149</v>
      </c>
      <c r="G70" s="295" t="s">
        <v>355</v>
      </c>
      <c r="H70" s="305" t="s">
        <v>356</v>
      </c>
      <c r="I70" s="190" t="s">
        <v>177</v>
      </c>
      <c r="J70" s="190" t="s">
        <v>171</v>
      </c>
      <c r="K70" s="192">
        <f>IF(I70="","",VLOOKUP(I70,calificaprobabilidad,2,FALSE))</f>
        <v>1</v>
      </c>
      <c r="L70" s="192">
        <f>IF(I70="","",HLOOKUP(J70,calificaimpacto,2,FALSE))</f>
        <v>3</v>
      </c>
      <c r="M70" s="195" t="str">
        <f t="shared" ref="M70" si="22">CONCATENATE(I70,J70)</f>
        <v>Raro (puede ocurrir excepcionalmente)Moderado</v>
      </c>
      <c r="N70" s="195">
        <f>VLOOKUP(M70,calificacion,2,FALSE)</f>
        <v>3.5</v>
      </c>
      <c r="O70" s="181" t="str">
        <f>IF(I70="","",VLOOKUP(SUM(K70:L70),calificariesgo,2))</f>
        <v xml:space="preserve">Riesgo bajo </v>
      </c>
      <c r="P70" s="196"/>
      <c r="Q70" s="28" t="str">
        <f>IF(I70="","",IF(IF(K70=1,L70=1)=TRUE,"X"," "))</f>
        <v xml:space="preserve"> </v>
      </c>
      <c r="R70" s="29" t="str">
        <f>IF(I70="","",IF(IF(K70=1,L70=2)=TRUE,"X"," "))</f>
        <v xml:space="preserve"> </v>
      </c>
      <c r="S70" s="29" t="str">
        <f>IF(I70="","",IF(IF(K70=1,L70=3)=TRUE,"X"," "))</f>
        <v>X</v>
      </c>
      <c r="T70" s="30" t="str">
        <f>IF(I70="","",IF(IF(K70=1,L70=4)=TRUE,"X"," "))</f>
        <v xml:space="preserve"> </v>
      </c>
      <c r="U70" s="150" t="str">
        <f>IF(I70="","",IF(I70="","",IF(IF(K70=1,L70=5)=TRUE,"X"," ")))</f>
        <v xml:space="preserve"> </v>
      </c>
      <c r="V70" s="183" t="s">
        <v>357</v>
      </c>
      <c r="W70" s="202" t="s">
        <v>358</v>
      </c>
      <c r="X70" s="268" t="s">
        <v>249</v>
      </c>
      <c r="Y70" s="232" t="s">
        <v>194</v>
      </c>
      <c r="Z70" s="232" t="s">
        <v>343</v>
      </c>
      <c r="AA70" s="302" t="s">
        <v>359</v>
      </c>
      <c r="AB70" s="235" t="s">
        <v>177</v>
      </c>
      <c r="AC70" s="190" t="s">
        <v>229</v>
      </c>
      <c r="AD70" s="181">
        <f>IF(AB70="","",VLOOKUP(AB70,calificaprobabilidad,2,FALSE))</f>
        <v>1</v>
      </c>
      <c r="AE70" s="181">
        <f>IF(AB70="","",HLOOKUP(AC70,calificaimpacto,2,FALSE))</f>
        <v>2</v>
      </c>
      <c r="AF70" s="182" t="str">
        <f t="shared" ref="AF70" si="23">CONCATENATE(AB70,AC70)</f>
        <v xml:space="preserve">Raro (puede ocurrir excepcionalmente)Menor </v>
      </c>
      <c r="AG70" s="182">
        <f>VLOOKUP(AF70,calificacion,2,FALSE)</f>
        <v>2.5</v>
      </c>
      <c r="AH70" s="181" t="str">
        <f>IF(AB70="","",VLOOKUP(SUM(AD70:AE70),calificariesgo,2))</f>
        <v xml:space="preserve">Riesgo bajo </v>
      </c>
      <c r="AI70" s="40" t="str">
        <f>IF(AB70="","",IF(IF(AD70=1,AE70=1)=TRUE,"X"," "))</f>
        <v xml:space="preserve"> </v>
      </c>
      <c r="AJ70" s="40" t="str">
        <f>IF(AB70="","",IF(IF(AD70=1,AE70=2)=TRUE,"X"," "))</f>
        <v>X</v>
      </c>
      <c r="AK70" s="40" t="str">
        <f>IF(AB70="","",IF(IF(AD70=1,AE70=3)=TRUE,"X"," "))</f>
        <v xml:space="preserve"> </v>
      </c>
      <c r="AL70" s="41" t="str">
        <f>IF(AB70="","",IF(IF(AD70=1,AE70=4)=TRUE,"X"," "))</f>
        <v xml:space="preserve"> </v>
      </c>
      <c r="AM70" s="42" t="str">
        <f>IF(AB70="","",IF(IF(AD70=1,AE70=5)=TRUE,"X"," "))</f>
        <v xml:space="preserve"> </v>
      </c>
      <c r="AN70" s="229" t="s">
        <v>202</v>
      </c>
      <c r="AO70" s="232" t="s">
        <v>176</v>
      </c>
      <c r="AP70" s="54"/>
      <c r="AQ70" s="54"/>
      <c r="AR70" s="54"/>
    </row>
    <row r="71" spans="1:44" x14ac:dyDescent="0.25">
      <c r="A71" s="54"/>
      <c r="B71" s="189"/>
      <c r="C71" s="190"/>
      <c r="D71" s="190"/>
      <c r="E71" s="190"/>
      <c r="F71" s="190"/>
      <c r="G71" s="296"/>
      <c r="H71" s="306"/>
      <c r="I71" s="190"/>
      <c r="J71" s="190"/>
      <c r="K71" s="193"/>
      <c r="L71" s="193"/>
      <c r="M71" s="193"/>
      <c r="N71" s="193"/>
      <c r="O71" s="181"/>
      <c r="P71" s="197"/>
      <c r="Q71" s="31" t="str">
        <f>IF(I70="","",IF(IF(K70=2,L70=1)=TRUE,"X"," "))</f>
        <v xml:space="preserve"> </v>
      </c>
      <c r="R71" s="32" t="str">
        <f>IF(I70="","",IF(IF(K70=2,L70=2)=TRUE,"X"," "))</f>
        <v xml:space="preserve"> </v>
      </c>
      <c r="S71" s="33" t="str">
        <f>IF(I70="","",IF(IF(K70=2,L70=3)=TRUE,"X"," "))</f>
        <v xml:space="preserve"> </v>
      </c>
      <c r="T71" s="34" t="str">
        <f>IF(I70="","",IF(I70="","",IF(IF(K70=2,L70=4)=TRUE,"X"," ")))</f>
        <v xml:space="preserve"> </v>
      </c>
      <c r="U71" s="147" t="str">
        <f>IF(I70="","",IF(I70="","",IF(IF(K70=2,L70=5)=TRUE,"X"," ")))</f>
        <v xml:space="preserve"> </v>
      </c>
      <c r="V71" s="184"/>
      <c r="W71" s="203"/>
      <c r="X71" s="263"/>
      <c r="Y71" s="233"/>
      <c r="Z71" s="233"/>
      <c r="AA71" s="303"/>
      <c r="AB71" s="235"/>
      <c r="AC71" s="190"/>
      <c r="AD71" s="181"/>
      <c r="AE71" s="181"/>
      <c r="AF71" s="182"/>
      <c r="AG71" s="182"/>
      <c r="AH71" s="181"/>
      <c r="AI71" s="40" t="str">
        <f>IF(AB70="","",IF(IF(AD70=2,AE70=1)=TRUE,"X"," "))</f>
        <v xml:space="preserve"> </v>
      </c>
      <c r="AJ71" s="40" t="str">
        <f>IF(AB70="","",IF(IF(AD70=2,AE70=2)=TRUE,"X"," "))</f>
        <v xml:space="preserve"> </v>
      </c>
      <c r="AK71" s="41" t="str">
        <f>IF(AB70="","",IF(IF(AD70=2,AE70=3)=TRUE,"X"," "))</f>
        <v xml:space="preserve"> </v>
      </c>
      <c r="AL71" s="42" t="str">
        <f>IF(AB70="","",IF(IF(AD70=2,AE70=4)=TRUE,"X"," "))</f>
        <v xml:space="preserve"> </v>
      </c>
      <c r="AM71" s="42" t="str">
        <f>IF(AB70="","",IF(IF(AD70=2,AE70=5)=TRUE,"X"," "))</f>
        <v xml:space="preserve"> </v>
      </c>
      <c r="AN71" s="230"/>
      <c r="AO71" s="233"/>
      <c r="AP71" s="54"/>
      <c r="AQ71" s="54"/>
      <c r="AR71" s="54"/>
    </row>
    <row r="72" spans="1:44" ht="21" customHeight="1" x14ac:dyDescent="0.25">
      <c r="A72" s="54"/>
      <c r="B72" s="189"/>
      <c r="C72" s="190"/>
      <c r="D72" s="190"/>
      <c r="E72" s="190"/>
      <c r="F72" s="190"/>
      <c r="G72" s="296"/>
      <c r="H72" s="306"/>
      <c r="I72" s="190"/>
      <c r="J72" s="190"/>
      <c r="K72" s="193"/>
      <c r="L72" s="193"/>
      <c r="M72" s="193"/>
      <c r="N72" s="193"/>
      <c r="O72" s="181"/>
      <c r="P72" s="197"/>
      <c r="Q72" s="31" t="str">
        <f>IF(I70="","",IF(IF(K70=3,L70=1)=TRUE,"X"," "))</f>
        <v xml:space="preserve"> </v>
      </c>
      <c r="R72" s="33" t="str">
        <f>IF(I70="","",IF(IF(K70=3,L70=2)=TRUE,"X"," "))</f>
        <v xml:space="preserve"> </v>
      </c>
      <c r="S72" s="34" t="str">
        <f>IF(I70="","",IF(IF(K70=3,L70=3)=TRUE,"X"," "))</f>
        <v xml:space="preserve"> </v>
      </c>
      <c r="T72" s="34" t="str">
        <f>IF(I70="","",IF(IF(K70=3,L70=4)=TRUE,"X"," "))</f>
        <v xml:space="preserve"> </v>
      </c>
      <c r="U72" s="148" t="str">
        <f>IF(I70="","",IF(IF(K70=3,L70=5)=TRUE,"X"," "))</f>
        <v xml:space="preserve"> </v>
      </c>
      <c r="V72" s="184"/>
      <c r="W72" s="203"/>
      <c r="X72" s="263"/>
      <c r="Y72" s="233"/>
      <c r="Z72" s="233"/>
      <c r="AA72" s="303"/>
      <c r="AB72" s="235"/>
      <c r="AC72" s="190"/>
      <c r="AD72" s="181"/>
      <c r="AE72" s="181"/>
      <c r="AF72" s="182"/>
      <c r="AG72" s="182"/>
      <c r="AH72" s="181"/>
      <c r="AI72" s="40" t="str">
        <f>IF(AB70="","",IF(IF(AD70=3,AE70=1)=TRUE,"X"," "))</f>
        <v xml:space="preserve"> </v>
      </c>
      <c r="AJ72" s="41" t="str">
        <f>IF(AB70="","",IF(IF(AD70=3,AE70=2)=TRUE,"X"," "))</f>
        <v xml:space="preserve"> </v>
      </c>
      <c r="AK72" s="42" t="str">
        <f>IF(AB70="","",IF(IF(AD70=3,AE70=3)=TRUE,"X"," "))</f>
        <v xml:space="preserve"> </v>
      </c>
      <c r="AL72" s="42" t="str">
        <f>IF(AB70="","",IF(IF(AD70=3,AE70=4)=TRUE,"X"," "))</f>
        <v xml:space="preserve"> </v>
      </c>
      <c r="AM72" s="43" t="str">
        <f>IF(AB70="","",IF(IF(AD70=3,AE70=5)=TRUE,"X"," "))</f>
        <v xml:space="preserve"> </v>
      </c>
      <c r="AN72" s="230"/>
      <c r="AO72" s="233"/>
      <c r="AP72" s="54"/>
      <c r="AQ72" s="54"/>
      <c r="AR72" s="54"/>
    </row>
    <row r="73" spans="1:44" x14ac:dyDescent="0.25">
      <c r="A73" s="54"/>
      <c r="B73" s="189"/>
      <c r="C73" s="190"/>
      <c r="D73" s="190"/>
      <c r="E73" s="190"/>
      <c r="F73" s="190"/>
      <c r="G73" s="296"/>
      <c r="H73" s="306"/>
      <c r="I73" s="190"/>
      <c r="J73" s="190"/>
      <c r="K73" s="193"/>
      <c r="L73" s="193"/>
      <c r="M73" s="193"/>
      <c r="N73" s="193"/>
      <c r="O73" s="181"/>
      <c r="P73" s="197"/>
      <c r="Q73" s="36" t="str">
        <f>IF(I70="","",IF(IF(K70=4,L70=1)=TRUE,"X"," "))</f>
        <v xml:space="preserve"> </v>
      </c>
      <c r="R73" s="34" t="str">
        <f>IF(I70="","",IF(IF(K70=4,L70=2)=TRUE,"X"," "))</f>
        <v xml:space="preserve"> </v>
      </c>
      <c r="S73" s="34" t="str">
        <f>IF(I70="","",IF(IF(K70=4,L70=3)=TRUE,"X"," "))</f>
        <v xml:space="preserve"> </v>
      </c>
      <c r="T73" s="35" t="str">
        <f>IF(I70="","",IF(IF(K70=4,L70=4)=TRUE,"X"," "))</f>
        <v xml:space="preserve"> </v>
      </c>
      <c r="U73" s="148" t="str">
        <f>IF(I70="","",IF(IF(K70=4,L70=5)=TRUE,"X"," "))</f>
        <v xml:space="preserve"> </v>
      </c>
      <c r="V73" s="184"/>
      <c r="W73" s="203"/>
      <c r="X73" s="263"/>
      <c r="Y73" s="233"/>
      <c r="Z73" s="233"/>
      <c r="AA73" s="303"/>
      <c r="AB73" s="235"/>
      <c r="AC73" s="190"/>
      <c r="AD73" s="181"/>
      <c r="AE73" s="181"/>
      <c r="AF73" s="182"/>
      <c r="AG73" s="182"/>
      <c r="AH73" s="181"/>
      <c r="AI73" s="41" t="str">
        <f>IF(AB70="","",IF(IF(AD70=4,AE70=1)=TRUE,"X"," "))</f>
        <v xml:space="preserve"> </v>
      </c>
      <c r="AJ73" s="42" t="str">
        <f>IF(AB70="","",IF(IF(AD70=4,AE70=2)=TRUE,"X"," "))</f>
        <v xml:space="preserve"> </v>
      </c>
      <c r="AK73" s="42" t="str">
        <f>IF(AB70="","",IF(IF(AD70=4,AE70=3)=TRUE,"X"," "))</f>
        <v xml:space="preserve"> </v>
      </c>
      <c r="AL73" s="43" t="str">
        <f>IF(AB70="","",IF(IF(AD70=4,AE70=4)=TRUE,"X"," "))</f>
        <v xml:space="preserve"> </v>
      </c>
      <c r="AM73" s="43" t="str">
        <f>IF(AB70="","",IF(IF(AD70=4,AE70=5)=TRUE,"X"," "))</f>
        <v xml:space="preserve"> </v>
      </c>
      <c r="AN73" s="230"/>
      <c r="AO73" s="233"/>
      <c r="AP73" s="54"/>
      <c r="AQ73" s="54"/>
      <c r="AR73" s="54"/>
    </row>
    <row r="74" spans="1:44" ht="24" customHeight="1" thickBot="1" x14ac:dyDescent="0.3">
      <c r="A74" s="54"/>
      <c r="B74" s="189"/>
      <c r="C74" s="190"/>
      <c r="D74" s="190"/>
      <c r="E74" s="190"/>
      <c r="F74" s="190"/>
      <c r="G74" s="297"/>
      <c r="H74" s="307"/>
      <c r="I74" s="190"/>
      <c r="J74" s="190"/>
      <c r="K74" s="194"/>
      <c r="L74" s="194"/>
      <c r="M74" s="194"/>
      <c r="N74" s="194"/>
      <c r="O74" s="181"/>
      <c r="P74" s="198"/>
      <c r="Q74" s="37" t="str">
        <f>IF(I70="","",IF(IF(K70=5,L70=1)=TRUE,"X"," "))</f>
        <v xml:space="preserve"> </v>
      </c>
      <c r="R74" s="38" t="str">
        <f>IF(I70="","",IF(IF(K70=5,L70=2)=TRUE,"X"," "))</f>
        <v xml:space="preserve"> </v>
      </c>
      <c r="S74" s="39" t="str">
        <f>IF(I70="","",IF(IF(K70=5,L70=3)=TRUE,"X"," "))</f>
        <v xml:space="preserve"> </v>
      </c>
      <c r="T74" s="39" t="str">
        <f>IF(I70="","",IF(IF(K70=5,L70=4)=TRUE,"X"," "))</f>
        <v xml:space="preserve"> </v>
      </c>
      <c r="U74" s="149" t="str">
        <f>IF(I70="","",IF(IF(K70=5,L70=5)=TRUE,"X"," "))</f>
        <v xml:space="preserve"> </v>
      </c>
      <c r="V74" s="185"/>
      <c r="W74" s="204"/>
      <c r="X74" s="264"/>
      <c r="Y74" s="270"/>
      <c r="Z74" s="270"/>
      <c r="AA74" s="304"/>
      <c r="AB74" s="235"/>
      <c r="AC74" s="190"/>
      <c r="AD74" s="181"/>
      <c r="AE74" s="181"/>
      <c r="AF74" s="182"/>
      <c r="AG74" s="182"/>
      <c r="AH74" s="181"/>
      <c r="AI74" s="42" t="str">
        <f>IF(AB70="","",IF(IF(AD70=5,AE70=1)=TRUE,"X"," "))</f>
        <v xml:space="preserve"> </v>
      </c>
      <c r="AJ74" s="42" t="str">
        <f>IF(AB70="","",IF(IF(AD70=5,AE70=2)=TRUE,"X"," "))</f>
        <v xml:space="preserve"> </v>
      </c>
      <c r="AK74" s="43" t="str">
        <f>IF(AB70="","",IF(IF(AD70=5,AE70=3)=TRUE,"X"," "))</f>
        <v xml:space="preserve"> </v>
      </c>
      <c r="AL74" s="43" t="str">
        <f>IF(AB70="","",IF(IF(AD70=5,AE70=4)=TRUE,"X"," "))</f>
        <v xml:space="preserve"> </v>
      </c>
      <c r="AM74" s="43" t="str">
        <f>IF(AB70="","",IF(IF(AD70=5,AE70=5)=TRUE,"X"," "))</f>
        <v xml:space="preserve"> </v>
      </c>
      <c r="AN74" s="301"/>
      <c r="AO74" s="270"/>
      <c r="AP74" s="54"/>
      <c r="AQ74" s="54"/>
      <c r="AR74" s="54"/>
    </row>
    <row r="75" spans="1:44" ht="18.75" customHeight="1" x14ac:dyDescent="0.25">
      <c r="A75" s="54"/>
      <c r="B75" s="189"/>
      <c r="C75" s="190"/>
      <c r="D75" s="190"/>
      <c r="E75" s="190"/>
      <c r="F75" s="190"/>
      <c r="G75" s="295"/>
      <c r="H75" s="305"/>
      <c r="I75" s="190"/>
      <c r="J75" s="190"/>
      <c r="K75" s="192"/>
      <c r="L75" s="192"/>
      <c r="M75" s="195"/>
      <c r="N75" s="195"/>
      <c r="O75" s="181"/>
      <c r="P75" s="196"/>
      <c r="Q75" s="28"/>
      <c r="R75" s="29"/>
      <c r="S75" s="29"/>
      <c r="T75" s="30"/>
      <c r="U75" s="150"/>
      <c r="V75" s="308"/>
      <c r="W75" s="311"/>
      <c r="X75" s="268"/>
      <c r="Y75" s="232"/>
      <c r="Z75" s="232"/>
      <c r="AA75" s="302"/>
      <c r="AB75" s="235"/>
      <c r="AC75" s="190"/>
      <c r="AD75" s="181"/>
      <c r="AE75" s="181"/>
      <c r="AF75" s="182"/>
      <c r="AG75" s="182"/>
      <c r="AH75" s="181"/>
      <c r="AI75" s="40"/>
      <c r="AJ75" s="40"/>
      <c r="AK75" s="40"/>
      <c r="AL75" s="41"/>
      <c r="AM75" s="42"/>
      <c r="AN75" s="229"/>
      <c r="AO75" s="232"/>
      <c r="AP75" s="54"/>
      <c r="AQ75" s="54"/>
      <c r="AR75" s="54"/>
    </row>
    <row r="76" spans="1:44" x14ac:dyDescent="0.25">
      <c r="A76" s="54"/>
      <c r="B76" s="189"/>
      <c r="C76" s="190"/>
      <c r="D76" s="190"/>
      <c r="E76" s="190"/>
      <c r="F76" s="190"/>
      <c r="G76" s="296"/>
      <c r="H76" s="306"/>
      <c r="I76" s="190"/>
      <c r="J76" s="190"/>
      <c r="K76" s="193"/>
      <c r="L76" s="193"/>
      <c r="M76" s="193"/>
      <c r="N76" s="193"/>
      <c r="O76" s="181"/>
      <c r="P76" s="197"/>
      <c r="Q76" s="31"/>
      <c r="R76" s="32"/>
      <c r="S76" s="33"/>
      <c r="T76" s="34"/>
      <c r="U76" s="147"/>
      <c r="V76" s="309"/>
      <c r="W76" s="312"/>
      <c r="X76" s="263"/>
      <c r="Y76" s="233"/>
      <c r="Z76" s="233"/>
      <c r="AA76" s="303"/>
      <c r="AB76" s="235"/>
      <c r="AC76" s="190"/>
      <c r="AD76" s="181"/>
      <c r="AE76" s="181"/>
      <c r="AF76" s="182"/>
      <c r="AG76" s="182"/>
      <c r="AH76" s="181"/>
      <c r="AI76" s="40"/>
      <c r="AJ76" s="40"/>
      <c r="AK76" s="41"/>
      <c r="AL76" s="42"/>
      <c r="AM76" s="42"/>
      <c r="AN76" s="230"/>
      <c r="AO76" s="233"/>
      <c r="AP76" s="54"/>
      <c r="AQ76" s="54"/>
      <c r="AR76" s="54"/>
    </row>
    <row r="77" spans="1:44" ht="21" customHeight="1" x14ac:dyDescent="0.25">
      <c r="A77" s="54"/>
      <c r="B77" s="189"/>
      <c r="C77" s="190"/>
      <c r="D77" s="190"/>
      <c r="E77" s="190"/>
      <c r="F77" s="190"/>
      <c r="G77" s="296"/>
      <c r="H77" s="306"/>
      <c r="I77" s="190"/>
      <c r="J77" s="190"/>
      <c r="K77" s="193"/>
      <c r="L77" s="193"/>
      <c r="M77" s="193"/>
      <c r="N77" s="193"/>
      <c r="O77" s="181"/>
      <c r="P77" s="197"/>
      <c r="Q77" s="31"/>
      <c r="R77" s="33"/>
      <c r="S77" s="34"/>
      <c r="T77" s="34"/>
      <c r="U77" s="148"/>
      <c r="V77" s="309"/>
      <c r="W77" s="312"/>
      <c r="X77" s="263"/>
      <c r="Y77" s="233"/>
      <c r="Z77" s="233"/>
      <c r="AA77" s="303"/>
      <c r="AB77" s="235"/>
      <c r="AC77" s="190"/>
      <c r="AD77" s="181"/>
      <c r="AE77" s="181"/>
      <c r="AF77" s="182"/>
      <c r="AG77" s="182"/>
      <c r="AH77" s="181"/>
      <c r="AI77" s="40"/>
      <c r="AJ77" s="41"/>
      <c r="AK77" s="42"/>
      <c r="AL77" s="42"/>
      <c r="AM77" s="43"/>
      <c r="AN77" s="230"/>
      <c r="AO77" s="233"/>
      <c r="AP77" s="54"/>
      <c r="AQ77" s="54"/>
      <c r="AR77" s="54"/>
    </row>
    <row r="78" spans="1:44" x14ac:dyDescent="0.25">
      <c r="A78" s="54"/>
      <c r="B78" s="189"/>
      <c r="C78" s="190"/>
      <c r="D78" s="190"/>
      <c r="E78" s="190"/>
      <c r="F78" s="190"/>
      <c r="G78" s="296"/>
      <c r="H78" s="306"/>
      <c r="I78" s="190"/>
      <c r="J78" s="190"/>
      <c r="K78" s="193"/>
      <c r="L78" s="193"/>
      <c r="M78" s="193"/>
      <c r="N78" s="193"/>
      <c r="O78" s="181"/>
      <c r="P78" s="197"/>
      <c r="Q78" s="36"/>
      <c r="R78" s="34"/>
      <c r="S78" s="34"/>
      <c r="T78" s="35"/>
      <c r="U78" s="148"/>
      <c r="V78" s="309"/>
      <c r="W78" s="312"/>
      <c r="X78" s="263"/>
      <c r="Y78" s="233"/>
      <c r="Z78" s="233"/>
      <c r="AA78" s="303"/>
      <c r="AB78" s="235"/>
      <c r="AC78" s="190"/>
      <c r="AD78" s="181"/>
      <c r="AE78" s="181"/>
      <c r="AF78" s="182"/>
      <c r="AG78" s="182"/>
      <c r="AH78" s="181"/>
      <c r="AI78" s="41"/>
      <c r="AJ78" s="42"/>
      <c r="AK78" s="42"/>
      <c r="AL78" s="43"/>
      <c r="AM78" s="43"/>
      <c r="AN78" s="230"/>
      <c r="AO78" s="233"/>
      <c r="AP78" s="54"/>
      <c r="AQ78" s="54"/>
      <c r="AR78" s="54"/>
    </row>
    <row r="79" spans="1:44" ht="24" customHeight="1" thickBot="1" x14ac:dyDescent="0.3">
      <c r="A79" s="54"/>
      <c r="B79" s="189"/>
      <c r="C79" s="190"/>
      <c r="D79" s="190"/>
      <c r="E79" s="190"/>
      <c r="F79" s="190"/>
      <c r="G79" s="297"/>
      <c r="H79" s="307"/>
      <c r="I79" s="190"/>
      <c r="J79" s="190"/>
      <c r="K79" s="194"/>
      <c r="L79" s="194"/>
      <c r="M79" s="194"/>
      <c r="N79" s="194"/>
      <c r="O79" s="181"/>
      <c r="P79" s="198"/>
      <c r="Q79" s="37"/>
      <c r="R79" s="38"/>
      <c r="S79" s="39"/>
      <c r="T79" s="39"/>
      <c r="U79" s="149"/>
      <c r="V79" s="310"/>
      <c r="W79" s="313"/>
      <c r="X79" s="264"/>
      <c r="Y79" s="270"/>
      <c r="Z79" s="270"/>
      <c r="AA79" s="304"/>
      <c r="AB79" s="235"/>
      <c r="AC79" s="190"/>
      <c r="AD79" s="181"/>
      <c r="AE79" s="181"/>
      <c r="AF79" s="182"/>
      <c r="AG79" s="182"/>
      <c r="AH79" s="181"/>
      <c r="AI79" s="42"/>
      <c r="AJ79" s="42"/>
      <c r="AK79" s="43"/>
      <c r="AL79" s="43"/>
      <c r="AM79" s="43"/>
      <c r="AN79" s="301"/>
      <c r="AO79" s="270"/>
      <c r="AP79" s="54"/>
      <c r="AQ79" s="54"/>
      <c r="AR79" s="54"/>
    </row>
    <row r="80" spans="1:44" ht="18.75" customHeight="1" x14ac:dyDescent="0.25">
      <c r="A80" s="54"/>
      <c r="B80" s="189"/>
      <c r="C80" s="190"/>
      <c r="D80" s="190"/>
      <c r="E80" s="190"/>
      <c r="F80" s="190"/>
      <c r="G80" s="295"/>
      <c r="H80" s="305"/>
      <c r="I80" s="190"/>
      <c r="J80" s="190"/>
      <c r="K80" s="192"/>
      <c r="L80" s="192"/>
      <c r="M80" s="195"/>
      <c r="N80" s="195"/>
      <c r="O80" s="181"/>
      <c r="P80" s="196"/>
      <c r="Q80" s="28"/>
      <c r="R80" s="29"/>
      <c r="S80" s="29"/>
      <c r="T80" s="30"/>
      <c r="U80" s="150"/>
      <c r="V80" s="308"/>
      <c r="W80" s="311"/>
      <c r="X80" s="268"/>
      <c r="Y80" s="232"/>
      <c r="Z80" s="232"/>
      <c r="AA80" s="302"/>
      <c r="AB80" s="235"/>
      <c r="AC80" s="190"/>
      <c r="AD80" s="181"/>
      <c r="AE80" s="181"/>
      <c r="AF80" s="182"/>
      <c r="AG80" s="182"/>
      <c r="AH80" s="181"/>
      <c r="AI80" s="40"/>
      <c r="AJ80" s="40"/>
      <c r="AK80" s="40"/>
      <c r="AL80" s="41"/>
      <c r="AM80" s="42"/>
      <c r="AN80" s="229"/>
      <c r="AO80" s="232"/>
      <c r="AP80" s="54"/>
      <c r="AQ80" s="54"/>
      <c r="AR80" s="54"/>
    </row>
    <row r="81" spans="1:44" x14ac:dyDescent="0.25">
      <c r="A81" s="54"/>
      <c r="B81" s="189"/>
      <c r="C81" s="190"/>
      <c r="D81" s="190"/>
      <c r="E81" s="190"/>
      <c r="F81" s="190"/>
      <c r="G81" s="296"/>
      <c r="H81" s="306"/>
      <c r="I81" s="190"/>
      <c r="J81" s="190"/>
      <c r="K81" s="193"/>
      <c r="L81" s="193"/>
      <c r="M81" s="193"/>
      <c r="N81" s="193"/>
      <c r="O81" s="181"/>
      <c r="P81" s="197"/>
      <c r="Q81" s="31"/>
      <c r="R81" s="32"/>
      <c r="S81" s="33"/>
      <c r="T81" s="34"/>
      <c r="U81" s="147"/>
      <c r="V81" s="309"/>
      <c r="W81" s="312"/>
      <c r="X81" s="263"/>
      <c r="Y81" s="233"/>
      <c r="Z81" s="233"/>
      <c r="AA81" s="303"/>
      <c r="AB81" s="235"/>
      <c r="AC81" s="190"/>
      <c r="AD81" s="181"/>
      <c r="AE81" s="181"/>
      <c r="AF81" s="182"/>
      <c r="AG81" s="182"/>
      <c r="AH81" s="181"/>
      <c r="AI81" s="40"/>
      <c r="AJ81" s="40"/>
      <c r="AK81" s="41"/>
      <c r="AL81" s="42"/>
      <c r="AM81" s="42"/>
      <c r="AN81" s="230"/>
      <c r="AO81" s="233"/>
      <c r="AP81" s="54"/>
      <c r="AQ81" s="54"/>
      <c r="AR81" s="54"/>
    </row>
    <row r="82" spans="1:44" ht="21" customHeight="1" x14ac:dyDescent="0.25">
      <c r="A82" s="54"/>
      <c r="B82" s="189"/>
      <c r="C82" s="190"/>
      <c r="D82" s="190"/>
      <c r="E82" s="190"/>
      <c r="F82" s="190"/>
      <c r="G82" s="296"/>
      <c r="H82" s="306"/>
      <c r="I82" s="190"/>
      <c r="J82" s="190"/>
      <c r="K82" s="193"/>
      <c r="L82" s="193"/>
      <c r="M82" s="193"/>
      <c r="N82" s="193"/>
      <c r="O82" s="181"/>
      <c r="P82" s="197"/>
      <c r="Q82" s="31"/>
      <c r="R82" s="33"/>
      <c r="S82" s="34"/>
      <c r="T82" s="34"/>
      <c r="U82" s="148"/>
      <c r="V82" s="309"/>
      <c r="W82" s="312"/>
      <c r="X82" s="263"/>
      <c r="Y82" s="233"/>
      <c r="Z82" s="233"/>
      <c r="AA82" s="303"/>
      <c r="AB82" s="235"/>
      <c r="AC82" s="190"/>
      <c r="AD82" s="181"/>
      <c r="AE82" s="181"/>
      <c r="AF82" s="182"/>
      <c r="AG82" s="182"/>
      <c r="AH82" s="181"/>
      <c r="AI82" s="40"/>
      <c r="AJ82" s="41"/>
      <c r="AK82" s="42"/>
      <c r="AL82" s="42"/>
      <c r="AM82" s="43"/>
      <c r="AN82" s="230"/>
      <c r="AO82" s="233"/>
      <c r="AP82" s="54"/>
      <c r="AQ82" s="54"/>
      <c r="AR82" s="54"/>
    </row>
    <row r="83" spans="1:44" x14ac:dyDescent="0.25">
      <c r="A83" s="54"/>
      <c r="B83" s="189"/>
      <c r="C83" s="190"/>
      <c r="D83" s="190"/>
      <c r="E83" s="190"/>
      <c r="F83" s="190"/>
      <c r="G83" s="296"/>
      <c r="H83" s="306"/>
      <c r="I83" s="190"/>
      <c r="J83" s="190"/>
      <c r="K83" s="193"/>
      <c r="L83" s="193"/>
      <c r="M83" s="193"/>
      <c r="N83" s="193"/>
      <c r="O83" s="181"/>
      <c r="P83" s="197"/>
      <c r="Q83" s="36"/>
      <c r="R83" s="34"/>
      <c r="S83" s="34"/>
      <c r="T83" s="35"/>
      <c r="U83" s="148"/>
      <c r="V83" s="309"/>
      <c r="W83" s="312"/>
      <c r="X83" s="263"/>
      <c r="Y83" s="233"/>
      <c r="Z83" s="233"/>
      <c r="AA83" s="303"/>
      <c r="AB83" s="235"/>
      <c r="AC83" s="190"/>
      <c r="AD83" s="181"/>
      <c r="AE83" s="181"/>
      <c r="AF83" s="182"/>
      <c r="AG83" s="182"/>
      <c r="AH83" s="181"/>
      <c r="AI83" s="41"/>
      <c r="AJ83" s="42"/>
      <c r="AK83" s="42"/>
      <c r="AL83" s="43"/>
      <c r="AM83" s="43"/>
      <c r="AN83" s="230"/>
      <c r="AO83" s="233"/>
      <c r="AP83" s="54"/>
      <c r="AQ83" s="54"/>
      <c r="AR83" s="54"/>
    </row>
    <row r="84" spans="1:44" ht="24" customHeight="1" thickBot="1" x14ac:dyDescent="0.3">
      <c r="A84" s="54"/>
      <c r="B84" s="189"/>
      <c r="C84" s="190"/>
      <c r="D84" s="190"/>
      <c r="E84" s="190"/>
      <c r="F84" s="190"/>
      <c r="G84" s="297"/>
      <c r="H84" s="307"/>
      <c r="I84" s="190"/>
      <c r="J84" s="190"/>
      <c r="K84" s="194"/>
      <c r="L84" s="194"/>
      <c r="M84" s="194"/>
      <c r="N84" s="194"/>
      <c r="O84" s="181"/>
      <c r="P84" s="198"/>
      <c r="Q84" s="37"/>
      <c r="R84" s="38"/>
      <c r="S84" s="39"/>
      <c r="T84" s="39"/>
      <c r="U84" s="149"/>
      <c r="V84" s="310"/>
      <c r="W84" s="313"/>
      <c r="X84" s="264"/>
      <c r="Y84" s="270"/>
      <c r="Z84" s="270"/>
      <c r="AA84" s="304"/>
      <c r="AB84" s="235"/>
      <c r="AC84" s="190"/>
      <c r="AD84" s="181"/>
      <c r="AE84" s="181"/>
      <c r="AF84" s="182"/>
      <c r="AG84" s="182"/>
      <c r="AH84" s="181"/>
      <c r="AI84" s="42"/>
      <c r="AJ84" s="42"/>
      <c r="AK84" s="43"/>
      <c r="AL84" s="43"/>
      <c r="AM84" s="43"/>
      <c r="AN84" s="301"/>
      <c r="AO84" s="270"/>
      <c r="AP84" s="54"/>
      <c r="AQ84" s="54"/>
      <c r="AR84" s="54"/>
    </row>
    <row r="85" spans="1:44" ht="18.75" customHeight="1" x14ac:dyDescent="0.25">
      <c r="A85" s="54"/>
      <c r="B85" s="189"/>
      <c r="C85" s="190"/>
      <c r="D85" s="190"/>
      <c r="E85" s="190"/>
      <c r="F85" s="190"/>
      <c r="G85" s="295"/>
      <c r="H85" s="305"/>
      <c r="I85" s="190"/>
      <c r="J85" s="190"/>
      <c r="K85" s="192"/>
      <c r="L85" s="192"/>
      <c r="M85" s="195"/>
      <c r="N85" s="195"/>
      <c r="O85" s="181"/>
      <c r="P85" s="196"/>
      <c r="Q85" s="28"/>
      <c r="R85" s="29"/>
      <c r="S85" s="29"/>
      <c r="T85" s="30"/>
      <c r="U85" s="150"/>
      <c r="V85" s="308"/>
      <c r="W85" s="311"/>
      <c r="X85" s="268"/>
      <c r="Y85" s="232"/>
      <c r="Z85" s="232"/>
      <c r="AA85" s="302"/>
      <c r="AB85" s="235"/>
      <c r="AC85" s="190"/>
      <c r="AD85" s="181"/>
      <c r="AE85" s="181"/>
      <c r="AF85" s="182"/>
      <c r="AG85" s="182"/>
      <c r="AH85" s="181"/>
      <c r="AI85" s="40"/>
      <c r="AJ85" s="40"/>
      <c r="AK85" s="40"/>
      <c r="AL85" s="41"/>
      <c r="AM85" s="42"/>
      <c r="AN85" s="229"/>
      <c r="AO85" s="232"/>
      <c r="AP85" s="54"/>
      <c r="AQ85" s="54"/>
      <c r="AR85" s="54"/>
    </row>
    <row r="86" spans="1:44" x14ac:dyDescent="0.25">
      <c r="A86" s="54"/>
      <c r="B86" s="189"/>
      <c r="C86" s="190"/>
      <c r="D86" s="190"/>
      <c r="E86" s="190"/>
      <c r="F86" s="190"/>
      <c r="G86" s="296"/>
      <c r="H86" s="306"/>
      <c r="I86" s="190"/>
      <c r="J86" s="190"/>
      <c r="K86" s="193"/>
      <c r="L86" s="193"/>
      <c r="M86" s="193"/>
      <c r="N86" s="193"/>
      <c r="O86" s="181"/>
      <c r="P86" s="197"/>
      <c r="Q86" s="31"/>
      <c r="R86" s="32"/>
      <c r="S86" s="33"/>
      <c r="T86" s="34"/>
      <c r="U86" s="147"/>
      <c r="V86" s="309"/>
      <c r="W86" s="312"/>
      <c r="X86" s="263"/>
      <c r="Y86" s="233"/>
      <c r="Z86" s="233"/>
      <c r="AA86" s="303"/>
      <c r="AB86" s="235"/>
      <c r="AC86" s="190"/>
      <c r="AD86" s="181"/>
      <c r="AE86" s="181"/>
      <c r="AF86" s="182"/>
      <c r="AG86" s="182"/>
      <c r="AH86" s="181"/>
      <c r="AI86" s="40"/>
      <c r="AJ86" s="40"/>
      <c r="AK86" s="41"/>
      <c r="AL86" s="42"/>
      <c r="AM86" s="42"/>
      <c r="AN86" s="230"/>
      <c r="AO86" s="233"/>
      <c r="AP86" s="54"/>
      <c r="AQ86" s="54"/>
      <c r="AR86" s="54"/>
    </row>
    <row r="87" spans="1:44" ht="21" customHeight="1" x14ac:dyDescent="0.25">
      <c r="A87" s="54"/>
      <c r="B87" s="189"/>
      <c r="C87" s="190"/>
      <c r="D87" s="190"/>
      <c r="E87" s="190"/>
      <c r="F87" s="190"/>
      <c r="G87" s="296"/>
      <c r="H87" s="306"/>
      <c r="I87" s="190"/>
      <c r="J87" s="190"/>
      <c r="K87" s="193"/>
      <c r="L87" s="193"/>
      <c r="M87" s="193"/>
      <c r="N87" s="193"/>
      <c r="O87" s="181"/>
      <c r="P87" s="197"/>
      <c r="Q87" s="31"/>
      <c r="R87" s="33"/>
      <c r="S87" s="34"/>
      <c r="T87" s="34"/>
      <c r="U87" s="148"/>
      <c r="V87" s="309"/>
      <c r="W87" s="312"/>
      <c r="X87" s="263"/>
      <c r="Y87" s="233"/>
      <c r="Z87" s="233"/>
      <c r="AA87" s="303"/>
      <c r="AB87" s="235"/>
      <c r="AC87" s="190"/>
      <c r="AD87" s="181"/>
      <c r="AE87" s="181"/>
      <c r="AF87" s="182"/>
      <c r="AG87" s="182"/>
      <c r="AH87" s="181"/>
      <c r="AI87" s="40"/>
      <c r="AJ87" s="41"/>
      <c r="AK87" s="42"/>
      <c r="AL87" s="42"/>
      <c r="AM87" s="43"/>
      <c r="AN87" s="230"/>
      <c r="AO87" s="233"/>
      <c r="AP87" s="54"/>
      <c r="AQ87" s="54"/>
      <c r="AR87" s="54"/>
    </row>
    <row r="88" spans="1:44" x14ac:dyDescent="0.25">
      <c r="A88" s="54"/>
      <c r="B88" s="189"/>
      <c r="C88" s="190"/>
      <c r="D88" s="190"/>
      <c r="E88" s="190"/>
      <c r="F88" s="190"/>
      <c r="G88" s="296"/>
      <c r="H88" s="306"/>
      <c r="I88" s="190"/>
      <c r="J88" s="190"/>
      <c r="K88" s="193"/>
      <c r="L88" s="193"/>
      <c r="M88" s="193"/>
      <c r="N88" s="193"/>
      <c r="O88" s="181"/>
      <c r="P88" s="197"/>
      <c r="Q88" s="36"/>
      <c r="R88" s="34"/>
      <c r="S88" s="34"/>
      <c r="T88" s="35"/>
      <c r="U88" s="148"/>
      <c r="V88" s="309"/>
      <c r="W88" s="312"/>
      <c r="X88" s="263"/>
      <c r="Y88" s="233"/>
      <c r="Z88" s="233"/>
      <c r="AA88" s="303"/>
      <c r="AB88" s="235"/>
      <c r="AC88" s="190"/>
      <c r="AD88" s="181"/>
      <c r="AE88" s="181"/>
      <c r="AF88" s="182"/>
      <c r="AG88" s="182"/>
      <c r="AH88" s="181"/>
      <c r="AI88" s="41"/>
      <c r="AJ88" s="42"/>
      <c r="AK88" s="42"/>
      <c r="AL88" s="43"/>
      <c r="AM88" s="43"/>
      <c r="AN88" s="230"/>
      <c r="AO88" s="233"/>
      <c r="AP88" s="54"/>
      <c r="AQ88" s="54"/>
      <c r="AR88" s="54"/>
    </row>
    <row r="89" spans="1:44" ht="24" customHeight="1" thickBot="1" x14ac:dyDescent="0.3">
      <c r="A89" s="54"/>
      <c r="B89" s="189"/>
      <c r="C89" s="190"/>
      <c r="D89" s="190"/>
      <c r="E89" s="190"/>
      <c r="F89" s="190"/>
      <c r="G89" s="297"/>
      <c r="H89" s="307"/>
      <c r="I89" s="190"/>
      <c r="J89" s="190"/>
      <c r="K89" s="194"/>
      <c r="L89" s="194"/>
      <c r="M89" s="194"/>
      <c r="N89" s="194"/>
      <c r="O89" s="181"/>
      <c r="P89" s="198"/>
      <c r="Q89" s="37"/>
      <c r="R89" s="38"/>
      <c r="S89" s="39"/>
      <c r="T89" s="39"/>
      <c r="U89" s="149"/>
      <c r="V89" s="310"/>
      <c r="W89" s="313"/>
      <c r="X89" s="264"/>
      <c r="Y89" s="270"/>
      <c r="Z89" s="270"/>
      <c r="AA89" s="304"/>
      <c r="AB89" s="235"/>
      <c r="AC89" s="190"/>
      <c r="AD89" s="181"/>
      <c r="AE89" s="181"/>
      <c r="AF89" s="182"/>
      <c r="AG89" s="182"/>
      <c r="AH89" s="181"/>
      <c r="AI89" s="42"/>
      <c r="AJ89" s="42"/>
      <c r="AK89" s="43"/>
      <c r="AL89" s="43"/>
      <c r="AM89" s="43"/>
      <c r="AN89" s="301"/>
      <c r="AO89" s="270"/>
      <c r="AP89" s="54"/>
      <c r="AQ89" s="54"/>
      <c r="AR89" s="54"/>
    </row>
    <row r="90" spans="1:44" ht="18.75" customHeight="1" x14ac:dyDescent="0.25">
      <c r="A90" s="54"/>
      <c r="B90" s="189"/>
      <c r="C90" s="190"/>
      <c r="D90" s="190"/>
      <c r="E90" s="190"/>
      <c r="F90" s="190"/>
      <c r="G90" s="295"/>
      <c r="H90" s="305"/>
      <c r="I90" s="190"/>
      <c r="J90" s="190"/>
      <c r="K90" s="192"/>
      <c r="L90" s="192"/>
      <c r="M90" s="195"/>
      <c r="N90" s="195"/>
      <c r="O90" s="181"/>
      <c r="P90" s="196"/>
      <c r="Q90" s="28"/>
      <c r="R90" s="29"/>
      <c r="S90" s="29"/>
      <c r="T90" s="30"/>
      <c r="U90" s="150"/>
      <c r="V90" s="308"/>
      <c r="W90" s="311"/>
      <c r="X90" s="268"/>
      <c r="Y90" s="232"/>
      <c r="Z90" s="232"/>
      <c r="AA90" s="302"/>
      <c r="AB90" s="235"/>
      <c r="AC90" s="190"/>
      <c r="AD90" s="181"/>
      <c r="AE90" s="181"/>
      <c r="AF90" s="182"/>
      <c r="AG90" s="182"/>
      <c r="AH90" s="181"/>
      <c r="AI90" s="40"/>
      <c r="AJ90" s="40"/>
      <c r="AK90" s="40"/>
      <c r="AL90" s="41"/>
      <c r="AM90" s="42"/>
      <c r="AN90" s="229"/>
      <c r="AO90" s="232"/>
      <c r="AP90" s="54"/>
      <c r="AQ90" s="54"/>
      <c r="AR90" s="54"/>
    </row>
    <row r="91" spans="1:44" x14ac:dyDescent="0.25">
      <c r="A91" s="54"/>
      <c r="B91" s="189"/>
      <c r="C91" s="190"/>
      <c r="D91" s="190"/>
      <c r="E91" s="190"/>
      <c r="F91" s="190"/>
      <c r="G91" s="296"/>
      <c r="H91" s="306"/>
      <c r="I91" s="190"/>
      <c r="J91" s="190"/>
      <c r="K91" s="193"/>
      <c r="L91" s="193"/>
      <c r="M91" s="193"/>
      <c r="N91" s="193"/>
      <c r="O91" s="181"/>
      <c r="P91" s="197"/>
      <c r="Q91" s="31"/>
      <c r="R91" s="32"/>
      <c r="S91" s="33"/>
      <c r="T91" s="34"/>
      <c r="U91" s="147"/>
      <c r="V91" s="309"/>
      <c r="W91" s="312"/>
      <c r="X91" s="263"/>
      <c r="Y91" s="233"/>
      <c r="Z91" s="233"/>
      <c r="AA91" s="303"/>
      <c r="AB91" s="235"/>
      <c r="AC91" s="190"/>
      <c r="AD91" s="181"/>
      <c r="AE91" s="181"/>
      <c r="AF91" s="182"/>
      <c r="AG91" s="182"/>
      <c r="AH91" s="181"/>
      <c r="AI91" s="40"/>
      <c r="AJ91" s="40"/>
      <c r="AK91" s="41"/>
      <c r="AL91" s="42"/>
      <c r="AM91" s="42"/>
      <c r="AN91" s="230"/>
      <c r="AO91" s="233"/>
      <c r="AP91" s="54"/>
      <c r="AQ91" s="54"/>
      <c r="AR91" s="54"/>
    </row>
    <row r="92" spans="1:44" ht="21" customHeight="1" x14ac:dyDescent="0.25">
      <c r="A92" s="54"/>
      <c r="B92" s="189"/>
      <c r="C92" s="190"/>
      <c r="D92" s="190"/>
      <c r="E92" s="190"/>
      <c r="F92" s="190"/>
      <c r="G92" s="296"/>
      <c r="H92" s="306"/>
      <c r="I92" s="190"/>
      <c r="J92" s="190"/>
      <c r="K92" s="193"/>
      <c r="L92" s="193"/>
      <c r="M92" s="193"/>
      <c r="N92" s="193"/>
      <c r="O92" s="181"/>
      <c r="P92" s="197"/>
      <c r="Q92" s="31"/>
      <c r="R92" s="33"/>
      <c r="S92" s="34"/>
      <c r="T92" s="34"/>
      <c r="U92" s="148"/>
      <c r="V92" s="309"/>
      <c r="W92" s="312"/>
      <c r="X92" s="263"/>
      <c r="Y92" s="233"/>
      <c r="Z92" s="233"/>
      <c r="AA92" s="303"/>
      <c r="AB92" s="235"/>
      <c r="AC92" s="190"/>
      <c r="AD92" s="181"/>
      <c r="AE92" s="181"/>
      <c r="AF92" s="182"/>
      <c r="AG92" s="182"/>
      <c r="AH92" s="181"/>
      <c r="AI92" s="40"/>
      <c r="AJ92" s="41"/>
      <c r="AK92" s="42"/>
      <c r="AL92" s="42"/>
      <c r="AM92" s="43"/>
      <c r="AN92" s="230"/>
      <c r="AO92" s="233"/>
      <c r="AP92" s="54"/>
      <c r="AQ92" s="54"/>
      <c r="AR92" s="54"/>
    </row>
    <row r="93" spans="1:44" x14ac:dyDescent="0.25">
      <c r="A93" s="54"/>
      <c r="B93" s="189"/>
      <c r="C93" s="190"/>
      <c r="D93" s="190"/>
      <c r="E93" s="190"/>
      <c r="F93" s="190"/>
      <c r="G93" s="296"/>
      <c r="H93" s="306"/>
      <c r="I93" s="190"/>
      <c r="J93" s="190"/>
      <c r="K93" s="193"/>
      <c r="L93" s="193"/>
      <c r="M93" s="193"/>
      <c r="N93" s="193"/>
      <c r="O93" s="181"/>
      <c r="P93" s="197"/>
      <c r="Q93" s="36"/>
      <c r="R93" s="34"/>
      <c r="S93" s="34"/>
      <c r="T93" s="35"/>
      <c r="U93" s="148"/>
      <c r="V93" s="309"/>
      <c r="W93" s="312"/>
      <c r="X93" s="263"/>
      <c r="Y93" s="233"/>
      <c r="Z93" s="233"/>
      <c r="AA93" s="303"/>
      <c r="AB93" s="235"/>
      <c r="AC93" s="190"/>
      <c r="AD93" s="181"/>
      <c r="AE93" s="181"/>
      <c r="AF93" s="182"/>
      <c r="AG93" s="182"/>
      <c r="AH93" s="181"/>
      <c r="AI93" s="41"/>
      <c r="AJ93" s="42"/>
      <c r="AK93" s="42"/>
      <c r="AL93" s="43"/>
      <c r="AM93" s="43"/>
      <c r="AN93" s="230"/>
      <c r="AO93" s="233"/>
      <c r="AP93" s="54"/>
      <c r="AQ93" s="54"/>
      <c r="AR93" s="54"/>
    </row>
    <row r="94" spans="1:44" ht="24" customHeight="1" thickBot="1" x14ac:dyDescent="0.3">
      <c r="A94" s="54"/>
      <c r="B94" s="189"/>
      <c r="C94" s="190"/>
      <c r="D94" s="190"/>
      <c r="E94" s="190"/>
      <c r="F94" s="190"/>
      <c r="G94" s="297"/>
      <c r="H94" s="307"/>
      <c r="I94" s="190"/>
      <c r="J94" s="190"/>
      <c r="K94" s="194"/>
      <c r="L94" s="194"/>
      <c r="M94" s="194"/>
      <c r="N94" s="194"/>
      <c r="O94" s="181"/>
      <c r="P94" s="198"/>
      <c r="Q94" s="37"/>
      <c r="R94" s="38"/>
      <c r="S94" s="39"/>
      <c r="T94" s="39"/>
      <c r="U94" s="149"/>
      <c r="V94" s="310"/>
      <c r="W94" s="313"/>
      <c r="X94" s="264"/>
      <c r="Y94" s="270"/>
      <c r="Z94" s="270"/>
      <c r="AA94" s="304"/>
      <c r="AB94" s="235"/>
      <c r="AC94" s="190"/>
      <c r="AD94" s="181"/>
      <c r="AE94" s="181"/>
      <c r="AF94" s="182"/>
      <c r="AG94" s="182"/>
      <c r="AH94" s="181"/>
      <c r="AI94" s="42"/>
      <c r="AJ94" s="42"/>
      <c r="AK94" s="43"/>
      <c r="AL94" s="43"/>
      <c r="AM94" s="43"/>
      <c r="AN94" s="301"/>
      <c r="AO94" s="270"/>
      <c r="AP94" s="54"/>
      <c r="AQ94" s="54"/>
      <c r="AR94" s="54"/>
    </row>
    <row r="95" spans="1:44" ht="18.75" customHeight="1" x14ac:dyDescent="0.25">
      <c r="A95" s="54"/>
      <c r="B95" s="189"/>
      <c r="C95" s="190"/>
      <c r="D95" s="190"/>
      <c r="E95" s="190"/>
      <c r="F95" s="190"/>
      <c r="G95" s="295"/>
      <c r="H95" s="305"/>
      <c r="I95" s="190"/>
      <c r="J95" s="190"/>
      <c r="K95" s="192"/>
      <c r="L95" s="192"/>
      <c r="M95" s="195"/>
      <c r="N95" s="195"/>
      <c r="O95" s="181"/>
      <c r="P95" s="196"/>
      <c r="Q95" s="28"/>
      <c r="R95" s="29"/>
      <c r="S95" s="29"/>
      <c r="T95" s="30"/>
      <c r="U95" s="150"/>
      <c r="V95" s="308"/>
      <c r="W95" s="311"/>
      <c r="X95" s="268"/>
      <c r="Y95" s="232"/>
      <c r="Z95" s="232"/>
      <c r="AA95" s="302"/>
      <c r="AB95" s="235"/>
      <c r="AC95" s="190"/>
      <c r="AD95" s="181"/>
      <c r="AE95" s="181"/>
      <c r="AF95" s="182"/>
      <c r="AG95" s="182"/>
      <c r="AH95" s="181"/>
      <c r="AI95" s="40"/>
      <c r="AJ95" s="40"/>
      <c r="AK95" s="40"/>
      <c r="AL95" s="41"/>
      <c r="AM95" s="42"/>
      <c r="AN95" s="229"/>
      <c r="AO95" s="232"/>
      <c r="AP95" s="54"/>
      <c r="AQ95" s="54"/>
      <c r="AR95" s="54"/>
    </row>
    <row r="96" spans="1:44" x14ac:dyDescent="0.25">
      <c r="A96" s="54"/>
      <c r="B96" s="189"/>
      <c r="C96" s="190"/>
      <c r="D96" s="190"/>
      <c r="E96" s="190"/>
      <c r="F96" s="190"/>
      <c r="G96" s="296"/>
      <c r="H96" s="306"/>
      <c r="I96" s="190"/>
      <c r="J96" s="190"/>
      <c r="K96" s="193"/>
      <c r="L96" s="193"/>
      <c r="M96" s="193"/>
      <c r="N96" s="193"/>
      <c r="O96" s="181"/>
      <c r="P96" s="197"/>
      <c r="Q96" s="31"/>
      <c r="R96" s="32"/>
      <c r="S96" s="33"/>
      <c r="T96" s="34"/>
      <c r="U96" s="147"/>
      <c r="V96" s="309"/>
      <c r="W96" s="312"/>
      <c r="X96" s="263"/>
      <c r="Y96" s="233"/>
      <c r="Z96" s="233"/>
      <c r="AA96" s="303"/>
      <c r="AB96" s="235"/>
      <c r="AC96" s="190"/>
      <c r="AD96" s="181"/>
      <c r="AE96" s="181"/>
      <c r="AF96" s="182"/>
      <c r="AG96" s="182"/>
      <c r="AH96" s="181"/>
      <c r="AI96" s="40"/>
      <c r="AJ96" s="40"/>
      <c r="AK96" s="41"/>
      <c r="AL96" s="42"/>
      <c r="AM96" s="42"/>
      <c r="AN96" s="230"/>
      <c r="AO96" s="233"/>
      <c r="AP96" s="54"/>
      <c r="AQ96" s="54"/>
      <c r="AR96" s="54"/>
    </row>
    <row r="97" spans="1:44" ht="21" customHeight="1" x14ac:dyDescent="0.25">
      <c r="A97" s="54"/>
      <c r="B97" s="189"/>
      <c r="C97" s="190"/>
      <c r="D97" s="190"/>
      <c r="E97" s="190"/>
      <c r="F97" s="190"/>
      <c r="G97" s="296"/>
      <c r="H97" s="306"/>
      <c r="I97" s="190"/>
      <c r="J97" s="190"/>
      <c r="K97" s="193"/>
      <c r="L97" s="193"/>
      <c r="M97" s="193"/>
      <c r="N97" s="193"/>
      <c r="O97" s="181"/>
      <c r="P97" s="197"/>
      <c r="Q97" s="31"/>
      <c r="R97" s="33"/>
      <c r="S97" s="34"/>
      <c r="T97" s="34"/>
      <c r="U97" s="148"/>
      <c r="V97" s="309"/>
      <c r="W97" s="312"/>
      <c r="X97" s="263"/>
      <c r="Y97" s="233"/>
      <c r="Z97" s="233"/>
      <c r="AA97" s="303"/>
      <c r="AB97" s="235"/>
      <c r="AC97" s="190"/>
      <c r="AD97" s="181"/>
      <c r="AE97" s="181"/>
      <c r="AF97" s="182"/>
      <c r="AG97" s="182"/>
      <c r="AH97" s="181"/>
      <c r="AI97" s="40"/>
      <c r="AJ97" s="41"/>
      <c r="AK97" s="42"/>
      <c r="AL97" s="42"/>
      <c r="AM97" s="43"/>
      <c r="AN97" s="230"/>
      <c r="AO97" s="233"/>
      <c r="AP97" s="54"/>
      <c r="AQ97" s="54"/>
      <c r="AR97" s="54"/>
    </row>
    <row r="98" spans="1:44" x14ac:dyDescent="0.25">
      <c r="A98" s="54"/>
      <c r="B98" s="189"/>
      <c r="C98" s="190"/>
      <c r="D98" s="190"/>
      <c r="E98" s="190"/>
      <c r="F98" s="190"/>
      <c r="G98" s="296"/>
      <c r="H98" s="306"/>
      <c r="I98" s="190"/>
      <c r="J98" s="190"/>
      <c r="K98" s="193"/>
      <c r="L98" s="193"/>
      <c r="M98" s="193"/>
      <c r="N98" s="193"/>
      <c r="O98" s="181"/>
      <c r="P98" s="197"/>
      <c r="Q98" s="36"/>
      <c r="R98" s="34"/>
      <c r="S98" s="34"/>
      <c r="T98" s="35"/>
      <c r="U98" s="148"/>
      <c r="V98" s="309"/>
      <c r="W98" s="312"/>
      <c r="X98" s="263"/>
      <c r="Y98" s="233"/>
      <c r="Z98" s="233"/>
      <c r="AA98" s="303"/>
      <c r="AB98" s="235"/>
      <c r="AC98" s="190"/>
      <c r="AD98" s="181"/>
      <c r="AE98" s="181"/>
      <c r="AF98" s="182"/>
      <c r="AG98" s="182"/>
      <c r="AH98" s="181"/>
      <c r="AI98" s="41"/>
      <c r="AJ98" s="42"/>
      <c r="AK98" s="42"/>
      <c r="AL98" s="43"/>
      <c r="AM98" s="43"/>
      <c r="AN98" s="230"/>
      <c r="AO98" s="233"/>
      <c r="AP98" s="54"/>
      <c r="AQ98" s="54"/>
      <c r="AR98" s="54"/>
    </row>
    <row r="99" spans="1:44" ht="24" customHeight="1" thickBot="1" x14ac:dyDescent="0.3">
      <c r="A99" s="54"/>
      <c r="B99" s="189"/>
      <c r="C99" s="190"/>
      <c r="D99" s="190"/>
      <c r="E99" s="190"/>
      <c r="F99" s="190"/>
      <c r="G99" s="297"/>
      <c r="H99" s="307"/>
      <c r="I99" s="190"/>
      <c r="J99" s="190"/>
      <c r="K99" s="194"/>
      <c r="L99" s="194"/>
      <c r="M99" s="194"/>
      <c r="N99" s="194"/>
      <c r="O99" s="181"/>
      <c r="P99" s="198"/>
      <c r="Q99" s="37"/>
      <c r="R99" s="38"/>
      <c r="S99" s="39"/>
      <c r="T99" s="39"/>
      <c r="U99" s="149"/>
      <c r="V99" s="310"/>
      <c r="W99" s="313"/>
      <c r="X99" s="264"/>
      <c r="Y99" s="270"/>
      <c r="Z99" s="270"/>
      <c r="AA99" s="304"/>
      <c r="AB99" s="235"/>
      <c r="AC99" s="190"/>
      <c r="AD99" s="181"/>
      <c r="AE99" s="181"/>
      <c r="AF99" s="182"/>
      <c r="AG99" s="182"/>
      <c r="AH99" s="181"/>
      <c r="AI99" s="42"/>
      <c r="AJ99" s="42"/>
      <c r="AK99" s="43"/>
      <c r="AL99" s="43"/>
      <c r="AM99" s="43"/>
      <c r="AN99" s="301"/>
      <c r="AO99" s="270"/>
      <c r="AP99" s="54"/>
      <c r="AQ99" s="54"/>
      <c r="AR99" s="54"/>
    </row>
    <row r="100" spans="1:44" ht="18.75" customHeight="1" x14ac:dyDescent="0.25">
      <c r="A100" s="54"/>
      <c r="B100" s="189"/>
      <c r="C100" s="190"/>
      <c r="D100" s="190"/>
      <c r="E100" s="190"/>
      <c r="F100" s="190"/>
      <c r="G100" s="295"/>
      <c r="H100" s="305"/>
      <c r="I100" s="190"/>
      <c r="J100" s="190"/>
      <c r="K100" s="192"/>
      <c r="L100" s="192"/>
      <c r="M100" s="195"/>
      <c r="N100" s="195"/>
      <c r="O100" s="181"/>
      <c r="P100" s="196"/>
      <c r="Q100" s="28"/>
      <c r="R100" s="29"/>
      <c r="S100" s="29"/>
      <c r="T100" s="30"/>
      <c r="U100" s="150"/>
      <c r="V100" s="308"/>
      <c r="W100" s="311"/>
      <c r="X100" s="268"/>
      <c r="Y100" s="232"/>
      <c r="Z100" s="232"/>
      <c r="AA100" s="302"/>
      <c r="AB100" s="235"/>
      <c r="AC100" s="190"/>
      <c r="AD100" s="181"/>
      <c r="AE100" s="181"/>
      <c r="AF100" s="182"/>
      <c r="AG100" s="182"/>
      <c r="AH100" s="181"/>
      <c r="AI100" s="40"/>
      <c r="AJ100" s="40"/>
      <c r="AK100" s="40"/>
      <c r="AL100" s="41"/>
      <c r="AM100" s="42"/>
      <c r="AN100" s="229"/>
      <c r="AO100" s="232"/>
      <c r="AP100" s="54"/>
      <c r="AQ100" s="54"/>
      <c r="AR100" s="54"/>
    </row>
    <row r="101" spans="1:44" x14ac:dyDescent="0.25">
      <c r="A101" s="54"/>
      <c r="B101" s="189"/>
      <c r="C101" s="190"/>
      <c r="D101" s="190"/>
      <c r="E101" s="190"/>
      <c r="F101" s="190"/>
      <c r="G101" s="296"/>
      <c r="H101" s="306"/>
      <c r="I101" s="190"/>
      <c r="J101" s="190"/>
      <c r="K101" s="193"/>
      <c r="L101" s="193"/>
      <c r="M101" s="193"/>
      <c r="N101" s="193"/>
      <c r="O101" s="181"/>
      <c r="P101" s="197"/>
      <c r="Q101" s="31"/>
      <c r="R101" s="32"/>
      <c r="S101" s="33"/>
      <c r="T101" s="34"/>
      <c r="U101" s="147"/>
      <c r="V101" s="309"/>
      <c r="W101" s="312"/>
      <c r="X101" s="263"/>
      <c r="Y101" s="233"/>
      <c r="Z101" s="233"/>
      <c r="AA101" s="303"/>
      <c r="AB101" s="235"/>
      <c r="AC101" s="190"/>
      <c r="AD101" s="181"/>
      <c r="AE101" s="181"/>
      <c r="AF101" s="182"/>
      <c r="AG101" s="182"/>
      <c r="AH101" s="181"/>
      <c r="AI101" s="40"/>
      <c r="AJ101" s="40"/>
      <c r="AK101" s="41"/>
      <c r="AL101" s="42"/>
      <c r="AM101" s="42"/>
      <c r="AN101" s="230"/>
      <c r="AO101" s="233"/>
      <c r="AP101" s="54"/>
      <c r="AQ101" s="54"/>
      <c r="AR101" s="54"/>
    </row>
    <row r="102" spans="1:44" ht="21" customHeight="1" x14ac:dyDescent="0.25">
      <c r="A102" s="54"/>
      <c r="B102" s="189"/>
      <c r="C102" s="190"/>
      <c r="D102" s="190"/>
      <c r="E102" s="190"/>
      <c r="F102" s="190"/>
      <c r="G102" s="296"/>
      <c r="H102" s="306"/>
      <c r="I102" s="190"/>
      <c r="J102" s="190"/>
      <c r="K102" s="193"/>
      <c r="L102" s="193"/>
      <c r="M102" s="193"/>
      <c r="N102" s="193"/>
      <c r="O102" s="181"/>
      <c r="P102" s="197"/>
      <c r="Q102" s="31"/>
      <c r="R102" s="33"/>
      <c r="S102" s="34"/>
      <c r="T102" s="34"/>
      <c r="U102" s="148"/>
      <c r="V102" s="309"/>
      <c r="W102" s="312"/>
      <c r="X102" s="263"/>
      <c r="Y102" s="233"/>
      <c r="Z102" s="233"/>
      <c r="AA102" s="303"/>
      <c r="AB102" s="235"/>
      <c r="AC102" s="190"/>
      <c r="AD102" s="181"/>
      <c r="AE102" s="181"/>
      <c r="AF102" s="182"/>
      <c r="AG102" s="182"/>
      <c r="AH102" s="181"/>
      <c r="AI102" s="40"/>
      <c r="AJ102" s="41"/>
      <c r="AK102" s="42"/>
      <c r="AL102" s="42"/>
      <c r="AM102" s="43"/>
      <c r="AN102" s="230"/>
      <c r="AO102" s="233"/>
      <c r="AP102" s="54"/>
      <c r="AQ102" s="54"/>
      <c r="AR102" s="54"/>
    </row>
    <row r="103" spans="1:44" x14ac:dyDescent="0.25">
      <c r="A103" s="54"/>
      <c r="B103" s="189"/>
      <c r="C103" s="190"/>
      <c r="D103" s="190"/>
      <c r="E103" s="190"/>
      <c r="F103" s="190"/>
      <c r="G103" s="296"/>
      <c r="H103" s="306"/>
      <c r="I103" s="190"/>
      <c r="J103" s="190"/>
      <c r="K103" s="193"/>
      <c r="L103" s="193"/>
      <c r="M103" s="193"/>
      <c r="N103" s="193"/>
      <c r="O103" s="181"/>
      <c r="P103" s="197"/>
      <c r="Q103" s="36"/>
      <c r="R103" s="34"/>
      <c r="S103" s="34"/>
      <c r="T103" s="35"/>
      <c r="U103" s="148"/>
      <c r="V103" s="309"/>
      <c r="W103" s="312"/>
      <c r="X103" s="263"/>
      <c r="Y103" s="233"/>
      <c r="Z103" s="233"/>
      <c r="AA103" s="303"/>
      <c r="AB103" s="235"/>
      <c r="AC103" s="190"/>
      <c r="AD103" s="181"/>
      <c r="AE103" s="181"/>
      <c r="AF103" s="182"/>
      <c r="AG103" s="182"/>
      <c r="AH103" s="181"/>
      <c r="AI103" s="41"/>
      <c r="AJ103" s="42"/>
      <c r="AK103" s="42"/>
      <c r="AL103" s="43"/>
      <c r="AM103" s="43"/>
      <c r="AN103" s="230"/>
      <c r="AO103" s="233"/>
      <c r="AP103" s="54"/>
      <c r="AQ103" s="54"/>
      <c r="AR103" s="54"/>
    </row>
    <row r="104" spans="1:44" ht="24" customHeight="1" thickBot="1" x14ac:dyDescent="0.3">
      <c r="A104" s="54"/>
      <c r="B104" s="189"/>
      <c r="C104" s="190"/>
      <c r="D104" s="190"/>
      <c r="E104" s="190"/>
      <c r="F104" s="190"/>
      <c r="G104" s="297"/>
      <c r="H104" s="307"/>
      <c r="I104" s="190"/>
      <c r="J104" s="190"/>
      <c r="K104" s="194"/>
      <c r="L104" s="194"/>
      <c r="M104" s="194"/>
      <c r="N104" s="194"/>
      <c r="O104" s="181"/>
      <c r="P104" s="198"/>
      <c r="Q104" s="37"/>
      <c r="R104" s="38"/>
      <c r="S104" s="39"/>
      <c r="T104" s="39"/>
      <c r="U104" s="149"/>
      <c r="V104" s="310"/>
      <c r="W104" s="313"/>
      <c r="X104" s="264"/>
      <c r="Y104" s="270"/>
      <c r="Z104" s="270"/>
      <c r="AA104" s="304"/>
      <c r="AB104" s="235"/>
      <c r="AC104" s="190"/>
      <c r="AD104" s="181"/>
      <c r="AE104" s="181"/>
      <c r="AF104" s="182"/>
      <c r="AG104" s="182"/>
      <c r="AH104" s="181"/>
      <c r="AI104" s="42"/>
      <c r="AJ104" s="42"/>
      <c r="AK104" s="43"/>
      <c r="AL104" s="43"/>
      <c r="AM104" s="43"/>
      <c r="AN104" s="301"/>
      <c r="AO104" s="270"/>
      <c r="AP104" s="54"/>
      <c r="AQ104" s="54"/>
      <c r="AR104" s="54"/>
    </row>
    <row r="105" spans="1:44" ht="18.75" customHeight="1" x14ac:dyDescent="0.25">
      <c r="A105" s="54"/>
      <c r="B105" s="262"/>
      <c r="C105" s="190"/>
      <c r="D105" s="190"/>
      <c r="E105" s="190"/>
      <c r="F105" s="190"/>
      <c r="G105" s="295"/>
      <c r="H105" s="305"/>
      <c r="I105" s="190"/>
      <c r="J105" s="190"/>
      <c r="K105" s="192"/>
      <c r="L105" s="192"/>
      <c r="M105" s="195"/>
      <c r="N105" s="195"/>
      <c r="O105" s="181"/>
      <c r="P105" s="196"/>
      <c r="Q105" s="28"/>
      <c r="R105" s="29"/>
      <c r="S105" s="29"/>
      <c r="T105" s="30"/>
      <c r="U105" s="150"/>
      <c r="V105" s="308"/>
      <c r="W105" s="311"/>
      <c r="X105" s="268"/>
      <c r="Y105" s="232"/>
      <c r="Z105" s="232"/>
      <c r="AA105" s="302"/>
      <c r="AB105" s="235"/>
      <c r="AC105" s="190"/>
      <c r="AD105" s="181"/>
      <c r="AE105" s="181"/>
      <c r="AF105" s="182"/>
      <c r="AG105" s="182"/>
      <c r="AH105" s="181"/>
      <c r="AI105" s="40"/>
      <c r="AJ105" s="40"/>
      <c r="AK105" s="40"/>
      <c r="AL105" s="41"/>
      <c r="AM105" s="42"/>
      <c r="AN105" s="229"/>
      <c r="AO105" s="232"/>
      <c r="AP105" s="54"/>
      <c r="AQ105" s="54"/>
      <c r="AR105" s="54"/>
    </row>
    <row r="106" spans="1:44" x14ac:dyDescent="0.25">
      <c r="A106" s="54"/>
      <c r="B106" s="262"/>
      <c r="C106" s="190"/>
      <c r="D106" s="190"/>
      <c r="E106" s="190"/>
      <c r="F106" s="190"/>
      <c r="G106" s="296"/>
      <c r="H106" s="306"/>
      <c r="I106" s="190"/>
      <c r="J106" s="190"/>
      <c r="K106" s="193"/>
      <c r="L106" s="193"/>
      <c r="M106" s="193"/>
      <c r="N106" s="193"/>
      <c r="O106" s="181"/>
      <c r="P106" s="197"/>
      <c r="Q106" s="31"/>
      <c r="R106" s="32"/>
      <c r="S106" s="33"/>
      <c r="T106" s="34"/>
      <c r="U106" s="147"/>
      <c r="V106" s="309"/>
      <c r="W106" s="312"/>
      <c r="X106" s="263"/>
      <c r="Y106" s="233"/>
      <c r="Z106" s="233"/>
      <c r="AA106" s="303"/>
      <c r="AB106" s="235"/>
      <c r="AC106" s="190"/>
      <c r="AD106" s="181"/>
      <c r="AE106" s="181"/>
      <c r="AF106" s="182"/>
      <c r="AG106" s="182"/>
      <c r="AH106" s="181"/>
      <c r="AI106" s="40"/>
      <c r="AJ106" s="40"/>
      <c r="AK106" s="41"/>
      <c r="AL106" s="42"/>
      <c r="AM106" s="42"/>
      <c r="AN106" s="230"/>
      <c r="AO106" s="233"/>
      <c r="AP106" s="54"/>
      <c r="AQ106" s="54"/>
      <c r="AR106" s="54"/>
    </row>
    <row r="107" spans="1:44" ht="21" customHeight="1" x14ac:dyDescent="0.25">
      <c r="A107" s="54"/>
      <c r="B107" s="262"/>
      <c r="C107" s="190"/>
      <c r="D107" s="190"/>
      <c r="E107" s="190"/>
      <c r="F107" s="190"/>
      <c r="G107" s="296"/>
      <c r="H107" s="306"/>
      <c r="I107" s="190"/>
      <c r="J107" s="190"/>
      <c r="K107" s="193"/>
      <c r="L107" s="193"/>
      <c r="M107" s="193"/>
      <c r="N107" s="193"/>
      <c r="O107" s="181"/>
      <c r="P107" s="197"/>
      <c r="Q107" s="31"/>
      <c r="R107" s="33"/>
      <c r="S107" s="34"/>
      <c r="T107" s="34"/>
      <c r="U107" s="148"/>
      <c r="V107" s="309"/>
      <c r="W107" s="312"/>
      <c r="X107" s="263"/>
      <c r="Y107" s="233"/>
      <c r="Z107" s="233"/>
      <c r="AA107" s="303"/>
      <c r="AB107" s="235"/>
      <c r="AC107" s="190"/>
      <c r="AD107" s="181"/>
      <c r="AE107" s="181"/>
      <c r="AF107" s="182"/>
      <c r="AG107" s="182"/>
      <c r="AH107" s="181"/>
      <c r="AI107" s="40"/>
      <c r="AJ107" s="41"/>
      <c r="AK107" s="42"/>
      <c r="AL107" s="42"/>
      <c r="AM107" s="43"/>
      <c r="AN107" s="230"/>
      <c r="AO107" s="233"/>
      <c r="AP107" s="54"/>
      <c r="AQ107" s="54"/>
      <c r="AR107" s="54"/>
    </row>
    <row r="108" spans="1:44" x14ac:dyDescent="0.25">
      <c r="A108" s="54"/>
      <c r="B108" s="262"/>
      <c r="C108" s="190"/>
      <c r="D108" s="190"/>
      <c r="E108" s="190"/>
      <c r="F108" s="190"/>
      <c r="G108" s="296"/>
      <c r="H108" s="306"/>
      <c r="I108" s="190"/>
      <c r="J108" s="190"/>
      <c r="K108" s="193"/>
      <c r="L108" s="193"/>
      <c r="M108" s="193"/>
      <c r="N108" s="193"/>
      <c r="O108" s="181"/>
      <c r="P108" s="197"/>
      <c r="Q108" s="36"/>
      <c r="R108" s="34"/>
      <c r="S108" s="34"/>
      <c r="T108" s="35"/>
      <c r="U108" s="148"/>
      <c r="V108" s="309"/>
      <c r="W108" s="312"/>
      <c r="X108" s="263"/>
      <c r="Y108" s="233"/>
      <c r="Z108" s="233"/>
      <c r="AA108" s="303"/>
      <c r="AB108" s="235"/>
      <c r="AC108" s="190"/>
      <c r="AD108" s="181"/>
      <c r="AE108" s="181"/>
      <c r="AF108" s="182"/>
      <c r="AG108" s="182"/>
      <c r="AH108" s="181"/>
      <c r="AI108" s="41"/>
      <c r="AJ108" s="42"/>
      <c r="AK108" s="42"/>
      <c r="AL108" s="43"/>
      <c r="AM108" s="43"/>
      <c r="AN108" s="230"/>
      <c r="AO108" s="233"/>
      <c r="AP108" s="54"/>
      <c r="AQ108" s="54"/>
      <c r="AR108" s="54"/>
    </row>
    <row r="109" spans="1:44" ht="24" customHeight="1" thickBot="1" x14ac:dyDescent="0.3">
      <c r="A109" s="54"/>
      <c r="B109" s="262"/>
      <c r="C109" s="190"/>
      <c r="D109" s="190"/>
      <c r="E109" s="190"/>
      <c r="F109" s="190"/>
      <c r="G109" s="297"/>
      <c r="H109" s="307"/>
      <c r="I109" s="190"/>
      <c r="J109" s="190"/>
      <c r="K109" s="194"/>
      <c r="L109" s="194"/>
      <c r="M109" s="194"/>
      <c r="N109" s="194"/>
      <c r="O109" s="181"/>
      <c r="P109" s="198"/>
      <c r="Q109" s="37"/>
      <c r="R109" s="38"/>
      <c r="S109" s="39"/>
      <c r="T109" s="39"/>
      <c r="U109" s="149"/>
      <c r="V109" s="310"/>
      <c r="W109" s="313"/>
      <c r="X109" s="264"/>
      <c r="Y109" s="270"/>
      <c r="Z109" s="270"/>
      <c r="AA109" s="304"/>
      <c r="AB109" s="235"/>
      <c r="AC109" s="190"/>
      <c r="AD109" s="181"/>
      <c r="AE109" s="181"/>
      <c r="AF109" s="182"/>
      <c r="AG109" s="182"/>
      <c r="AH109" s="181"/>
      <c r="AI109" s="42"/>
      <c r="AJ109" s="42"/>
      <c r="AK109" s="43"/>
      <c r="AL109" s="43"/>
      <c r="AM109" s="43"/>
      <c r="AN109" s="301"/>
      <c r="AO109" s="270"/>
      <c r="AP109" s="54"/>
      <c r="AQ109" s="54"/>
      <c r="AR109" s="54"/>
    </row>
    <row r="110" spans="1:44" ht="18.75" customHeight="1" x14ac:dyDescent="0.25">
      <c r="A110" s="54"/>
      <c r="B110" s="189"/>
      <c r="C110" s="190"/>
      <c r="D110" s="190"/>
      <c r="E110" s="190"/>
      <c r="F110" s="190"/>
      <c r="G110" s="317"/>
      <c r="H110" s="314"/>
      <c r="I110" s="190"/>
      <c r="J110" s="190"/>
      <c r="K110" s="192"/>
      <c r="L110" s="192"/>
      <c r="M110" s="195"/>
      <c r="N110" s="195"/>
      <c r="O110" s="181"/>
      <c r="P110" s="196"/>
      <c r="Q110" s="28"/>
      <c r="R110" s="29"/>
      <c r="S110" s="29"/>
      <c r="T110" s="30"/>
      <c r="U110" s="150"/>
      <c r="V110" s="308"/>
      <c r="W110" s="311"/>
      <c r="X110" s="268"/>
      <c r="Y110" s="232"/>
      <c r="Z110" s="232"/>
      <c r="AA110" s="302"/>
      <c r="AB110" s="235"/>
      <c r="AC110" s="190"/>
      <c r="AD110" s="181"/>
      <c r="AE110" s="181"/>
      <c r="AF110" s="182"/>
      <c r="AG110" s="182"/>
      <c r="AH110" s="181"/>
      <c r="AI110" s="40"/>
      <c r="AJ110" s="40"/>
      <c r="AK110" s="40"/>
      <c r="AL110" s="41"/>
      <c r="AM110" s="42"/>
      <c r="AN110" s="229"/>
      <c r="AO110" s="232"/>
      <c r="AP110" s="54"/>
      <c r="AQ110" s="54"/>
      <c r="AR110" s="54"/>
    </row>
    <row r="111" spans="1:44" x14ac:dyDescent="0.25">
      <c r="A111" s="54"/>
      <c r="B111" s="189"/>
      <c r="C111" s="190"/>
      <c r="D111" s="190"/>
      <c r="E111" s="190"/>
      <c r="F111" s="190"/>
      <c r="G111" s="318"/>
      <c r="H111" s="315"/>
      <c r="I111" s="190"/>
      <c r="J111" s="190"/>
      <c r="K111" s="193"/>
      <c r="L111" s="193"/>
      <c r="M111" s="193"/>
      <c r="N111" s="193"/>
      <c r="O111" s="181"/>
      <c r="P111" s="197"/>
      <c r="Q111" s="31"/>
      <c r="R111" s="32"/>
      <c r="S111" s="33"/>
      <c r="T111" s="34"/>
      <c r="U111" s="147"/>
      <c r="V111" s="309"/>
      <c r="W111" s="312"/>
      <c r="X111" s="263"/>
      <c r="Y111" s="233"/>
      <c r="Z111" s="233"/>
      <c r="AA111" s="303"/>
      <c r="AB111" s="235"/>
      <c r="AC111" s="190"/>
      <c r="AD111" s="181"/>
      <c r="AE111" s="181"/>
      <c r="AF111" s="182"/>
      <c r="AG111" s="182"/>
      <c r="AH111" s="181"/>
      <c r="AI111" s="40"/>
      <c r="AJ111" s="40"/>
      <c r="AK111" s="41"/>
      <c r="AL111" s="42"/>
      <c r="AM111" s="42"/>
      <c r="AN111" s="230"/>
      <c r="AO111" s="233"/>
      <c r="AP111" s="54"/>
      <c r="AQ111" s="54"/>
      <c r="AR111" s="54"/>
    </row>
    <row r="112" spans="1:44" ht="21" customHeight="1" x14ac:dyDescent="0.25">
      <c r="A112" s="54"/>
      <c r="B112" s="189"/>
      <c r="C112" s="190"/>
      <c r="D112" s="190"/>
      <c r="E112" s="190"/>
      <c r="F112" s="190"/>
      <c r="G112" s="318"/>
      <c r="H112" s="315"/>
      <c r="I112" s="190"/>
      <c r="J112" s="190"/>
      <c r="K112" s="193"/>
      <c r="L112" s="193"/>
      <c r="M112" s="193"/>
      <c r="N112" s="193"/>
      <c r="O112" s="181"/>
      <c r="P112" s="197"/>
      <c r="Q112" s="31"/>
      <c r="R112" s="33"/>
      <c r="S112" s="34"/>
      <c r="T112" s="34"/>
      <c r="U112" s="148"/>
      <c r="V112" s="309"/>
      <c r="W112" s="312"/>
      <c r="X112" s="263"/>
      <c r="Y112" s="233"/>
      <c r="Z112" s="233"/>
      <c r="AA112" s="303"/>
      <c r="AB112" s="235"/>
      <c r="AC112" s="190"/>
      <c r="AD112" s="181"/>
      <c r="AE112" s="181"/>
      <c r="AF112" s="182"/>
      <c r="AG112" s="182"/>
      <c r="AH112" s="181"/>
      <c r="AI112" s="40"/>
      <c r="AJ112" s="41"/>
      <c r="AK112" s="42"/>
      <c r="AL112" s="42"/>
      <c r="AM112" s="43"/>
      <c r="AN112" s="230"/>
      <c r="AO112" s="233"/>
      <c r="AP112" s="54"/>
      <c r="AQ112" s="54"/>
      <c r="AR112" s="54"/>
    </row>
    <row r="113" spans="1:44" x14ac:dyDescent="0.25">
      <c r="A113" s="54"/>
      <c r="B113" s="189"/>
      <c r="C113" s="190"/>
      <c r="D113" s="190"/>
      <c r="E113" s="190"/>
      <c r="F113" s="190"/>
      <c r="G113" s="318"/>
      <c r="H113" s="315"/>
      <c r="I113" s="190"/>
      <c r="J113" s="190"/>
      <c r="K113" s="193"/>
      <c r="L113" s="193"/>
      <c r="M113" s="193"/>
      <c r="N113" s="193"/>
      <c r="O113" s="181"/>
      <c r="P113" s="197"/>
      <c r="Q113" s="36"/>
      <c r="R113" s="34"/>
      <c r="S113" s="34"/>
      <c r="T113" s="35"/>
      <c r="U113" s="148"/>
      <c r="V113" s="309"/>
      <c r="W113" s="312"/>
      <c r="X113" s="263"/>
      <c r="Y113" s="233"/>
      <c r="Z113" s="233"/>
      <c r="AA113" s="303"/>
      <c r="AB113" s="235"/>
      <c r="AC113" s="190"/>
      <c r="AD113" s="181"/>
      <c r="AE113" s="181"/>
      <c r="AF113" s="182"/>
      <c r="AG113" s="182"/>
      <c r="AH113" s="181"/>
      <c r="AI113" s="41"/>
      <c r="AJ113" s="42"/>
      <c r="AK113" s="42"/>
      <c r="AL113" s="43"/>
      <c r="AM113" s="43"/>
      <c r="AN113" s="230"/>
      <c r="AO113" s="233"/>
      <c r="AP113" s="54"/>
      <c r="AQ113" s="54"/>
      <c r="AR113" s="54"/>
    </row>
    <row r="114" spans="1:44" ht="24" customHeight="1" thickBot="1" x14ac:dyDescent="0.3">
      <c r="A114" s="54"/>
      <c r="B114" s="189"/>
      <c r="C114" s="190"/>
      <c r="D114" s="190"/>
      <c r="E114" s="190"/>
      <c r="F114" s="190"/>
      <c r="G114" s="319"/>
      <c r="H114" s="316"/>
      <c r="I114" s="190"/>
      <c r="J114" s="190"/>
      <c r="K114" s="194"/>
      <c r="L114" s="194"/>
      <c r="M114" s="194"/>
      <c r="N114" s="194"/>
      <c r="O114" s="181"/>
      <c r="P114" s="198"/>
      <c r="Q114" s="37"/>
      <c r="R114" s="38"/>
      <c r="S114" s="39"/>
      <c r="T114" s="39"/>
      <c r="U114" s="149"/>
      <c r="V114" s="310"/>
      <c r="W114" s="313"/>
      <c r="X114" s="264"/>
      <c r="Y114" s="270"/>
      <c r="Z114" s="270"/>
      <c r="AA114" s="304"/>
      <c r="AB114" s="235"/>
      <c r="AC114" s="190"/>
      <c r="AD114" s="181"/>
      <c r="AE114" s="181"/>
      <c r="AF114" s="182"/>
      <c r="AG114" s="182"/>
      <c r="AH114" s="181"/>
      <c r="AI114" s="42"/>
      <c r="AJ114" s="42"/>
      <c r="AK114" s="43"/>
      <c r="AL114" s="43"/>
      <c r="AM114" s="43"/>
      <c r="AN114" s="301"/>
      <c r="AO114" s="270"/>
      <c r="AP114" s="54"/>
      <c r="AQ114" s="54"/>
      <c r="AR114" s="54"/>
    </row>
    <row r="115" spans="1:44" ht="18.75" customHeight="1" x14ac:dyDescent="0.25">
      <c r="A115" s="54"/>
      <c r="B115" s="189"/>
      <c r="C115" s="190"/>
      <c r="D115" s="190"/>
      <c r="E115" s="190"/>
      <c r="F115" s="190"/>
      <c r="G115" s="317"/>
      <c r="H115" s="314"/>
      <c r="I115" s="190"/>
      <c r="J115" s="190"/>
      <c r="K115" s="192"/>
      <c r="L115" s="192"/>
      <c r="M115" s="195"/>
      <c r="N115" s="195"/>
      <c r="O115" s="181"/>
      <c r="P115" s="196"/>
      <c r="Q115" s="28"/>
      <c r="R115" s="29"/>
      <c r="S115" s="29"/>
      <c r="T115" s="30"/>
      <c r="U115" s="150"/>
      <c r="V115" s="308"/>
      <c r="W115" s="311"/>
      <c r="X115" s="268"/>
      <c r="Y115" s="232"/>
      <c r="Z115" s="232"/>
      <c r="AA115" s="302"/>
      <c r="AB115" s="235"/>
      <c r="AC115" s="190"/>
      <c r="AD115" s="181"/>
      <c r="AE115" s="181"/>
      <c r="AF115" s="182"/>
      <c r="AG115" s="182"/>
      <c r="AH115" s="181"/>
      <c r="AI115" s="40"/>
      <c r="AJ115" s="40"/>
      <c r="AK115" s="40"/>
      <c r="AL115" s="41"/>
      <c r="AM115" s="42"/>
      <c r="AN115" s="229"/>
      <c r="AO115" s="232"/>
      <c r="AP115" s="54"/>
      <c r="AQ115" s="54"/>
      <c r="AR115" s="54"/>
    </row>
    <row r="116" spans="1:44" x14ac:dyDescent="0.25">
      <c r="A116" s="54"/>
      <c r="B116" s="189"/>
      <c r="C116" s="190"/>
      <c r="D116" s="190"/>
      <c r="E116" s="190"/>
      <c r="F116" s="190"/>
      <c r="G116" s="318"/>
      <c r="H116" s="315"/>
      <c r="I116" s="190"/>
      <c r="J116" s="190"/>
      <c r="K116" s="193"/>
      <c r="L116" s="193"/>
      <c r="M116" s="193"/>
      <c r="N116" s="193"/>
      <c r="O116" s="181"/>
      <c r="P116" s="197"/>
      <c r="Q116" s="31"/>
      <c r="R116" s="32"/>
      <c r="S116" s="33"/>
      <c r="T116" s="34"/>
      <c r="U116" s="147"/>
      <c r="V116" s="309"/>
      <c r="W116" s="312"/>
      <c r="X116" s="263"/>
      <c r="Y116" s="233"/>
      <c r="Z116" s="233"/>
      <c r="AA116" s="303"/>
      <c r="AB116" s="235"/>
      <c r="AC116" s="190"/>
      <c r="AD116" s="181"/>
      <c r="AE116" s="181"/>
      <c r="AF116" s="182"/>
      <c r="AG116" s="182"/>
      <c r="AH116" s="181"/>
      <c r="AI116" s="40"/>
      <c r="AJ116" s="40"/>
      <c r="AK116" s="41"/>
      <c r="AL116" s="42"/>
      <c r="AM116" s="42"/>
      <c r="AN116" s="230"/>
      <c r="AO116" s="233"/>
      <c r="AP116" s="54"/>
      <c r="AQ116" s="54"/>
      <c r="AR116" s="54"/>
    </row>
    <row r="117" spans="1:44" ht="21" customHeight="1" x14ac:dyDescent="0.25">
      <c r="A117" s="54"/>
      <c r="B117" s="189"/>
      <c r="C117" s="190"/>
      <c r="D117" s="190"/>
      <c r="E117" s="190"/>
      <c r="F117" s="190"/>
      <c r="G117" s="318"/>
      <c r="H117" s="315"/>
      <c r="I117" s="190"/>
      <c r="J117" s="190"/>
      <c r="K117" s="193"/>
      <c r="L117" s="193"/>
      <c r="M117" s="193"/>
      <c r="N117" s="193"/>
      <c r="O117" s="181"/>
      <c r="P117" s="197"/>
      <c r="Q117" s="31"/>
      <c r="R117" s="33"/>
      <c r="S117" s="34"/>
      <c r="T117" s="34"/>
      <c r="U117" s="148"/>
      <c r="V117" s="309"/>
      <c r="W117" s="312"/>
      <c r="X117" s="263"/>
      <c r="Y117" s="233"/>
      <c r="Z117" s="233"/>
      <c r="AA117" s="303"/>
      <c r="AB117" s="235"/>
      <c r="AC117" s="190"/>
      <c r="AD117" s="181"/>
      <c r="AE117" s="181"/>
      <c r="AF117" s="182"/>
      <c r="AG117" s="182"/>
      <c r="AH117" s="181"/>
      <c r="AI117" s="40"/>
      <c r="AJ117" s="41"/>
      <c r="AK117" s="42"/>
      <c r="AL117" s="42"/>
      <c r="AM117" s="43"/>
      <c r="AN117" s="230"/>
      <c r="AO117" s="233"/>
      <c r="AP117" s="54"/>
      <c r="AQ117" s="54"/>
      <c r="AR117" s="54"/>
    </row>
    <row r="118" spans="1:44" x14ac:dyDescent="0.25">
      <c r="A118" s="54"/>
      <c r="B118" s="189"/>
      <c r="C118" s="190"/>
      <c r="D118" s="190"/>
      <c r="E118" s="190"/>
      <c r="F118" s="190"/>
      <c r="G118" s="318"/>
      <c r="H118" s="315"/>
      <c r="I118" s="190"/>
      <c r="J118" s="190"/>
      <c r="K118" s="193"/>
      <c r="L118" s="193"/>
      <c r="M118" s="193"/>
      <c r="N118" s="193"/>
      <c r="O118" s="181"/>
      <c r="P118" s="197"/>
      <c r="Q118" s="36"/>
      <c r="R118" s="34"/>
      <c r="S118" s="34"/>
      <c r="T118" s="35"/>
      <c r="U118" s="148"/>
      <c r="V118" s="309"/>
      <c r="W118" s="312"/>
      <c r="X118" s="263"/>
      <c r="Y118" s="233"/>
      <c r="Z118" s="233"/>
      <c r="AA118" s="303"/>
      <c r="AB118" s="235"/>
      <c r="AC118" s="190"/>
      <c r="AD118" s="181"/>
      <c r="AE118" s="181"/>
      <c r="AF118" s="182"/>
      <c r="AG118" s="182"/>
      <c r="AH118" s="181"/>
      <c r="AI118" s="41"/>
      <c r="AJ118" s="42"/>
      <c r="AK118" s="42"/>
      <c r="AL118" s="43"/>
      <c r="AM118" s="43"/>
      <c r="AN118" s="230"/>
      <c r="AO118" s="233"/>
      <c r="AP118" s="54"/>
      <c r="AQ118" s="54"/>
      <c r="AR118" s="54"/>
    </row>
    <row r="119" spans="1:44" ht="24" customHeight="1" thickBot="1" x14ac:dyDescent="0.3">
      <c r="A119" s="54"/>
      <c r="B119" s="189"/>
      <c r="C119" s="190"/>
      <c r="D119" s="190"/>
      <c r="E119" s="190"/>
      <c r="F119" s="190"/>
      <c r="G119" s="319"/>
      <c r="H119" s="316"/>
      <c r="I119" s="190"/>
      <c r="J119" s="190"/>
      <c r="K119" s="194"/>
      <c r="L119" s="194"/>
      <c r="M119" s="194"/>
      <c r="N119" s="194"/>
      <c r="O119" s="181"/>
      <c r="P119" s="198"/>
      <c r="Q119" s="37"/>
      <c r="R119" s="38"/>
      <c r="S119" s="39"/>
      <c r="T119" s="39"/>
      <c r="U119" s="149"/>
      <c r="V119" s="310"/>
      <c r="W119" s="313"/>
      <c r="X119" s="264"/>
      <c r="Y119" s="270"/>
      <c r="Z119" s="270"/>
      <c r="AA119" s="304"/>
      <c r="AB119" s="235"/>
      <c r="AC119" s="190"/>
      <c r="AD119" s="181"/>
      <c r="AE119" s="181"/>
      <c r="AF119" s="182"/>
      <c r="AG119" s="182"/>
      <c r="AH119" s="181"/>
      <c r="AI119" s="42"/>
      <c r="AJ119" s="42"/>
      <c r="AK119" s="43"/>
      <c r="AL119" s="43"/>
      <c r="AM119" s="43"/>
      <c r="AN119" s="301"/>
      <c r="AO119" s="270"/>
      <c r="AP119" s="54"/>
      <c r="AQ119" s="54"/>
      <c r="AR119" s="54"/>
    </row>
    <row r="120" spans="1:44" ht="18.75" customHeight="1" x14ac:dyDescent="0.25">
      <c r="A120" s="54"/>
      <c r="B120" s="189"/>
      <c r="C120" s="190"/>
      <c r="D120" s="190"/>
      <c r="E120" s="190"/>
      <c r="F120" s="190"/>
      <c r="G120" s="317"/>
      <c r="H120" s="314"/>
      <c r="I120" s="190"/>
      <c r="J120" s="190"/>
      <c r="K120" s="192"/>
      <c r="L120" s="192"/>
      <c r="M120" s="195"/>
      <c r="N120" s="195"/>
      <c r="O120" s="181"/>
      <c r="P120" s="196"/>
      <c r="Q120" s="28"/>
      <c r="R120" s="29"/>
      <c r="S120" s="29"/>
      <c r="T120" s="30"/>
      <c r="U120" s="150"/>
      <c r="V120" s="308"/>
      <c r="W120" s="311"/>
      <c r="X120" s="268"/>
      <c r="Y120" s="232"/>
      <c r="Z120" s="232"/>
      <c r="AA120" s="302"/>
      <c r="AB120" s="235"/>
      <c r="AC120" s="190"/>
      <c r="AD120" s="181"/>
      <c r="AE120" s="181"/>
      <c r="AF120" s="182"/>
      <c r="AG120" s="182"/>
      <c r="AH120" s="181"/>
      <c r="AI120" s="40"/>
      <c r="AJ120" s="40"/>
      <c r="AK120" s="40"/>
      <c r="AL120" s="41"/>
      <c r="AM120" s="42"/>
      <c r="AN120" s="229"/>
      <c r="AO120" s="232"/>
      <c r="AP120" s="54"/>
      <c r="AQ120" s="54"/>
      <c r="AR120" s="54"/>
    </row>
    <row r="121" spans="1:44" x14ac:dyDescent="0.25">
      <c r="A121" s="54"/>
      <c r="B121" s="189"/>
      <c r="C121" s="190"/>
      <c r="D121" s="190"/>
      <c r="E121" s="190"/>
      <c r="F121" s="190"/>
      <c r="G121" s="318"/>
      <c r="H121" s="315"/>
      <c r="I121" s="190"/>
      <c r="J121" s="190"/>
      <c r="K121" s="193"/>
      <c r="L121" s="193"/>
      <c r="M121" s="193"/>
      <c r="N121" s="193"/>
      <c r="O121" s="181"/>
      <c r="P121" s="197"/>
      <c r="Q121" s="31"/>
      <c r="R121" s="32"/>
      <c r="S121" s="33"/>
      <c r="T121" s="34"/>
      <c r="U121" s="147"/>
      <c r="V121" s="309"/>
      <c r="W121" s="312"/>
      <c r="X121" s="263"/>
      <c r="Y121" s="233"/>
      <c r="Z121" s="233"/>
      <c r="AA121" s="303"/>
      <c r="AB121" s="235"/>
      <c r="AC121" s="190"/>
      <c r="AD121" s="181"/>
      <c r="AE121" s="181"/>
      <c r="AF121" s="182"/>
      <c r="AG121" s="182"/>
      <c r="AH121" s="181"/>
      <c r="AI121" s="40"/>
      <c r="AJ121" s="40"/>
      <c r="AK121" s="41"/>
      <c r="AL121" s="42"/>
      <c r="AM121" s="42"/>
      <c r="AN121" s="230"/>
      <c r="AO121" s="233"/>
      <c r="AP121" s="54"/>
      <c r="AQ121" s="54"/>
      <c r="AR121" s="54"/>
    </row>
    <row r="122" spans="1:44" ht="21" customHeight="1" x14ac:dyDescent="0.25">
      <c r="A122" s="54"/>
      <c r="B122" s="189"/>
      <c r="C122" s="190"/>
      <c r="D122" s="190"/>
      <c r="E122" s="190"/>
      <c r="F122" s="190"/>
      <c r="G122" s="318"/>
      <c r="H122" s="315"/>
      <c r="I122" s="190"/>
      <c r="J122" s="190"/>
      <c r="K122" s="193"/>
      <c r="L122" s="193"/>
      <c r="M122" s="193"/>
      <c r="N122" s="193"/>
      <c r="O122" s="181"/>
      <c r="P122" s="197"/>
      <c r="Q122" s="31"/>
      <c r="R122" s="33"/>
      <c r="S122" s="34"/>
      <c r="T122" s="34"/>
      <c r="U122" s="148"/>
      <c r="V122" s="309"/>
      <c r="W122" s="312"/>
      <c r="X122" s="263"/>
      <c r="Y122" s="233"/>
      <c r="Z122" s="233"/>
      <c r="AA122" s="303"/>
      <c r="AB122" s="235"/>
      <c r="AC122" s="190"/>
      <c r="AD122" s="181"/>
      <c r="AE122" s="181"/>
      <c r="AF122" s="182"/>
      <c r="AG122" s="182"/>
      <c r="AH122" s="181"/>
      <c r="AI122" s="40"/>
      <c r="AJ122" s="41"/>
      <c r="AK122" s="42"/>
      <c r="AL122" s="42"/>
      <c r="AM122" s="43"/>
      <c r="AN122" s="230"/>
      <c r="AO122" s="233"/>
      <c r="AP122" s="54"/>
      <c r="AQ122" s="54"/>
      <c r="AR122" s="54"/>
    </row>
    <row r="123" spans="1:44" x14ac:dyDescent="0.25">
      <c r="A123" s="54"/>
      <c r="B123" s="189"/>
      <c r="C123" s="190"/>
      <c r="D123" s="190"/>
      <c r="E123" s="190"/>
      <c r="F123" s="190"/>
      <c r="G123" s="318"/>
      <c r="H123" s="315"/>
      <c r="I123" s="190"/>
      <c r="J123" s="190"/>
      <c r="K123" s="193"/>
      <c r="L123" s="193"/>
      <c r="M123" s="193"/>
      <c r="N123" s="193"/>
      <c r="O123" s="181"/>
      <c r="P123" s="197"/>
      <c r="Q123" s="36"/>
      <c r="R123" s="34"/>
      <c r="S123" s="34"/>
      <c r="T123" s="35"/>
      <c r="U123" s="148"/>
      <c r="V123" s="309"/>
      <c r="W123" s="312"/>
      <c r="X123" s="263"/>
      <c r="Y123" s="233"/>
      <c r="Z123" s="233"/>
      <c r="AA123" s="303"/>
      <c r="AB123" s="235"/>
      <c r="AC123" s="190"/>
      <c r="AD123" s="181"/>
      <c r="AE123" s="181"/>
      <c r="AF123" s="182"/>
      <c r="AG123" s="182"/>
      <c r="AH123" s="181"/>
      <c r="AI123" s="41"/>
      <c r="AJ123" s="42"/>
      <c r="AK123" s="42"/>
      <c r="AL123" s="43"/>
      <c r="AM123" s="43"/>
      <c r="AN123" s="230"/>
      <c r="AO123" s="233"/>
      <c r="AP123" s="54"/>
      <c r="AQ123" s="54"/>
      <c r="AR123" s="54"/>
    </row>
    <row r="124" spans="1:44" ht="24" customHeight="1" thickBot="1" x14ac:dyDescent="0.3">
      <c r="A124" s="54"/>
      <c r="B124" s="189"/>
      <c r="C124" s="190"/>
      <c r="D124" s="190"/>
      <c r="E124" s="190"/>
      <c r="F124" s="190"/>
      <c r="G124" s="319"/>
      <c r="H124" s="316"/>
      <c r="I124" s="190"/>
      <c r="J124" s="190"/>
      <c r="K124" s="194"/>
      <c r="L124" s="194"/>
      <c r="M124" s="194"/>
      <c r="N124" s="194"/>
      <c r="O124" s="181"/>
      <c r="P124" s="198"/>
      <c r="Q124" s="37"/>
      <c r="R124" s="38"/>
      <c r="S124" s="39"/>
      <c r="T124" s="39"/>
      <c r="U124" s="149"/>
      <c r="V124" s="322"/>
      <c r="W124" s="320"/>
      <c r="X124" s="264"/>
      <c r="Y124" s="270"/>
      <c r="Z124" s="270"/>
      <c r="AA124" s="304"/>
      <c r="AB124" s="235"/>
      <c r="AC124" s="190"/>
      <c r="AD124" s="181"/>
      <c r="AE124" s="181"/>
      <c r="AF124" s="182"/>
      <c r="AG124" s="182"/>
      <c r="AH124" s="181"/>
      <c r="AI124" s="42"/>
      <c r="AJ124" s="42"/>
      <c r="AK124" s="43"/>
      <c r="AL124" s="43"/>
      <c r="AM124" s="43"/>
      <c r="AN124" s="301"/>
      <c r="AO124" s="270"/>
      <c r="AP124" s="54"/>
      <c r="AQ124" s="54"/>
      <c r="AR124" s="54"/>
    </row>
    <row r="125" spans="1:44" ht="18.75" customHeight="1" x14ac:dyDescent="0.25">
      <c r="A125" s="54"/>
      <c r="B125" s="189"/>
      <c r="C125" s="190"/>
      <c r="D125" s="190"/>
      <c r="E125" s="190"/>
      <c r="F125" s="190"/>
      <c r="G125" s="317"/>
      <c r="H125" s="314"/>
      <c r="I125" s="190"/>
      <c r="J125" s="190"/>
      <c r="K125" s="192"/>
      <c r="L125" s="192"/>
      <c r="M125" s="195"/>
      <c r="N125" s="195"/>
      <c r="O125" s="181"/>
      <c r="P125" s="196"/>
      <c r="Q125" s="28"/>
      <c r="R125" s="29"/>
      <c r="S125" s="29"/>
      <c r="T125" s="30"/>
      <c r="U125" s="150"/>
      <c r="V125" s="321"/>
      <c r="W125" s="323"/>
      <c r="X125" s="268"/>
      <c r="Y125" s="232"/>
      <c r="Z125" s="232"/>
      <c r="AA125" s="302"/>
      <c r="AB125" s="235"/>
      <c r="AC125" s="190"/>
      <c r="AD125" s="181"/>
      <c r="AE125" s="181"/>
      <c r="AF125" s="182"/>
      <c r="AG125" s="182"/>
      <c r="AH125" s="181"/>
      <c r="AI125" s="40"/>
      <c r="AJ125" s="40"/>
      <c r="AK125" s="40"/>
      <c r="AL125" s="41"/>
      <c r="AM125" s="42"/>
      <c r="AN125" s="229"/>
      <c r="AO125" s="232"/>
      <c r="AP125" s="54"/>
      <c r="AQ125" s="54"/>
      <c r="AR125" s="54"/>
    </row>
    <row r="126" spans="1:44" x14ac:dyDescent="0.25">
      <c r="A126" s="54"/>
      <c r="B126" s="189"/>
      <c r="C126" s="190"/>
      <c r="D126" s="190"/>
      <c r="E126" s="190"/>
      <c r="F126" s="190"/>
      <c r="G126" s="318"/>
      <c r="H126" s="315"/>
      <c r="I126" s="190"/>
      <c r="J126" s="190"/>
      <c r="K126" s="193"/>
      <c r="L126" s="193"/>
      <c r="M126" s="193"/>
      <c r="N126" s="193"/>
      <c r="O126" s="181"/>
      <c r="P126" s="197"/>
      <c r="Q126" s="31"/>
      <c r="R126" s="32"/>
      <c r="S126" s="33"/>
      <c r="T126" s="34"/>
      <c r="U126" s="147"/>
      <c r="V126" s="309"/>
      <c r="W126" s="324"/>
      <c r="X126" s="263"/>
      <c r="Y126" s="233"/>
      <c r="Z126" s="233"/>
      <c r="AA126" s="303"/>
      <c r="AB126" s="235"/>
      <c r="AC126" s="190"/>
      <c r="AD126" s="181"/>
      <c r="AE126" s="181"/>
      <c r="AF126" s="182"/>
      <c r="AG126" s="182"/>
      <c r="AH126" s="181"/>
      <c r="AI126" s="40"/>
      <c r="AJ126" s="40"/>
      <c r="AK126" s="41"/>
      <c r="AL126" s="42"/>
      <c r="AM126" s="42"/>
      <c r="AN126" s="230"/>
      <c r="AO126" s="233"/>
      <c r="AP126" s="54"/>
      <c r="AQ126" s="54"/>
      <c r="AR126" s="54"/>
    </row>
    <row r="127" spans="1:44" ht="21" customHeight="1" x14ac:dyDescent="0.25">
      <c r="A127" s="54"/>
      <c r="B127" s="189"/>
      <c r="C127" s="190"/>
      <c r="D127" s="190"/>
      <c r="E127" s="190"/>
      <c r="F127" s="190"/>
      <c r="G127" s="318"/>
      <c r="H127" s="315"/>
      <c r="I127" s="190"/>
      <c r="J127" s="190"/>
      <c r="K127" s="193"/>
      <c r="L127" s="193"/>
      <c r="M127" s="193"/>
      <c r="N127" s="193"/>
      <c r="O127" s="181"/>
      <c r="P127" s="197"/>
      <c r="Q127" s="31"/>
      <c r="R127" s="33"/>
      <c r="S127" s="34"/>
      <c r="T127" s="34"/>
      <c r="U127" s="148"/>
      <c r="V127" s="309"/>
      <c r="W127" s="324"/>
      <c r="X127" s="263"/>
      <c r="Y127" s="233"/>
      <c r="Z127" s="233"/>
      <c r="AA127" s="303"/>
      <c r="AB127" s="235"/>
      <c r="AC127" s="190"/>
      <c r="AD127" s="181"/>
      <c r="AE127" s="181"/>
      <c r="AF127" s="182"/>
      <c r="AG127" s="182"/>
      <c r="AH127" s="181"/>
      <c r="AI127" s="40"/>
      <c r="AJ127" s="41"/>
      <c r="AK127" s="42"/>
      <c r="AL127" s="42"/>
      <c r="AM127" s="43"/>
      <c r="AN127" s="230"/>
      <c r="AO127" s="233"/>
      <c r="AP127" s="54"/>
      <c r="AQ127" s="54"/>
      <c r="AR127" s="54"/>
    </row>
    <row r="128" spans="1:44" x14ac:dyDescent="0.25">
      <c r="A128" s="54"/>
      <c r="B128" s="189"/>
      <c r="C128" s="190"/>
      <c r="D128" s="190"/>
      <c r="E128" s="190"/>
      <c r="F128" s="190"/>
      <c r="G128" s="318"/>
      <c r="H128" s="315"/>
      <c r="I128" s="190"/>
      <c r="J128" s="190"/>
      <c r="K128" s="193"/>
      <c r="L128" s="193"/>
      <c r="M128" s="193"/>
      <c r="N128" s="193"/>
      <c r="O128" s="181"/>
      <c r="P128" s="197"/>
      <c r="Q128" s="36"/>
      <c r="R128" s="34"/>
      <c r="S128" s="34"/>
      <c r="T128" s="35"/>
      <c r="U128" s="148"/>
      <c r="V128" s="309"/>
      <c r="W128" s="324"/>
      <c r="X128" s="263"/>
      <c r="Y128" s="233"/>
      <c r="Z128" s="233"/>
      <c r="AA128" s="303"/>
      <c r="AB128" s="235"/>
      <c r="AC128" s="190"/>
      <c r="AD128" s="181"/>
      <c r="AE128" s="181"/>
      <c r="AF128" s="182"/>
      <c r="AG128" s="182"/>
      <c r="AH128" s="181"/>
      <c r="AI128" s="41"/>
      <c r="AJ128" s="42"/>
      <c r="AK128" s="42"/>
      <c r="AL128" s="43"/>
      <c r="AM128" s="43"/>
      <c r="AN128" s="230"/>
      <c r="AO128" s="233"/>
      <c r="AP128" s="54"/>
      <c r="AQ128" s="54"/>
      <c r="AR128" s="54"/>
    </row>
    <row r="129" spans="1:44" ht="24" customHeight="1" thickBot="1" x14ac:dyDescent="0.3">
      <c r="A129" s="54"/>
      <c r="B129" s="189"/>
      <c r="C129" s="190"/>
      <c r="D129" s="190"/>
      <c r="E129" s="190"/>
      <c r="F129" s="190"/>
      <c r="G129" s="319"/>
      <c r="H129" s="316"/>
      <c r="I129" s="190"/>
      <c r="J129" s="190"/>
      <c r="K129" s="194"/>
      <c r="L129" s="194"/>
      <c r="M129" s="194"/>
      <c r="N129" s="194"/>
      <c r="O129" s="181"/>
      <c r="P129" s="198"/>
      <c r="Q129" s="37"/>
      <c r="R129" s="38"/>
      <c r="S129" s="39"/>
      <c r="T129" s="39"/>
      <c r="U129" s="149"/>
      <c r="V129" s="310"/>
      <c r="W129" s="325"/>
      <c r="X129" s="264"/>
      <c r="Y129" s="270"/>
      <c r="Z129" s="270"/>
      <c r="AA129" s="304"/>
      <c r="AB129" s="235"/>
      <c r="AC129" s="190"/>
      <c r="AD129" s="181"/>
      <c r="AE129" s="181"/>
      <c r="AF129" s="182"/>
      <c r="AG129" s="182"/>
      <c r="AH129" s="181"/>
      <c r="AI129" s="42"/>
      <c r="AJ129" s="42"/>
      <c r="AK129" s="43"/>
      <c r="AL129" s="43"/>
      <c r="AM129" s="43"/>
      <c r="AN129" s="301"/>
      <c r="AO129" s="270"/>
      <c r="AP129" s="54"/>
      <c r="AQ129" s="54"/>
      <c r="AR129" s="54"/>
    </row>
    <row r="130" spans="1:44" ht="18.75" customHeight="1" x14ac:dyDescent="0.25">
      <c r="A130" s="54"/>
      <c r="B130" s="189"/>
      <c r="C130" s="190"/>
      <c r="D130" s="190"/>
      <c r="E130" s="190"/>
      <c r="F130" s="190"/>
      <c r="G130" s="317"/>
      <c r="H130" s="314"/>
      <c r="I130" s="190"/>
      <c r="J130" s="190"/>
      <c r="K130" s="192"/>
      <c r="L130" s="192"/>
      <c r="M130" s="195"/>
      <c r="N130" s="195"/>
      <c r="O130" s="181"/>
      <c r="P130" s="196"/>
      <c r="Q130" s="28"/>
      <c r="R130" s="29"/>
      <c r="S130" s="29"/>
      <c r="T130" s="30"/>
      <c r="U130" s="150"/>
      <c r="V130" s="308"/>
      <c r="W130" s="311"/>
      <c r="X130" s="268"/>
      <c r="Y130" s="232"/>
      <c r="Z130" s="232"/>
      <c r="AA130" s="302"/>
      <c r="AB130" s="235"/>
      <c r="AC130" s="190"/>
      <c r="AD130" s="181"/>
      <c r="AE130" s="181"/>
      <c r="AF130" s="182"/>
      <c r="AG130" s="182"/>
      <c r="AH130" s="181"/>
      <c r="AI130" s="40"/>
      <c r="AJ130" s="40"/>
      <c r="AK130" s="40"/>
      <c r="AL130" s="41"/>
      <c r="AM130" s="42"/>
      <c r="AN130" s="229"/>
      <c r="AO130" s="232"/>
      <c r="AP130" s="54"/>
      <c r="AQ130" s="54"/>
      <c r="AR130" s="54"/>
    </row>
    <row r="131" spans="1:44" x14ac:dyDescent="0.25">
      <c r="A131" s="54"/>
      <c r="B131" s="189"/>
      <c r="C131" s="190"/>
      <c r="D131" s="190"/>
      <c r="E131" s="190"/>
      <c r="F131" s="190"/>
      <c r="G131" s="318"/>
      <c r="H131" s="315"/>
      <c r="I131" s="190"/>
      <c r="J131" s="190"/>
      <c r="K131" s="193"/>
      <c r="L131" s="193"/>
      <c r="M131" s="193"/>
      <c r="N131" s="193"/>
      <c r="O131" s="181"/>
      <c r="P131" s="197"/>
      <c r="Q131" s="31"/>
      <c r="R131" s="32"/>
      <c r="S131" s="33"/>
      <c r="T131" s="34"/>
      <c r="U131" s="147"/>
      <c r="V131" s="309"/>
      <c r="W131" s="312"/>
      <c r="X131" s="263"/>
      <c r="Y131" s="233"/>
      <c r="Z131" s="233"/>
      <c r="AA131" s="303"/>
      <c r="AB131" s="235"/>
      <c r="AC131" s="190"/>
      <c r="AD131" s="181"/>
      <c r="AE131" s="181"/>
      <c r="AF131" s="182"/>
      <c r="AG131" s="182"/>
      <c r="AH131" s="181"/>
      <c r="AI131" s="40"/>
      <c r="AJ131" s="40"/>
      <c r="AK131" s="41"/>
      <c r="AL131" s="42"/>
      <c r="AM131" s="42"/>
      <c r="AN131" s="230"/>
      <c r="AO131" s="233"/>
      <c r="AP131" s="54"/>
      <c r="AQ131" s="54"/>
      <c r="AR131" s="54"/>
    </row>
    <row r="132" spans="1:44" ht="21" customHeight="1" x14ac:dyDescent="0.25">
      <c r="A132" s="54"/>
      <c r="B132" s="189"/>
      <c r="C132" s="190"/>
      <c r="D132" s="190"/>
      <c r="E132" s="190"/>
      <c r="F132" s="190"/>
      <c r="G132" s="318"/>
      <c r="H132" s="315"/>
      <c r="I132" s="190"/>
      <c r="J132" s="190"/>
      <c r="K132" s="193"/>
      <c r="L132" s="193"/>
      <c r="M132" s="193"/>
      <c r="N132" s="193"/>
      <c r="O132" s="181"/>
      <c r="P132" s="197"/>
      <c r="Q132" s="31"/>
      <c r="R132" s="33"/>
      <c r="S132" s="34"/>
      <c r="T132" s="34"/>
      <c r="U132" s="148"/>
      <c r="V132" s="309"/>
      <c r="W132" s="312"/>
      <c r="X132" s="263"/>
      <c r="Y132" s="233"/>
      <c r="Z132" s="233"/>
      <c r="AA132" s="303"/>
      <c r="AB132" s="235"/>
      <c r="AC132" s="190"/>
      <c r="AD132" s="181"/>
      <c r="AE132" s="181"/>
      <c r="AF132" s="182"/>
      <c r="AG132" s="182"/>
      <c r="AH132" s="181"/>
      <c r="AI132" s="40"/>
      <c r="AJ132" s="41"/>
      <c r="AK132" s="42"/>
      <c r="AL132" s="42"/>
      <c r="AM132" s="43"/>
      <c r="AN132" s="230"/>
      <c r="AO132" s="233"/>
      <c r="AP132" s="54"/>
      <c r="AQ132" s="54"/>
      <c r="AR132" s="54"/>
    </row>
    <row r="133" spans="1:44" x14ac:dyDescent="0.25">
      <c r="A133" s="54"/>
      <c r="B133" s="189"/>
      <c r="C133" s="190"/>
      <c r="D133" s="190"/>
      <c r="E133" s="190"/>
      <c r="F133" s="190"/>
      <c r="G133" s="318"/>
      <c r="H133" s="315"/>
      <c r="I133" s="190"/>
      <c r="J133" s="190"/>
      <c r="K133" s="193"/>
      <c r="L133" s="193"/>
      <c r="M133" s="193"/>
      <c r="N133" s="193"/>
      <c r="O133" s="181"/>
      <c r="P133" s="197"/>
      <c r="Q133" s="36"/>
      <c r="R133" s="34"/>
      <c r="S133" s="34"/>
      <c r="T133" s="35"/>
      <c r="U133" s="148"/>
      <c r="V133" s="309"/>
      <c r="W133" s="312"/>
      <c r="X133" s="263"/>
      <c r="Y133" s="233"/>
      <c r="Z133" s="233"/>
      <c r="AA133" s="303"/>
      <c r="AB133" s="235"/>
      <c r="AC133" s="190"/>
      <c r="AD133" s="181"/>
      <c r="AE133" s="181"/>
      <c r="AF133" s="182"/>
      <c r="AG133" s="182"/>
      <c r="AH133" s="181"/>
      <c r="AI133" s="41"/>
      <c r="AJ133" s="42"/>
      <c r="AK133" s="42"/>
      <c r="AL133" s="43"/>
      <c r="AM133" s="43"/>
      <c r="AN133" s="230"/>
      <c r="AO133" s="233"/>
      <c r="AP133" s="54"/>
      <c r="AQ133" s="54"/>
      <c r="AR133" s="54"/>
    </row>
    <row r="134" spans="1:44" ht="24" customHeight="1" thickBot="1" x14ac:dyDescent="0.3">
      <c r="A134" s="54"/>
      <c r="B134" s="189"/>
      <c r="C134" s="190"/>
      <c r="D134" s="190"/>
      <c r="E134" s="190"/>
      <c r="F134" s="190"/>
      <c r="G134" s="319"/>
      <c r="H134" s="316"/>
      <c r="I134" s="190"/>
      <c r="J134" s="190"/>
      <c r="K134" s="194"/>
      <c r="L134" s="194"/>
      <c r="M134" s="194"/>
      <c r="N134" s="194"/>
      <c r="O134" s="181"/>
      <c r="P134" s="198"/>
      <c r="Q134" s="37"/>
      <c r="R134" s="38"/>
      <c r="S134" s="39"/>
      <c r="T134" s="39"/>
      <c r="U134" s="149"/>
      <c r="V134" s="310"/>
      <c r="W134" s="313"/>
      <c r="X134" s="264"/>
      <c r="Y134" s="270"/>
      <c r="Z134" s="270"/>
      <c r="AA134" s="304"/>
      <c r="AB134" s="235"/>
      <c r="AC134" s="190"/>
      <c r="AD134" s="181"/>
      <c r="AE134" s="181"/>
      <c r="AF134" s="182"/>
      <c r="AG134" s="182"/>
      <c r="AH134" s="181"/>
      <c r="AI134" s="42"/>
      <c r="AJ134" s="42"/>
      <c r="AK134" s="43"/>
      <c r="AL134" s="43"/>
      <c r="AM134" s="43"/>
      <c r="AN134" s="301"/>
      <c r="AO134" s="270"/>
      <c r="AP134" s="54"/>
      <c r="AQ134" s="54"/>
      <c r="AR134" s="54"/>
    </row>
    <row r="135" spans="1:44" ht="18.75" customHeight="1" x14ac:dyDescent="0.25">
      <c r="A135" s="54"/>
      <c r="B135" s="189"/>
      <c r="C135" s="190"/>
      <c r="D135" s="190"/>
      <c r="E135" s="190"/>
      <c r="F135" s="190"/>
      <c r="G135" s="317"/>
      <c r="H135" s="314"/>
      <c r="I135" s="190"/>
      <c r="J135" s="190"/>
      <c r="K135" s="192"/>
      <c r="L135" s="192"/>
      <c r="M135" s="195"/>
      <c r="N135" s="195"/>
      <c r="O135" s="181"/>
      <c r="P135" s="196"/>
      <c r="Q135" s="28"/>
      <c r="R135" s="29"/>
      <c r="S135" s="29"/>
      <c r="T135" s="30"/>
      <c r="U135" s="150"/>
      <c r="V135" s="308"/>
      <c r="W135" s="311"/>
      <c r="X135" s="268"/>
      <c r="Y135" s="232"/>
      <c r="Z135" s="232"/>
      <c r="AA135" s="302"/>
      <c r="AB135" s="235"/>
      <c r="AC135" s="190"/>
      <c r="AD135" s="181"/>
      <c r="AE135" s="181"/>
      <c r="AF135" s="182"/>
      <c r="AG135" s="182"/>
      <c r="AH135" s="181"/>
      <c r="AI135" s="40"/>
      <c r="AJ135" s="40"/>
      <c r="AK135" s="40"/>
      <c r="AL135" s="41"/>
      <c r="AM135" s="42"/>
      <c r="AN135" s="229"/>
      <c r="AO135" s="232"/>
      <c r="AP135" s="54"/>
      <c r="AQ135" s="54"/>
      <c r="AR135" s="54"/>
    </row>
    <row r="136" spans="1:44" x14ac:dyDescent="0.25">
      <c r="A136" s="54"/>
      <c r="B136" s="189"/>
      <c r="C136" s="190"/>
      <c r="D136" s="190"/>
      <c r="E136" s="190"/>
      <c r="F136" s="190"/>
      <c r="G136" s="318"/>
      <c r="H136" s="315"/>
      <c r="I136" s="190"/>
      <c r="J136" s="190"/>
      <c r="K136" s="193"/>
      <c r="L136" s="193"/>
      <c r="M136" s="193"/>
      <c r="N136" s="193"/>
      <c r="O136" s="181"/>
      <c r="P136" s="197"/>
      <c r="Q136" s="31"/>
      <c r="R136" s="32"/>
      <c r="S136" s="33"/>
      <c r="T136" s="34"/>
      <c r="U136" s="147"/>
      <c r="V136" s="309"/>
      <c r="W136" s="312"/>
      <c r="X136" s="263"/>
      <c r="Y136" s="233"/>
      <c r="Z136" s="233"/>
      <c r="AA136" s="303"/>
      <c r="AB136" s="235"/>
      <c r="AC136" s="190"/>
      <c r="AD136" s="181"/>
      <c r="AE136" s="181"/>
      <c r="AF136" s="182"/>
      <c r="AG136" s="182"/>
      <c r="AH136" s="181"/>
      <c r="AI136" s="40"/>
      <c r="AJ136" s="40"/>
      <c r="AK136" s="41"/>
      <c r="AL136" s="42"/>
      <c r="AM136" s="42"/>
      <c r="AN136" s="230"/>
      <c r="AO136" s="233"/>
      <c r="AP136" s="54"/>
      <c r="AQ136" s="54"/>
      <c r="AR136" s="54"/>
    </row>
    <row r="137" spans="1:44" ht="21" customHeight="1" x14ac:dyDescent="0.25">
      <c r="A137" s="54"/>
      <c r="B137" s="189"/>
      <c r="C137" s="190"/>
      <c r="D137" s="190"/>
      <c r="E137" s="190"/>
      <c r="F137" s="190"/>
      <c r="G137" s="318"/>
      <c r="H137" s="315"/>
      <c r="I137" s="190"/>
      <c r="J137" s="190"/>
      <c r="K137" s="193"/>
      <c r="L137" s="193"/>
      <c r="M137" s="193"/>
      <c r="N137" s="193"/>
      <c r="O137" s="181"/>
      <c r="P137" s="197"/>
      <c r="Q137" s="31"/>
      <c r="R137" s="33"/>
      <c r="S137" s="34"/>
      <c r="T137" s="34"/>
      <c r="U137" s="148"/>
      <c r="V137" s="309"/>
      <c r="W137" s="312"/>
      <c r="X137" s="263"/>
      <c r="Y137" s="233"/>
      <c r="Z137" s="233"/>
      <c r="AA137" s="303"/>
      <c r="AB137" s="235"/>
      <c r="AC137" s="190"/>
      <c r="AD137" s="181"/>
      <c r="AE137" s="181"/>
      <c r="AF137" s="182"/>
      <c r="AG137" s="182"/>
      <c r="AH137" s="181"/>
      <c r="AI137" s="40"/>
      <c r="AJ137" s="41"/>
      <c r="AK137" s="42"/>
      <c r="AL137" s="42"/>
      <c r="AM137" s="43"/>
      <c r="AN137" s="230"/>
      <c r="AO137" s="233"/>
      <c r="AP137" s="54"/>
      <c r="AQ137" s="54"/>
      <c r="AR137" s="54"/>
    </row>
    <row r="138" spans="1:44" x14ac:dyDescent="0.25">
      <c r="A138" s="54"/>
      <c r="B138" s="189"/>
      <c r="C138" s="190"/>
      <c r="D138" s="190"/>
      <c r="E138" s="190"/>
      <c r="F138" s="190"/>
      <c r="G138" s="318"/>
      <c r="H138" s="315"/>
      <c r="I138" s="190"/>
      <c r="J138" s="190"/>
      <c r="K138" s="193"/>
      <c r="L138" s="193"/>
      <c r="M138" s="193"/>
      <c r="N138" s="193"/>
      <c r="O138" s="181"/>
      <c r="P138" s="197"/>
      <c r="Q138" s="36"/>
      <c r="R138" s="34"/>
      <c r="S138" s="34"/>
      <c r="T138" s="35"/>
      <c r="U138" s="148"/>
      <c r="V138" s="309"/>
      <c r="W138" s="312"/>
      <c r="X138" s="263"/>
      <c r="Y138" s="233"/>
      <c r="Z138" s="233"/>
      <c r="AA138" s="303"/>
      <c r="AB138" s="235"/>
      <c r="AC138" s="190"/>
      <c r="AD138" s="181"/>
      <c r="AE138" s="181"/>
      <c r="AF138" s="182"/>
      <c r="AG138" s="182"/>
      <c r="AH138" s="181"/>
      <c r="AI138" s="41"/>
      <c r="AJ138" s="42"/>
      <c r="AK138" s="42"/>
      <c r="AL138" s="43"/>
      <c r="AM138" s="43"/>
      <c r="AN138" s="230"/>
      <c r="AO138" s="233"/>
      <c r="AP138" s="54"/>
      <c r="AQ138" s="54"/>
      <c r="AR138" s="54"/>
    </row>
    <row r="139" spans="1:44" ht="24" customHeight="1" thickBot="1" x14ac:dyDescent="0.3">
      <c r="A139" s="54"/>
      <c r="B139" s="189"/>
      <c r="C139" s="190"/>
      <c r="D139" s="190"/>
      <c r="E139" s="190"/>
      <c r="F139" s="190"/>
      <c r="G139" s="319"/>
      <c r="H139" s="316"/>
      <c r="I139" s="190"/>
      <c r="J139" s="190"/>
      <c r="K139" s="194"/>
      <c r="L139" s="194"/>
      <c r="M139" s="194"/>
      <c r="N139" s="194"/>
      <c r="O139" s="181"/>
      <c r="P139" s="198"/>
      <c r="Q139" s="37"/>
      <c r="R139" s="38"/>
      <c r="S139" s="39"/>
      <c r="T139" s="39"/>
      <c r="U139" s="149"/>
      <c r="V139" s="310"/>
      <c r="W139" s="313"/>
      <c r="X139" s="264"/>
      <c r="Y139" s="270"/>
      <c r="Z139" s="270"/>
      <c r="AA139" s="304"/>
      <c r="AB139" s="235"/>
      <c r="AC139" s="190"/>
      <c r="AD139" s="181"/>
      <c r="AE139" s="181"/>
      <c r="AF139" s="182"/>
      <c r="AG139" s="182"/>
      <c r="AH139" s="181"/>
      <c r="AI139" s="42"/>
      <c r="AJ139" s="42"/>
      <c r="AK139" s="43"/>
      <c r="AL139" s="43"/>
      <c r="AM139" s="43"/>
      <c r="AN139" s="301"/>
      <c r="AO139" s="270"/>
      <c r="AP139" s="54"/>
      <c r="AQ139" s="54"/>
      <c r="AR139" s="54"/>
    </row>
    <row r="140" spans="1:44" ht="18.75" customHeight="1" x14ac:dyDescent="0.25">
      <c r="A140" s="54"/>
      <c r="B140" s="189"/>
      <c r="C140" s="190"/>
      <c r="D140" s="190"/>
      <c r="E140" s="190"/>
      <c r="F140" s="190"/>
      <c r="G140" s="317"/>
      <c r="H140" s="314"/>
      <c r="I140" s="190"/>
      <c r="J140" s="190"/>
      <c r="K140" s="192"/>
      <c r="L140" s="192"/>
      <c r="M140" s="195"/>
      <c r="N140" s="195"/>
      <c r="O140" s="181"/>
      <c r="P140" s="196"/>
      <c r="Q140" s="28"/>
      <c r="R140" s="29"/>
      <c r="S140" s="29"/>
      <c r="T140" s="30"/>
      <c r="U140" s="150"/>
      <c r="V140" s="308"/>
      <c r="W140" s="311"/>
      <c r="X140" s="268"/>
      <c r="Y140" s="232"/>
      <c r="Z140" s="232"/>
      <c r="AA140" s="302"/>
      <c r="AB140" s="235"/>
      <c r="AC140" s="190"/>
      <c r="AD140" s="181"/>
      <c r="AE140" s="181"/>
      <c r="AF140" s="182"/>
      <c r="AG140" s="182"/>
      <c r="AH140" s="181"/>
      <c r="AI140" s="40"/>
      <c r="AJ140" s="40"/>
      <c r="AK140" s="40"/>
      <c r="AL140" s="41"/>
      <c r="AM140" s="42"/>
      <c r="AN140" s="229"/>
      <c r="AO140" s="232"/>
      <c r="AP140" s="54"/>
      <c r="AQ140" s="54"/>
      <c r="AR140" s="54"/>
    </row>
    <row r="141" spans="1:44" x14ac:dyDescent="0.25">
      <c r="A141" s="54"/>
      <c r="B141" s="189"/>
      <c r="C141" s="190"/>
      <c r="D141" s="190"/>
      <c r="E141" s="190"/>
      <c r="F141" s="190"/>
      <c r="G141" s="318"/>
      <c r="H141" s="315"/>
      <c r="I141" s="190"/>
      <c r="J141" s="190"/>
      <c r="K141" s="193"/>
      <c r="L141" s="193"/>
      <c r="M141" s="193"/>
      <c r="N141" s="193"/>
      <c r="O141" s="181"/>
      <c r="P141" s="197"/>
      <c r="Q141" s="31"/>
      <c r="R141" s="32"/>
      <c r="S141" s="33"/>
      <c r="T141" s="34"/>
      <c r="U141" s="147"/>
      <c r="V141" s="309"/>
      <c r="W141" s="312"/>
      <c r="X141" s="263"/>
      <c r="Y141" s="233"/>
      <c r="Z141" s="233"/>
      <c r="AA141" s="303"/>
      <c r="AB141" s="235"/>
      <c r="AC141" s="190"/>
      <c r="AD141" s="181"/>
      <c r="AE141" s="181"/>
      <c r="AF141" s="182"/>
      <c r="AG141" s="182"/>
      <c r="AH141" s="181"/>
      <c r="AI141" s="40"/>
      <c r="AJ141" s="40"/>
      <c r="AK141" s="41"/>
      <c r="AL141" s="42"/>
      <c r="AM141" s="42"/>
      <c r="AN141" s="230"/>
      <c r="AO141" s="233"/>
      <c r="AP141" s="54"/>
      <c r="AQ141" s="54"/>
      <c r="AR141" s="54"/>
    </row>
    <row r="142" spans="1:44" ht="21" customHeight="1" x14ac:dyDescent="0.25">
      <c r="A142" s="54"/>
      <c r="B142" s="189"/>
      <c r="C142" s="190"/>
      <c r="D142" s="190"/>
      <c r="E142" s="190"/>
      <c r="F142" s="190"/>
      <c r="G142" s="318"/>
      <c r="H142" s="315"/>
      <c r="I142" s="190"/>
      <c r="J142" s="190"/>
      <c r="K142" s="193"/>
      <c r="L142" s="193"/>
      <c r="M142" s="193"/>
      <c r="N142" s="193"/>
      <c r="O142" s="181"/>
      <c r="P142" s="197"/>
      <c r="Q142" s="31"/>
      <c r="R142" s="33"/>
      <c r="S142" s="34"/>
      <c r="T142" s="34"/>
      <c r="U142" s="148"/>
      <c r="V142" s="309"/>
      <c r="W142" s="312"/>
      <c r="X142" s="263"/>
      <c r="Y142" s="233"/>
      <c r="Z142" s="233"/>
      <c r="AA142" s="303"/>
      <c r="AB142" s="235"/>
      <c r="AC142" s="190"/>
      <c r="AD142" s="181"/>
      <c r="AE142" s="181"/>
      <c r="AF142" s="182"/>
      <c r="AG142" s="182"/>
      <c r="AH142" s="181"/>
      <c r="AI142" s="40"/>
      <c r="AJ142" s="41"/>
      <c r="AK142" s="42"/>
      <c r="AL142" s="42"/>
      <c r="AM142" s="43"/>
      <c r="AN142" s="230"/>
      <c r="AO142" s="233"/>
      <c r="AP142" s="54"/>
      <c r="AQ142" s="54"/>
      <c r="AR142" s="54"/>
    </row>
    <row r="143" spans="1:44" x14ac:dyDescent="0.25">
      <c r="A143" s="54"/>
      <c r="B143" s="189"/>
      <c r="C143" s="190"/>
      <c r="D143" s="190"/>
      <c r="E143" s="190"/>
      <c r="F143" s="190"/>
      <c r="G143" s="318"/>
      <c r="H143" s="315"/>
      <c r="I143" s="190"/>
      <c r="J143" s="190"/>
      <c r="K143" s="193"/>
      <c r="L143" s="193"/>
      <c r="M143" s="193"/>
      <c r="N143" s="193"/>
      <c r="O143" s="181"/>
      <c r="P143" s="197"/>
      <c r="Q143" s="36"/>
      <c r="R143" s="34"/>
      <c r="S143" s="34"/>
      <c r="T143" s="35"/>
      <c r="U143" s="148"/>
      <c r="V143" s="309"/>
      <c r="W143" s="312"/>
      <c r="X143" s="263"/>
      <c r="Y143" s="233"/>
      <c r="Z143" s="233"/>
      <c r="AA143" s="303"/>
      <c r="AB143" s="235"/>
      <c r="AC143" s="190"/>
      <c r="AD143" s="181"/>
      <c r="AE143" s="181"/>
      <c r="AF143" s="182"/>
      <c r="AG143" s="182"/>
      <c r="AH143" s="181"/>
      <c r="AI143" s="41"/>
      <c r="AJ143" s="42"/>
      <c r="AK143" s="42"/>
      <c r="AL143" s="43"/>
      <c r="AM143" s="43"/>
      <c r="AN143" s="230"/>
      <c r="AO143" s="233"/>
      <c r="AP143" s="54"/>
      <c r="AQ143" s="54"/>
      <c r="AR143" s="54"/>
    </row>
    <row r="144" spans="1:44" ht="24" customHeight="1" thickBot="1" x14ac:dyDescent="0.3">
      <c r="A144" s="54"/>
      <c r="B144" s="189"/>
      <c r="C144" s="190"/>
      <c r="D144" s="190"/>
      <c r="E144" s="190"/>
      <c r="F144" s="190"/>
      <c r="G144" s="319"/>
      <c r="H144" s="316"/>
      <c r="I144" s="190"/>
      <c r="J144" s="190"/>
      <c r="K144" s="194"/>
      <c r="L144" s="194"/>
      <c r="M144" s="194"/>
      <c r="N144" s="194"/>
      <c r="O144" s="181"/>
      <c r="P144" s="198"/>
      <c r="Q144" s="37"/>
      <c r="R144" s="38"/>
      <c r="S144" s="39"/>
      <c r="T144" s="39"/>
      <c r="U144" s="149"/>
      <c r="V144" s="310"/>
      <c r="W144" s="313"/>
      <c r="X144" s="264"/>
      <c r="Y144" s="270"/>
      <c r="Z144" s="270"/>
      <c r="AA144" s="304"/>
      <c r="AB144" s="235"/>
      <c r="AC144" s="190"/>
      <c r="AD144" s="181"/>
      <c r="AE144" s="181"/>
      <c r="AF144" s="182"/>
      <c r="AG144" s="182"/>
      <c r="AH144" s="181"/>
      <c r="AI144" s="42"/>
      <c r="AJ144" s="42"/>
      <c r="AK144" s="43"/>
      <c r="AL144" s="43"/>
      <c r="AM144" s="43"/>
      <c r="AN144" s="301"/>
      <c r="AO144" s="270"/>
      <c r="AP144" s="54"/>
      <c r="AQ144" s="54"/>
      <c r="AR144" s="54"/>
    </row>
    <row r="145" spans="1:44" ht="18.75" customHeight="1" x14ac:dyDescent="0.25">
      <c r="A145" s="54"/>
      <c r="B145" s="189"/>
      <c r="C145" s="190"/>
      <c r="D145" s="190"/>
      <c r="E145" s="190"/>
      <c r="F145" s="190"/>
      <c r="G145" s="317"/>
      <c r="H145" s="314"/>
      <c r="I145" s="190"/>
      <c r="J145" s="190"/>
      <c r="K145" s="192"/>
      <c r="L145" s="192"/>
      <c r="M145" s="195"/>
      <c r="N145" s="195"/>
      <c r="O145" s="181"/>
      <c r="P145" s="196"/>
      <c r="Q145" s="28"/>
      <c r="R145" s="29"/>
      <c r="S145" s="29"/>
      <c r="T145" s="30"/>
      <c r="U145" s="150"/>
      <c r="V145" s="308"/>
      <c r="W145" s="311"/>
      <c r="X145" s="268"/>
      <c r="Y145" s="232"/>
      <c r="Z145" s="232"/>
      <c r="AA145" s="302"/>
      <c r="AB145" s="235"/>
      <c r="AC145" s="190"/>
      <c r="AD145" s="181"/>
      <c r="AE145" s="181"/>
      <c r="AF145" s="182"/>
      <c r="AG145" s="182"/>
      <c r="AH145" s="181"/>
      <c r="AI145" s="40"/>
      <c r="AJ145" s="40"/>
      <c r="AK145" s="40"/>
      <c r="AL145" s="41"/>
      <c r="AM145" s="42"/>
      <c r="AN145" s="229"/>
      <c r="AO145" s="232"/>
      <c r="AP145" s="54"/>
      <c r="AQ145" s="54"/>
      <c r="AR145" s="54"/>
    </row>
    <row r="146" spans="1:44" x14ac:dyDescent="0.25">
      <c r="A146" s="54"/>
      <c r="B146" s="189"/>
      <c r="C146" s="190"/>
      <c r="D146" s="190"/>
      <c r="E146" s="190"/>
      <c r="F146" s="190"/>
      <c r="G146" s="318"/>
      <c r="H146" s="315"/>
      <c r="I146" s="190"/>
      <c r="J146" s="190"/>
      <c r="K146" s="193"/>
      <c r="L146" s="193"/>
      <c r="M146" s="193"/>
      <c r="N146" s="193"/>
      <c r="O146" s="181"/>
      <c r="P146" s="197"/>
      <c r="Q146" s="31"/>
      <c r="R146" s="32"/>
      <c r="S146" s="33"/>
      <c r="T146" s="34"/>
      <c r="U146" s="147"/>
      <c r="V146" s="309"/>
      <c r="W146" s="312"/>
      <c r="X146" s="263"/>
      <c r="Y146" s="233"/>
      <c r="Z146" s="233"/>
      <c r="AA146" s="303"/>
      <c r="AB146" s="235"/>
      <c r="AC146" s="190"/>
      <c r="AD146" s="181"/>
      <c r="AE146" s="181"/>
      <c r="AF146" s="182"/>
      <c r="AG146" s="182"/>
      <c r="AH146" s="181"/>
      <c r="AI146" s="40"/>
      <c r="AJ146" s="40"/>
      <c r="AK146" s="41"/>
      <c r="AL146" s="42"/>
      <c r="AM146" s="42"/>
      <c r="AN146" s="230"/>
      <c r="AO146" s="233"/>
      <c r="AP146" s="54"/>
      <c r="AQ146" s="54"/>
      <c r="AR146" s="54"/>
    </row>
    <row r="147" spans="1:44" ht="21" customHeight="1" x14ac:dyDescent="0.25">
      <c r="A147" s="54"/>
      <c r="B147" s="189"/>
      <c r="C147" s="190"/>
      <c r="D147" s="190"/>
      <c r="E147" s="190"/>
      <c r="F147" s="190"/>
      <c r="G147" s="318"/>
      <c r="H147" s="315"/>
      <c r="I147" s="190"/>
      <c r="J147" s="190"/>
      <c r="K147" s="193"/>
      <c r="L147" s="193"/>
      <c r="M147" s="193"/>
      <c r="N147" s="193"/>
      <c r="O147" s="181"/>
      <c r="P147" s="197"/>
      <c r="Q147" s="31"/>
      <c r="R147" s="33"/>
      <c r="S147" s="34"/>
      <c r="T147" s="34"/>
      <c r="U147" s="148"/>
      <c r="V147" s="309"/>
      <c r="W147" s="312"/>
      <c r="X147" s="263"/>
      <c r="Y147" s="233"/>
      <c r="Z147" s="233"/>
      <c r="AA147" s="303"/>
      <c r="AB147" s="235"/>
      <c r="AC147" s="190"/>
      <c r="AD147" s="181"/>
      <c r="AE147" s="181"/>
      <c r="AF147" s="182"/>
      <c r="AG147" s="182"/>
      <c r="AH147" s="181"/>
      <c r="AI147" s="40"/>
      <c r="AJ147" s="41"/>
      <c r="AK147" s="42"/>
      <c r="AL147" s="42"/>
      <c r="AM147" s="43"/>
      <c r="AN147" s="230"/>
      <c r="AO147" s="233"/>
      <c r="AP147" s="54"/>
      <c r="AQ147" s="54"/>
      <c r="AR147" s="54"/>
    </row>
    <row r="148" spans="1:44" x14ac:dyDescent="0.25">
      <c r="A148" s="54"/>
      <c r="B148" s="189"/>
      <c r="C148" s="190"/>
      <c r="D148" s="190"/>
      <c r="E148" s="190"/>
      <c r="F148" s="190"/>
      <c r="G148" s="318"/>
      <c r="H148" s="315"/>
      <c r="I148" s="190"/>
      <c r="J148" s="190"/>
      <c r="K148" s="193"/>
      <c r="L148" s="193"/>
      <c r="M148" s="193"/>
      <c r="N148" s="193"/>
      <c r="O148" s="181"/>
      <c r="P148" s="197"/>
      <c r="Q148" s="36"/>
      <c r="R148" s="34"/>
      <c r="S148" s="34"/>
      <c r="T148" s="35"/>
      <c r="U148" s="148"/>
      <c r="V148" s="309"/>
      <c r="W148" s="312"/>
      <c r="X148" s="263"/>
      <c r="Y148" s="233"/>
      <c r="Z148" s="233"/>
      <c r="AA148" s="303"/>
      <c r="AB148" s="235"/>
      <c r="AC148" s="190"/>
      <c r="AD148" s="181"/>
      <c r="AE148" s="181"/>
      <c r="AF148" s="182"/>
      <c r="AG148" s="182"/>
      <c r="AH148" s="181"/>
      <c r="AI148" s="41"/>
      <c r="AJ148" s="42"/>
      <c r="AK148" s="42"/>
      <c r="AL148" s="43"/>
      <c r="AM148" s="43"/>
      <c r="AN148" s="230"/>
      <c r="AO148" s="233"/>
      <c r="AP148" s="54"/>
      <c r="AQ148" s="54"/>
      <c r="AR148" s="54"/>
    </row>
    <row r="149" spans="1:44" ht="24" customHeight="1" thickBot="1" x14ac:dyDescent="0.3">
      <c r="A149" s="54"/>
      <c r="B149" s="189"/>
      <c r="C149" s="190"/>
      <c r="D149" s="190"/>
      <c r="E149" s="190"/>
      <c r="F149" s="190"/>
      <c r="G149" s="319"/>
      <c r="H149" s="316"/>
      <c r="I149" s="190"/>
      <c r="J149" s="190"/>
      <c r="K149" s="194"/>
      <c r="L149" s="194"/>
      <c r="M149" s="194"/>
      <c r="N149" s="194"/>
      <c r="O149" s="181"/>
      <c r="P149" s="198"/>
      <c r="Q149" s="37"/>
      <c r="R149" s="38"/>
      <c r="S149" s="39"/>
      <c r="T149" s="39"/>
      <c r="U149" s="149"/>
      <c r="V149" s="310"/>
      <c r="W149" s="313"/>
      <c r="X149" s="264"/>
      <c r="Y149" s="270"/>
      <c r="Z149" s="270"/>
      <c r="AA149" s="304"/>
      <c r="AB149" s="235"/>
      <c r="AC149" s="190"/>
      <c r="AD149" s="181"/>
      <c r="AE149" s="181"/>
      <c r="AF149" s="182"/>
      <c r="AG149" s="182"/>
      <c r="AH149" s="181"/>
      <c r="AI149" s="42"/>
      <c r="AJ149" s="42"/>
      <c r="AK149" s="43"/>
      <c r="AL149" s="43"/>
      <c r="AM149" s="43"/>
      <c r="AN149" s="301"/>
      <c r="AO149" s="270"/>
      <c r="AP149" s="54"/>
      <c r="AQ149" s="54"/>
      <c r="AR149" s="54"/>
    </row>
    <row r="150" spans="1:44" ht="18.75" customHeight="1" x14ac:dyDescent="0.25">
      <c r="A150" s="54"/>
      <c r="B150" s="262"/>
      <c r="C150" s="190"/>
      <c r="D150" s="190"/>
      <c r="E150" s="190"/>
      <c r="F150" s="190"/>
      <c r="G150" s="317"/>
      <c r="H150" s="314"/>
      <c r="I150" s="190"/>
      <c r="J150" s="190"/>
      <c r="K150" s="192"/>
      <c r="L150" s="192"/>
      <c r="M150" s="195"/>
      <c r="N150" s="195"/>
      <c r="O150" s="181"/>
      <c r="P150" s="196"/>
      <c r="Q150" s="28"/>
      <c r="R150" s="29"/>
      <c r="S150" s="29"/>
      <c r="T150" s="30"/>
      <c r="U150" s="150"/>
      <c r="V150" s="308"/>
      <c r="W150" s="311"/>
      <c r="X150" s="268"/>
      <c r="Y150" s="232"/>
      <c r="Z150" s="232"/>
      <c r="AA150" s="302"/>
      <c r="AB150" s="235"/>
      <c r="AC150" s="190"/>
      <c r="AD150" s="181"/>
      <c r="AE150" s="181"/>
      <c r="AF150" s="182"/>
      <c r="AG150" s="182"/>
      <c r="AH150" s="181"/>
      <c r="AI150" s="40"/>
      <c r="AJ150" s="40"/>
      <c r="AK150" s="40"/>
      <c r="AL150" s="41"/>
      <c r="AM150" s="42"/>
      <c r="AN150" s="229"/>
      <c r="AO150" s="232"/>
      <c r="AP150" s="54"/>
      <c r="AQ150" s="54"/>
      <c r="AR150" s="54"/>
    </row>
    <row r="151" spans="1:44" x14ac:dyDescent="0.25">
      <c r="A151" s="54"/>
      <c r="B151" s="262"/>
      <c r="C151" s="190"/>
      <c r="D151" s="190"/>
      <c r="E151" s="190"/>
      <c r="F151" s="190"/>
      <c r="G151" s="318"/>
      <c r="H151" s="315"/>
      <c r="I151" s="190"/>
      <c r="J151" s="190"/>
      <c r="K151" s="193"/>
      <c r="L151" s="193"/>
      <c r="M151" s="193"/>
      <c r="N151" s="193"/>
      <c r="O151" s="181"/>
      <c r="P151" s="197"/>
      <c r="Q151" s="31"/>
      <c r="R151" s="32"/>
      <c r="S151" s="33"/>
      <c r="T151" s="34"/>
      <c r="U151" s="147"/>
      <c r="V151" s="309"/>
      <c r="W151" s="312"/>
      <c r="X151" s="263"/>
      <c r="Y151" s="233"/>
      <c r="Z151" s="233"/>
      <c r="AA151" s="303"/>
      <c r="AB151" s="235"/>
      <c r="AC151" s="190"/>
      <c r="AD151" s="181"/>
      <c r="AE151" s="181"/>
      <c r="AF151" s="182"/>
      <c r="AG151" s="182"/>
      <c r="AH151" s="181"/>
      <c r="AI151" s="40"/>
      <c r="AJ151" s="40"/>
      <c r="AK151" s="41"/>
      <c r="AL151" s="42"/>
      <c r="AM151" s="42"/>
      <c r="AN151" s="230"/>
      <c r="AO151" s="233"/>
      <c r="AP151" s="54"/>
      <c r="AQ151" s="54"/>
      <c r="AR151" s="54"/>
    </row>
    <row r="152" spans="1:44" ht="21" customHeight="1" x14ac:dyDescent="0.25">
      <c r="A152" s="54"/>
      <c r="B152" s="262"/>
      <c r="C152" s="190"/>
      <c r="D152" s="190"/>
      <c r="E152" s="190"/>
      <c r="F152" s="190"/>
      <c r="G152" s="318"/>
      <c r="H152" s="315"/>
      <c r="I152" s="190"/>
      <c r="J152" s="190"/>
      <c r="K152" s="193"/>
      <c r="L152" s="193"/>
      <c r="M152" s="193"/>
      <c r="N152" s="193"/>
      <c r="O152" s="181"/>
      <c r="P152" s="197"/>
      <c r="Q152" s="31"/>
      <c r="R152" s="33"/>
      <c r="S152" s="34"/>
      <c r="T152" s="34"/>
      <c r="U152" s="148"/>
      <c r="V152" s="309"/>
      <c r="W152" s="312"/>
      <c r="X152" s="263"/>
      <c r="Y152" s="233"/>
      <c r="Z152" s="233"/>
      <c r="AA152" s="303"/>
      <c r="AB152" s="235"/>
      <c r="AC152" s="190"/>
      <c r="AD152" s="181"/>
      <c r="AE152" s="181"/>
      <c r="AF152" s="182"/>
      <c r="AG152" s="182"/>
      <c r="AH152" s="181"/>
      <c r="AI152" s="40"/>
      <c r="AJ152" s="41"/>
      <c r="AK152" s="42"/>
      <c r="AL152" s="42"/>
      <c r="AM152" s="43"/>
      <c r="AN152" s="230"/>
      <c r="AO152" s="233"/>
      <c r="AP152" s="54"/>
      <c r="AQ152" s="54"/>
      <c r="AR152" s="54"/>
    </row>
    <row r="153" spans="1:44" x14ac:dyDescent="0.25">
      <c r="A153" s="54"/>
      <c r="B153" s="262"/>
      <c r="C153" s="190"/>
      <c r="D153" s="190"/>
      <c r="E153" s="190"/>
      <c r="F153" s="190"/>
      <c r="G153" s="318"/>
      <c r="H153" s="315"/>
      <c r="I153" s="190"/>
      <c r="J153" s="190"/>
      <c r="K153" s="193"/>
      <c r="L153" s="193"/>
      <c r="M153" s="193"/>
      <c r="N153" s="193"/>
      <c r="O153" s="181"/>
      <c r="P153" s="197"/>
      <c r="Q153" s="36"/>
      <c r="R153" s="34"/>
      <c r="S153" s="34"/>
      <c r="T153" s="35"/>
      <c r="U153" s="148"/>
      <c r="V153" s="309"/>
      <c r="W153" s="312"/>
      <c r="X153" s="263"/>
      <c r="Y153" s="233"/>
      <c r="Z153" s="233"/>
      <c r="AA153" s="303"/>
      <c r="AB153" s="235"/>
      <c r="AC153" s="190"/>
      <c r="AD153" s="181"/>
      <c r="AE153" s="181"/>
      <c r="AF153" s="182"/>
      <c r="AG153" s="182"/>
      <c r="AH153" s="181"/>
      <c r="AI153" s="41"/>
      <c r="AJ153" s="42"/>
      <c r="AK153" s="42"/>
      <c r="AL153" s="43"/>
      <c r="AM153" s="43"/>
      <c r="AN153" s="230"/>
      <c r="AO153" s="233"/>
      <c r="AP153" s="54"/>
      <c r="AQ153" s="54"/>
      <c r="AR153" s="54"/>
    </row>
    <row r="154" spans="1:44" ht="24" customHeight="1" thickBot="1" x14ac:dyDescent="0.3">
      <c r="A154" s="54"/>
      <c r="B154" s="262"/>
      <c r="C154" s="190"/>
      <c r="D154" s="190"/>
      <c r="E154" s="190"/>
      <c r="F154" s="190"/>
      <c r="G154" s="319"/>
      <c r="H154" s="316"/>
      <c r="I154" s="190"/>
      <c r="J154" s="190"/>
      <c r="K154" s="194"/>
      <c r="L154" s="194"/>
      <c r="M154" s="194"/>
      <c r="N154" s="194"/>
      <c r="O154" s="181"/>
      <c r="P154" s="198"/>
      <c r="Q154" s="37"/>
      <c r="R154" s="38"/>
      <c r="S154" s="39"/>
      <c r="T154" s="39"/>
      <c r="U154" s="149"/>
      <c r="V154" s="310"/>
      <c r="W154" s="313"/>
      <c r="X154" s="264"/>
      <c r="Y154" s="270"/>
      <c r="Z154" s="270"/>
      <c r="AA154" s="304"/>
      <c r="AB154" s="235"/>
      <c r="AC154" s="190"/>
      <c r="AD154" s="181"/>
      <c r="AE154" s="181"/>
      <c r="AF154" s="182"/>
      <c r="AG154" s="182"/>
      <c r="AH154" s="181"/>
      <c r="AI154" s="42"/>
      <c r="AJ154" s="42"/>
      <c r="AK154" s="43"/>
      <c r="AL154" s="43"/>
      <c r="AM154" s="43"/>
      <c r="AN154" s="301"/>
      <c r="AO154" s="270"/>
      <c r="AP154" s="54"/>
      <c r="AQ154" s="54"/>
      <c r="AR154" s="54"/>
    </row>
    <row r="155" spans="1:44" ht="18.75" customHeight="1" x14ac:dyDescent="0.25">
      <c r="A155" s="54"/>
      <c r="B155" s="189"/>
      <c r="C155" s="190"/>
      <c r="D155" s="190"/>
      <c r="E155" s="190"/>
      <c r="F155" s="190"/>
      <c r="G155" s="295"/>
      <c r="H155" s="236"/>
      <c r="I155" s="190"/>
      <c r="J155" s="190"/>
      <c r="K155" s="192"/>
      <c r="L155" s="192"/>
      <c r="M155" s="195"/>
      <c r="N155" s="195"/>
      <c r="O155" s="181"/>
      <c r="P155" s="196"/>
      <c r="Q155" s="28"/>
      <c r="R155" s="29"/>
      <c r="S155" s="29"/>
      <c r="T155" s="30"/>
      <c r="U155" s="150"/>
      <c r="V155" s="308"/>
      <c r="W155" s="236"/>
      <c r="X155" s="292"/>
      <c r="Y155" s="223"/>
      <c r="Z155" s="223"/>
      <c r="AA155" s="254"/>
      <c r="AB155" s="235"/>
      <c r="AC155" s="190"/>
      <c r="AD155" s="181"/>
      <c r="AE155" s="181"/>
      <c r="AF155" s="182"/>
      <c r="AG155" s="182"/>
      <c r="AH155" s="181"/>
      <c r="AI155" s="40"/>
      <c r="AJ155" s="40"/>
      <c r="AK155" s="40"/>
      <c r="AL155" s="41"/>
      <c r="AM155" s="42"/>
      <c r="AN155" s="289"/>
      <c r="AO155" s="292"/>
      <c r="AP155" s="54"/>
      <c r="AQ155" s="54"/>
      <c r="AR155" s="54"/>
    </row>
    <row r="156" spans="1:44" x14ac:dyDescent="0.25">
      <c r="A156" s="54"/>
      <c r="B156" s="189"/>
      <c r="C156" s="190"/>
      <c r="D156" s="190"/>
      <c r="E156" s="190"/>
      <c r="F156" s="190"/>
      <c r="G156" s="296"/>
      <c r="H156" s="237"/>
      <c r="I156" s="190"/>
      <c r="J156" s="190"/>
      <c r="K156" s="193"/>
      <c r="L156" s="193"/>
      <c r="M156" s="193"/>
      <c r="N156" s="193"/>
      <c r="O156" s="181"/>
      <c r="P156" s="197"/>
      <c r="Q156" s="31"/>
      <c r="R156" s="32"/>
      <c r="S156" s="33"/>
      <c r="T156" s="34"/>
      <c r="U156" s="147"/>
      <c r="V156" s="309"/>
      <c r="W156" s="237"/>
      <c r="X156" s="293"/>
      <c r="Y156" s="224"/>
      <c r="Z156" s="224"/>
      <c r="AA156" s="255"/>
      <c r="AB156" s="235"/>
      <c r="AC156" s="190"/>
      <c r="AD156" s="181"/>
      <c r="AE156" s="181"/>
      <c r="AF156" s="182"/>
      <c r="AG156" s="182"/>
      <c r="AH156" s="181"/>
      <c r="AI156" s="40"/>
      <c r="AJ156" s="40"/>
      <c r="AK156" s="41"/>
      <c r="AL156" s="42"/>
      <c r="AM156" s="42"/>
      <c r="AN156" s="290"/>
      <c r="AO156" s="293"/>
      <c r="AP156" s="54"/>
      <c r="AQ156" s="54"/>
      <c r="AR156" s="54"/>
    </row>
    <row r="157" spans="1:44" ht="21" customHeight="1" x14ac:dyDescent="0.25">
      <c r="A157" s="54"/>
      <c r="B157" s="189"/>
      <c r="C157" s="190"/>
      <c r="D157" s="190"/>
      <c r="E157" s="190"/>
      <c r="F157" s="190"/>
      <c r="G157" s="296"/>
      <c r="H157" s="237"/>
      <c r="I157" s="190"/>
      <c r="J157" s="190"/>
      <c r="K157" s="193"/>
      <c r="L157" s="193"/>
      <c r="M157" s="193"/>
      <c r="N157" s="193"/>
      <c r="O157" s="181"/>
      <c r="P157" s="197"/>
      <c r="Q157" s="31"/>
      <c r="R157" s="33"/>
      <c r="S157" s="34"/>
      <c r="T157" s="34"/>
      <c r="U157" s="148"/>
      <c r="V157" s="309"/>
      <c r="W157" s="237"/>
      <c r="X157" s="293"/>
      <c r="Y157" s="224"/>
      <c r="Z157" s="224"/>
      <c r="AA157" s="255"/>
      <c r="AB157" s="235"/>
      <c r="AC157" s="190"/>
      <c r="AD157" s="181"/>
      <c r="AE157" s="181"/>
      <c r="AF157" s="182"/>
      <c r="AG157" s="182"/>
      <c r="AH157" s="181"/>
      <c r="AI157" s="40"/>
      <c r="AJ157" s="41"/>
      <c r="AK157" s="42"/>
      <c r="AL157" s="42"/>
      <c r="AM157" s="43"/>
      <c r="AN157" s="290"/>
      <c r="AO157" s="293"/>
      <c r="AP157" s="54"/>
      <c r="AQ157" s="54"/>
      <c r="AR157" s="54"/>
    </row>
    <row r="158" spans="1:44" x14ac:dyDescent="0.25">
      <c r="A158" s="54"/>
      <c r="B158" s="189"/>
      <c r="C158" s="190"/>
      <c r="D158" s="190"/>
      <c r="E158" s="190"/>
      <c r="F158" s="190"/>
      <c r="G158" s="296"/>
      <c r="H158" s="237"/>
      <c r="I158" s="190"/>
      <c r="J158" s="190"/>
      <c r="K158" s="193"/>
      <c r="L158" s="193"/>
      <c r="M158" s="193"/>
      <c r="N158" s="193"/>
      <c r="O158" s="181"/>
      <c r="P158" s="197"/>
      <c r="Q158" s="36"/>
      <c r="R158" s="34"/>
      <c r="S158" s="34"/>
      <c r="T158" s="35"/>
      <c r="U158" s="148"/>
      <c r="V158" s="309"/>
      <c r="W158" s="237"/>
      <c r="X158" s="293"/>
      <c r="Y158" s="224"/>
      <c r="Z158" s="224"/>
      <c r="AA158" s="255"/>
      <c r="AB158" s="235"/>
      <c r="AC158" s="190"/>
      <c r="AD158" s="181"/>
      <c r="AE158" s="181"/>
      <c r="AF158" s="182"/>
      <c r="AG158" s="182"/>
      <c r="AH158" s="181"/>
      <c r="AI158" s="41"/>
      <c r="AJ158" s="42"/>
      <c r="AK158" s="42"/>
      <c r="AL158" s="43"/>
      <c r="AM158" s="43"/>
      <c r="AN158" s="290"/>
      <c r="AO158" s="293"/>
      <c r="AP158" s="54"/>
      <c r="AQ158" s="54"/>
      <c r="AR158" s="54"/>
    </row>
    <row r="159" spans="1:44" ht="24" customHeight="1" thickBot="1" x14ac:dyDescent="0.3">
      <c r="A159" s="54"/>
      <c r="B159" s="189"/>
      <c r="C159" s="190"/>
      <c r="D159" s="190"/>
      <c r="E159" s="190"/>
      <c r="F159" s="190"/>
      <c r="G159" s="297"/>
      <c r="H159" s="220"/>
      <c r="I159" s="190"/>
      <c r="J159" s="190"/>
      <c r="K159" s="194"/>
      <c r="L159" s="194"/>
      <c r="M159" s="194"/>
      <c r="N159" s="194"/>
      <c r="O159" s="181"/>
      <c r="P159" s="198"/>
      <c r="Q159" s="37"/>
      <c r="R159" s="38"/>
      <c r="S159" s="39"/>
      <c r="T159" s="39"/>
      <c r="U159" s="149"/>
      <c r="V159" s="310"/>
      <c r="W159" s="220"/>
      <c r="X159" s="294"/>
      <c r="Y159" s="221"/>
      <c r="Z159" s="221"/>
      <c r="AA159" s="222"/>
      <c r="AB159" s="235"/>
      <c r="AC159" s="190"/>
      <c r="AD159" s="181"/>
      <c r="AE159" s="181"/>
      <c r="AF159" s="182"/>
      <c r="AG159" s="182"/>
      <c r="AH159" s="181"/>
      <c r="AI159" s="42"/>
      <c r="AJ159" s="42"/>
      <c r="AK159" s="43"/>
      <c r="AL159" s="43"/>
      <c r="AM159" s="43"/>
      <c r="AN159" s="291"/>
      <c r="AO159" s="294"/>
      <c r="AP159" s="54"/>
      <c r="AQ159" s="54"/>
      <c r="AR159" s="54"/>
    </row>
    <row r="160" spans="1:44" ht="18.75" customHeight="1" x14ac:dyDescent="0.25">
      <c r="A160" s="54"/>
      <c r="B160" s="189"/>
      <c r="C160" s="190"/>
      <c r="D160" s="190"/>
      <c r="E160" s="190"/>
      <c r="F160" s="190"/>
      <c r="G160" s="326"/>
      <c r="H160" s="329"/>
      <c r="I160" s="190"/>
      <c r="J160" s="190"/>
      <c r="K160" s="192"/>
      <c r="L160" s="192"/>
      <c r="M160" s="195"/>
      <c r="N160" s="195"/>
      <c r="O160" s="181"/>
      <c r="P160" s="196"/>
      <c r="Q160" s="28"/>
      <c r="R160" s="29"/>
      <c r="S160" s="29"/>
      <c r="T160" s="30"/>
      <c r="U160" s="150"/>
      <c r="V160" s="308"/>
      <c r="W160" s="311"/>
      <c r="X160" s="232"/>
      <c r="Y160" s="232"/>
      <c r="Z160" s="232"/>
      <c r="AA160" s="302"/>
      <c r="AB160" s="235"/>
      <c r="AC160" s="190"/>
      <c r="AD160" s="181"/>
      <c r="AE160" s="181"/>
      <c r="AF160" s="182"/>
      <c r="AG160" s="182"/>
      <c r="AH160" s="181"/>
      <c r="AI160" s="40"/>
      <c r="AJ160" s="40"/>
      <c r="AK160" s="40"/>
      <c r="AL160" s="41"/>
      <c r="AM160" s="42"/>
      <c r="AN160" s="229"/>
      <c r="AO160" s="232"/>
      <c r="AP160" s="54"/>
      <c r="AQ160" s="54"/>
      <c r="AR160" s="54"/>
    </row>
    <row r="161" spans="1:44" x14ac:dyDescent="0.25">
      <c r="A161" s="54"/>
      <c r="B161" s="189"/>
      <c r="C161" s="190"/>
      <c r="D161" s="190"/>
      <c r="E161" s="190"/>
      <c r="F161" s="190"/>
      <c r="G161" s="327"/>
      <c r="H161" s="330"/>
      <c r="I161" s="190"/>
      <c r="J161" s="190"/>
      <c r="K161" s="193"/>
      <c r="L161" s="193"/>
      <c r="M161" s="193"/>
      <c r="N161" s="193"/>
      <c r="O161" s="181"/>
      <c r="P161" s="197"/>
      <c r="Q161" s="31"/>
      <c r="R161" s="32"/>
      <c r="S161" s="33"/>
      <c r="T161" s="34"/>
      <c r="U161" s="147"/>
      <c r="V161" s="309"/>
      <c r="W161" s="312"/>
      <c r="X161" s="233"/>
      <c r="Y161" s="233"/>
      <c r="Z161" s="233"/>
      <c r="AA161" s="303"/>
      <c r="AB161" s="235"/>
      <c r="AC161" s="190"/>
      <c r="AD161" s="181"/>
      <c r="AE161" s="181"/>
      <c r="AF161" s="182"/>
      <c r="AG161" s="182"/>
      <c r="AH161" s="181"/>
      <c r="AI161" s="40"/>
      <c r="AJ161" s="40"/>
      <c r="AK161" s="41"/>
      <c r="AL161" s="42"/>
      <c r="AM161" s="42"/>
      <c r="AN161" s="230"/>
      <c r="AO161" s="233"/>
      <c r="AP161" s="54"/>
      <c r="AQ161" s="54"/>
      <c r="AR161" s="54"/>
    </row>
    <row r="162" spans="1:44" ht="21" customHeight="1" x14ac:dyDescent="0.25">
      <c r="A162" s="54"/>
      <c r="B162" s="189"/>
      <c r="C162" s="190"/>
      <c r="D162" s="190"/>
      <c r="E162" s="190"/>
      <c r="F162" s="190"/>
      <c r="G162" s="327"/>
      <c r="H162" s="330"/>
      <c r="I162" s="190"/>
      <c r="J162" s="190"/>
      <c r="K162" s="193"/>
      <c r="L162" s="193"/>
      <c r="M162" s="193"/>
      <c r="N162" s="193"/>
      <c r="O162" s="181"/>
      <c r="P162" s="197"/>
      <c r="Q162" s="31"/>
      <c r="R162" s="33"/>
      <c r="S162" s="34"/>
      <c r="T162" s="34"/>
      <c r="U162" s="148"/>
      <c r="V162" s="309"/>
      <c r="W162" s="312"/>
      <c r="X162" s="233"/>
      <c r="Y162" s="233"/>
      <c r="Z162" s="233"/>
      <c r="AA162" s="303"/>
      <c r="AB162" s="235"/>
      <c r="AC162" s="190"/>
      <c r="AD162" s="181"/>
      <c r="AE162" s="181"/>
      <c r="AF162" s="182"/>
      <c r="AG162" s="182"/>
      <c r="AH162" s="181"/>
      <c r="AI162" s="40"/>
      <c r="AJ162" s="41"/>
      <c r="AK162" s="42"/>
      <c r="AL162" s="42"/>
      <c r="AM162" s="43"/>
      <c r="AN162" s="230"/>
      <c r="AO162" s="233"/>
      <c r="AP162" s="54"/>
      <c r="AQ162" s="54"/>
      <c r="AR162" s="54"/>
    </row>
    <row r="163" spans="1:44" x14ac:dyDescent="0.25">
      <c r="A163" s="54"/>
      <c r="B163" s="189"/>
      <c r="C163" s="190"/>
      <c r="D163" s="190"/>
      <c r="E163" s="190"/>
      <c r="F163" s="190"/>
      <c r="G163" s="327"/>
      <c r="H163" s="330"/>
      <c r="I163" s="190"/>
      <c r="J163" s="190"/>
      <c r="K163" s="193"/>
      <c r="L163" s="193"/>
      <c r="M163" s="193"/>
      <c r="N163" s="193"/>
      <c r="O163" s="181"/>
      <c r="P163" s="197"/>
      <c r="Q163" s="36"/>
      <c r="R163" s="34"/>
      <c r="S163" s="34"/>
      <c r="T163" s="35"/>
      <c r="U163" s="148"/>
      <c r="V163" s="309"/>
      <c r="W163" s="312"/>
      <c r="X163" s="233"/>
      <c r="Y163" s="233"/>
      <c r="Z163" s="233"/>
      <c r="AA163" s="303"/>
      <c r="AB163" s="235"/>
      <c r="AC163" s="190"/>
      <c r="AD163" s="181"/>
      <c r="AE163" s="181"/>
      <c r="AF163" s="182"/>
      <c r="AG163" s="182"/>
      <c r="AH163" s="181"/>
      <c r="AI163" s="41"/>
      <c r="AJ163" s="42"/>
      <c r="AK163" s="42"/>
      <c r="AL163" s="43"/>
      <c r="AM163" s="43"/>
      <c r="AN163" s="230"/>
      <c r="AO163" s="233"/>
      <c r="AP163" s="54"/>
      <c r="AQ163" s="54"/>
      <c r="AR163" s="54"/>
    </row>
    <row r="164" spans="1:44" ht="24" customHeight="1" thickBot="1" x14ac:dyDescent="0.3">
      <c r="A164" s="54"/>
      <c r="B164" s="189"/>
      <c r="C164" s="190"/>
      <c r="D164" s="190"/>
      <c r="E164" s="190"/>
      <c r="F164" s="190"/>
      <c r="G164" s="328"/>
      <c r="H164" s="331"/>
      <c r="I164" s="190"/>
      <c r="J164" s="190"/>
      <c r="K164" s="194"/>
      <c r="L164" s="194"/>
      <c r="M164" s="194"/>
      <c r="N164" s="194"/>
      <c r="O164" s="181"/>
      <c r="P164" s="198"/>
      <c r="Q164" s="37"/>
      <c r="R164" s="38"/>
      <c r="S164" s="39"/>
      <c r="T164" s="39"/>
      <c r="U164" s="149"/>
      <c r="V164" s="310"/>
      <c r="W164" s="313"/>
      <c r="X164" s="270"/>
      <c r="Y164" s="270"/>
      <c r="Z164" s="270"/>
      <c r="AA164" s="304"/>
      <c r="AB164" s="235"/>
      <c r="AC164" s="190"/>
      <c r="AD164" s="181"/>
      <c r="AE164" s="181"/>
      <c r="AF164" s="182"/>
      <c r="AG164" s="182"/>
      <c r="AH164" s="181"/>
      <c r="AI164" s="42"/>
      <c r="AJ164" s="42"/>
      <c r="AK164" s="43"/>
      <c r="AL164" s="43"/>
      <c r="AM164" s="43"/>
      <c r="AN164" s="301"/>
      <c r="AO164" s="270"/>
      <c r="AP164" s="54"/>
      <c r="AQ164" s="54"/>
      <c r="AR164" s="54"/>
    </row>
    <row r="165" spans="1:44" ht="18.75" customHeight="1" x14ac:dyDescent="0.25">
      <c r="A165" s="54"/>
      <c r="B165" s="236"/>
      <c r="C165" s="223"/>
      <c r="D165" s="190"/>
      <c r="E165" s="190"/>
      <c r="F165" s="190"/>
      <c r="G165" s="326"/>
      <c r="H165" s="329"/>
      <c r="I165" s="190"/>
      <c r="J165" s="190"/>
      <c r="K165" s="192"/>
      <c r="L165" s="192"/>
      <c r="M165" s="195"/>
      <c r="N165" s="195"/>
      <c r="O165" s="181"/>
      <c r="P165" s="196"/>
      <c r="Q165" s="28"/>
      <c r="R165" s="29"/>
      <c r="S165" s="29"/>
      <c r="T165" s="30"/>
      <c r="U165" s="150"/>
      <c r="V165" s="332"/>
      <c r="W165" s="333"/>
      <c r="X165" s="334"/>
      <c r="Y165" s="268"/>
      <c r="Z165" s="268"/>
      <c r="AA165" s="269"/>
      <c r="AB165" s="235"/>
      <c r="AC165" s="190"/>
      <c r="AD165" s="181"/>
      <c r="AE165" s="181"/>
      <c r="AF165" s="182"/>
      <c r="AG165" s="182"/>
      <c r="AH165" s="181"/>
      <c r="AI165" s="40"/>
      <c r="AJ165" s="40"/>
      <c r="AK165" s="40"/>
      <c r="AL165" s="41"/>
      <c r="AM165" s="42"/>
      <c r="AN165" s="183"/>
      <c r="AO165" s="186"/>
      <c r="AP165" s="54"/>
      <c r="AQ165" s="54"/>
      <c r="AR165" s="54"/>
    </row>
    <row r="166" spans="1:44" x14ac:dyDescent="0.25">
      <c r="A166" s="54"/>
      <c r="B166" s="237"/>
      <c r="C166" s="224"/>
      <c r="D166" s="190"/>
      <c r="E166" s="190"/>
      <c r="F166" s="190"/>
      <c r="G166" s="327"/>
      <c r="H166" s="330"/>
      <c r="I166" s="190"/>
      <c r="J166" s="190"/>
      <c r="K166" s="193"/>
      <c r="L166" s="193"/>
      <c r="M166" s="193"/>
      <c r="N166" s="193"/>
      <c r="O166" s="181"/>
      <c r="P166" s="197"/>
      <c r="Q166" s="31"/>
      <c r="R166" s="32"/>
      <c r="S166" s="33"/>
      <c r="T166" s="34"/>
      <c r="U166" s="147"/>
      <c r="V166" s="332"/>
      <c r="W166" s="333"/>
      <c r="X166" s="335"/>
      <c r="Y166" s="263"/>
      <c r="Z166" s="263"/>
      <c r="AA166" s="265"/>
      <c r="AB166" s="235"/>
      <c r="AC166" s="190"/>
      <c r="AD166" s="181"/>
      <c r="AE166" s="181"/>
      <c r="AF166" s="182"/>
      <c r="AG166" s="182"/>
      <c r="AH166" s="181"/>
      <c r="AI166" s="40"/>
      <c r="AJ166" s="40"/>
      <c r="AK166" s="41"/>
      <c r="AL166" s="42"/>
      <c r="AM166" s="42"/>
      <c r="AN166" s="184"/>
      <c r="AO166" s="187"/>
      <c r="AP166" s="54"/>
      <c r="AQ166" s="54"/>
      <c r="AR166" s="54"/>
    </row>
    <row r="167" spans="1:44" ht="21" customHeight="1" x14ac:dyDescent="0.25">
      <c r="A167" s="54"/>
      <c r="B167" s="237"/>
      <c r="C167" s="224"/>
      <c r="D167" s="190"/>
      <c r="E167" s="190"/>
      <c r="F167" s="190"/>
      <c r="G167" s="327"/>
      <c r="H167" s="330"/>
      <c r="I167" s="190"/>
      <c r="J167" s="190"/>
      <c r="K167" s="193"/>
      <c r="L167" s="193"/>
      <c r="M167" s="193"/>
      <c r="N167" s="193"/>
      <c r="O167" s="181"/>
      <c r="P167" s="197"/>
      <c r="Q167" s="31"/>
      <c r="R167" s="33"/>
      <c r="S167" s="34"/>
      <c r="T167" s="34"/>
      <c r="U167" s="148"/>
      <c r="V167" s="332"/>
      <c r="W167" s="333"/>
      <c r="X167" s="335"/>
      <c r="Y167" s="263"/>
      <c r="Z167" s="263"/>
      <c r="AA167" s="265"/>
      <c r="AB167" s="235"/>
      <c r="AC167" s="190"/>
      <c r="AD167" s="181"/>
      <c r="AE167" s="181"/>
      <c r="AF167" s="182"/>
      <c r="AG167" s="182"/>
      <c r="AH167" s="181"/>
      <c r="AI167" s="40"/>
      <c r="AJ167" s="41"/>
      <c r="AK167" s="42"/>
      <c r="AL167" s="42"/>
      <c r="AM167" s="43"/>
      <c r="AN167" s="184"/>
      <c r="AO167" s="187"/>
      <c r="AP167" s="54"/>
      <c r="AQ167" s="54"/>
      <c r="AR167" s="54"/>
    </row>
    <row r="168" spans="1:44" x14ac:dyDescent="0.25">
      <c r="A168" s="54"/>
      <c r="B168" s="237"/>
      <c r="C168" s="224"/>
      <c r="D168" s="190"/>
      <c r="E168" s="190"/>
      <c r="F168" s="190"/>
      <c r="G168" s="327"/>
      <c r="H168" s="330"/>
      <c r="I168" s="190"/>
      <c r="J168" s="190"/>
      <c r="K168" s="193"/>
      <c r="L168" s="193"/>
      <c r="M168" s="193"/>
      <c r="N168" s="193"/>
      <c r="O168" s="181"/>
      <c r="P168" s="197"/>
      <c r="Q168" s="36"/>
      <c r="R168" s="34"/>
      <c r="S168" s="34"/>
      <c r="T168" s="35"/>
      <c r="U168" s="148"/>
      <c r="V168" s="332"/>
      <c r="W168" s="333"/>
      <c r="X168" s="335"/>
      <c r="Y168" s="263"/>
      <c r="Z168" s="263"/>
      <c r="AA168" s="265"/>
      <c r="AB168" s="235"/>
      <c r="AC168" s="190"/>
      <c r="AD168" s="181"/>
      <c r="AE168" s="181"/>
      <c r="AF168" s="182"/>
      <c r="AG168" s="182"/>
      <c r="AH168" s="181"/>
      <c r="AI168" s="41"/>
      <c r="AJ168" s="42"/>
      <c r="AK168" s="42"/>
      <c r="AL168" s="43"/>
      <c r="AM168" s="43"/>
      <c r="AN168" s="184"/>
      <c r="AO168" s="187"/>
      <c r="AP168" s="54"/>
      <c r="AQ168" s="54"/>
      <c r="AR168" s="54"/>
    </row>
    <row r="169" spans="1:44" ht="24" customHeight="1" thickBot="1" x14ac:dyDescent="0.3">
      <c r="A169" s="54"/>
      <c r="B169" s="220"/>
      <c r="C169" s="221"/>
      <c r="D169" s="190"/>
      <c r="E169" s="190"/>
      <c r="F169" s="190"/>
      <c r="G169" s="328"/>
      <c r="H169" s="331"/>
      <c r="I169" s="190"/>
      <c r="J169" s="190"/>
      <c r="K169" s="194"/>
      <c r="L169" s="194"/>
      <c r="M169" s="194"/>
      <c r="N169" s="194"/>
      <c r="O169" s="181"/>
      <c r="P169" s="198"/>
      <c r="Q169" s="37"/>
      <c r="R169" s="38"/>
      <c r="S169" s="39"/>
      <c r="T169" s="39"/>
      <c r="U169" s="149"/>
      <c r="V169" s="332"/>
      <c r="W169" s="333"/>
      <c r="X169" s="336"/>
      <c r="Y169" s="264"/>
      <c r="Z169" s="264"/>
      <c r="AA169" s="266"/>
      <c r="AB169" s="235"/>
      <c r="AC169" s="190"/>
      <c r="AD169" s="181"/>
      <c r="AE169" s="181"/>
      <c r="AF169" s="182"/>
      <c r="AG169" s="182"/>
      <c r="AH169" s="181"/>
      <c r="AI169" s="42"/>
      <c r="AJ169" s="42"/>
      <c r="AK169" s="43"/>
      <c r="AL169" s="43"/>
      <c r="AM169" s="43"/>
      <c r="AN169" s="185"/>
      <c r="AO169" s="188"/>
      <c r="AP169" s="54"/>
      <c r="AQ169" s="54"/>
      <c r="AR169" s="54"/>
    </row>
    <row r="170" spans="1:44" ht="21.75" customHeight="1" x14ac:dyDescent="0.25">
      <c r="A170" s="54"/>
      <c r="B170" s="236"/>
      <c r="C170" s="223"/>
      <c r="D170" s="190"/>
      <c r="E170" s="190"/>
      <c r="F170" s="190"/>
      <c r="G170" s="239"/>
      <c r="H170" s="240"/>
      <c r="I170" s="190"/>
      <c r="J170" s="190"/>
      <c r="K170" s="192"/>
      <c r="L170" s="192"/>
      <c r="M170" s="195"/>
      <c r="N170" s="195"/>
      <c r="O170" s="181"/>
      <c r="P170" s="196"/>
      <c r="Q170" s="28"/>
      <c r="R170" s="29"/>
      <c r="S170" s="29"/>
      <c r="T170" s="30"/>
      <c r="U170" s="150"/>
      <c r="V170" s="249"/>
      <c r="W170" s="189"/>
      <c r="X170" s="339"/>
      <c r="Y170" s="190"/>
      <c r="Z170" s="190"/>
      <c r="AA170" s="191"/>
      <c r="AB170" s="235"/>
      <c r="AC170" s="190"/>
      <c r="AD170" s="181"/>
      <c r="AE170" s="181"/>
      <c r="AF170" s="182"/>
      <c r="AG170" s="182"/>
      <c r="AH170" s="181"/>
      <c r="AI170" s="40"/>
      <c r="AJ170" s="40"/>
      <c r="AK170" s="40"/>
      <c r="AL170" s="41"/>
      <c r="AM170" s="42"/>
      <c r="AN170" s="289"/>
      <c r="AO170" s="292"/>
      <c r="AP170" s="54"/>
      <c r="AQ170" s="54"/>
      <c r="AR170" s="54"/>
    </row>
    <row r="171" spans="1:44" ht="21" customHeight="1" x14ac:dyDescent="0.25">
      <c r="A171" s="54"/>
      <c r="B171" s="237"/>
      <c r="C171" s="224"/>
      <c r="D171" s="190"/>
      <c r="E171" s="190"/>
      <c r="F171" s="190"/>
      <c r="G171" s="239"/>
      <c r="H171" s="240"/>
      <c r="I171" s="190"/>
      <c r="J171" s="190"/>
      <c r="K171" s="193"/>
      <c r="L171" s="193"/>
      <c r="M171" s="193"/>
      <c r="N171" s="193"/>
      <c r="O171" s="181"/>
      <c r="P171" s="197"/>
      <c r="Q171" s="31"/>
      <c r="R171" s="32"/>
      <c r="S171" s="33"/>
      <c r="T171" s="34"/>
      <c r="U171" s="147"/>
      <c r="V171" s="249"/>
      <c r="W171" s="189"/>
      <c r="X171" s="339"/>
      <c r="Y171" s="190"/>
      <c r="Z171" s="190"/>
      <c r="AA171" s="191"/>
      <c r="AB171" s="235"/>
      <c r="AC171" s="190"/>
      <c r="AD171" s="181"/>
      <c r="AE171" s="181"/>
      <c r="AF171" s="182"/>
      <c r="AG171" s="182"/>
      <c r="AH171" s="181"/>
      <c r="AI171" s="40"/>
      <c r="AJ171" s="40"/>
      <c r="AK171" s="41"/>
      <c r="AL171" s="42"/>
      <c r="AM171" s="42"/>
      <c r="AN171" s="290"/>
      <c r="AO171" s="293"/>
      <c r="AP171" s="54"/>
      <c r="AQ171" s="54"/>
      <c r="AR171" s="54"/>
    </row>
    <row r="172" spans="1:44" ht="18" customHeight="1" x14ac:dyDescent="0.25">
      <c r="A172" s="54"/>
      <c r="B172" s="237"/>
      <c r="C172" s="224"/>
      <c r="D172" s="190"/>
      <c r="E172" s="190"/>
      <c r="F172" s="190"/>
      <c r="G172" s="239"/>
      <c r="H172" s="240"/>
      <c r="I172" s="190"/>
      <c r="J172" s="190"/>
      <c r="K172" s="193"/>
      <c r="L172" s="193"/>
      <c r="M172" s="193"/>
      <c r="N172" s="193"/>
      <c r="O172" s="181"/>
      <c r="P172" s="197"/>
      <c r="Q172" s="31"/>
      <c r="R172" s="33"/>
      <c r="S172" s="34"/>
      <c r="T172" s="34"/>
      <c r="U172" s="148"/>
      <c r="V172" s="249"/>
      <c r="W172" s="189"/>
      <c r="X172" s="339"/>
      <c r="Y172" s="190"/>
      <c r="Z172" s="190"/>
      <c r="AA172" s="191"/>
      <c r="AB172" s="235"/>
      <c r="AC172" s="190"/>
      <c r="AD172" s="181"/>
      <c r="AE172" s="181"/>
      <c r="AF172" s="182"/>
      <c r="AG172" s="182"/>
      <c r="AH172" s="181"/>
      <c r="AI172" s="40"/>
      <c r="AJ172" s="41"/>
      <c r="AK172" s="42"/>
      <c r="AL172" s="42"/>
      <c r="AM172" s="43"/>
      <c r="AN172" s="290"/>
      <c r="AO172" s="293"/>
      <c r="AP172" s="54"/>
      <c r="AQ172" s="54"/>
      <c r="AR172" s="54"/>
    </row>
    <row r="173" spans="1:44" x14ac:dyDescent="0.25">
      <c r="A173" s="54"/>
      <c r="B173" s="237"/>
      <c r="C173" s="224"/>
      <c r="D173" s="190"/>
      <c r="E173" s="190"/>
      <c r="F173" s="190"/>
      <c r="G173" s="239"/>
      <c r="H173" s="240"/>
      <c r="I173" s="190"/>
      <c r="J173" s="190"/>
      <c r="K173" s="193"/>
      <c r="L173" s="193"/>
      <c r="M173" s="193"/>
      <c r="N173" s="193"/>
      <c r="O173" s="181"/>
      <c r="P173" s="197"/>
      <c r="Q173" s="36"/>
      <c r="R173" s="34"/>
      <c r="S173" s="34"/>
      <c r="T173" s="35"/>
      <c r="U173" s="148"/>
      <c r="V173" s="249"/>
      <c r="W173" s="189"/>
      <c r="X173" s="339"/>
      <c r="Y173" s="190"/>
      <c r="Z173" s="190"/>
      <c r="AA173" s="191"/>
      <c r="AB173" s="235"/>
      <c r="AC173" s="190"/>
      <c r="AD173" s="181"/>
      <c r="AE173" s="181"/>
      <c r="AF173" s="182"/>
      <c r="AG173" s="182"/>
      <c r="AH173" s="181"/>
      <c r="AI173" s="41"/>
      <c r="AJ173" s="42"/>
      <c r="AK173" s="42"/>
      <c r="AL173" s="43"/>
      <c r="AM173" s="43"/>
      <c r="AN173" s="290"/>
      <c r="AO173" s="293"/>
      <c r="AP173" s="54"/>
      <c r="AQ173" s="54"/>
      <c r="AR173" s="54"/>
    </row>
    <row r="174" spans="1:44" ht="20.25" customHeight="1" thickBot="1" x14ac:dyDescent="0.3">
      <c r="A174" s="54"/>
      <c r="B174" s="220"/>
      <c r="C174" s="221"/>
      <c r="D174" s="190"/>
      <c r="E174" s="190"/>
      <c r="F174" s="190"/>
      <c r="G174" s="239"/>
      <c r="H174" s="240"/>
      <c r="I174" s="190"/>
      <c r="J174" s="190"/>
      <c r="K174" s="194"/>
      <c r="L174" s="194"/>
      <c r="M174" s="194"/>
      <c r="N174" s="194"/>
      <c r="O174" s="181"/>
      <c r="P174" s="198"/>
      <c r="Q174" s="37"/>
      <c r="R174" s="38"/>
      <c r="S174" s="39"/>
      <c r="T174" s="39"/>
      <c r="U174" s="149"/>
      <c r="V174" s="249"/>
      <c r="W174" s="189"/>
      <c r="X174" s="339"/>
      <c r="Y174" s="190"/>
      <c r="Z174" s="190"/>
      <c r="AA174" s="191"/>
      <c r="AB174" s="235"/>
      <c r="AC174" s="190"/>
      <c r="AD174" s="181"/>
      <c r="AE174" s="181"/>
      <c r="AF174" s="182"/>
      <c r="AG174" s="182"/>
      <c r="AH174" s="181"/>
      <c r="AI174" s="42"/>
      <c r="AJ174" s="42"/>
      <c r="AK174" s="43"/>
      <c r="AL174" s="43"/>
      <c r="AM174" s="43"/>
      <c r="AN174" s="291"/>
      <c r="AO174" s="294"/>
      <c r="AP174" s="54"/>
      <c r="AQ174" s="54"/>
      <c r="AR174" s="54"/>
    </row>
    <row r="175" spans="1:44" ht="16.5" customHeight="1" x14ac:dyDescent="0.25">
      <c r="A175" s="54"/>
      <c r="B175" s="189"/>
      <c r="C175" s="223"/>
      <c r="D175" s="190"/>
      <c r="E175" s="190"/>
      <c r="F175" s="190"/>
      <c r="G175" s="239"/>
      <c r="H175" s="240"/>
      <c r="I175" s="190"/>
      <c r="J175" s="190"/>
      <c r="K175" s="192"/>
      <c r="L175" s="192"/>
      <c r="M175" s="195"/>
      <c r="N175" s="195"/>
      <c r="O175" s="181"/>
      <c r="P175" s="196"/>
      <c r="Q175" s="28"/>
      <c r="R175" s="29"/>
      <c r="S175" s="29"/>
      <c r="T175" s="30"/>
      <c r="U175" s="150"/>
      <c r="V175" s="340"/>
      <c r="W175" s="189"/>
      <c r="X175" s="138"/>
      <c r="Y175" s="190"/>
      <c r="Z175" s="190"/>
      <c r="AA175" s="191"/>
      <c r="AB175" s="235"/>
      <c r="AC175" s="190"/>
      <c r="AD175" s="181"/>
      <c r="AE175" s="181"/>
      <c r="AF175" s="182"/>
      <c r="AG175" s="182"/>
      <c r="AH175" s="181"/>
      <c r="AI175" s="40"/>
      <c r="AJ175" s="40"/>
      <c r="AK175" s="40"/>
      <c r="AL175" s="41"/>
      <c r="AM175" s="42"/>
      <c r="AN175" s="229"/>
      <c r="AO175" s="232"/>
      <c r="AP175" s="54"/>
      <c r="AQ175" s="54"/>
      <c r="AR175" s="54"/>
    </row>
    <row r="176" spans="1:44" ht="16.5" customHeight="1" x14ac:dyDescent="0.25">
      <c r="A176" s="54"/>
      <c r="B176" s="189"/>
      <c r="C176" s="224"/>
      <c r="D176" s="190"/>
      <c r="E176" s="190"/>
      <c r="F176" s="190"/>
      <c r="G176" s="239"/>
      <c r="H176" s="240"/>
      <c r="I176" s="190"/>
      <c r="J176" s="190"/>
      <c r="K176" s="193"/>
      <c r="L176" s="193"/>
      <c r="M176" s="193"/>
      <c r="N176" s="193"/>
      <c r="O176" s="181"/>
      <c r="P176" s="197"/>
      <c r="Q176" s="31"/>
      <c r="R176" s="32"/>
      <c r="S176" s="33"/>
      <c r="T176" s="34"/>
      <c r="U176" s="147"/>
      <c r="V176" s="340"/>
      <c r="W176" s="189"/>
      <c r="X176" s="138"/>
      <c r="Y176" s="190"/>
      <c r="Z176" s="190"/>
      <c r="AA176" s="191"/>
      <c r="AB176" s="235"/>
      <c r="AC176" s="190"/>
      <c r="AD176" s="181"/>
      <c r="AE176" s="181"/>
      <c r="AF176" s="182"/>
      <c r="AG176" s="182"/>
      <c r="AH176" s="181"/>
      <c r="AI176" s="40"/>
      <c r="AJ176" s="40"/>
      <c r="AK176" s="41"/>
      <c r="AL176" s="42"/>
      <c r="AM176" s="42"/>
      <c r="AN176" s="230"/>
      <c r="AO176" s="233"/>
      <c r="AP176" s="54"/>
      <c r="AQ176" s="54"/>
      <c r="AR176" s="54"/>
    </row>
    <row r="177" spans="1:44" ht="16.5" customHeight="1" x14ac:dyDescent="0.25">
      <c r="A177" s="54"/>
      <c r="B177" s="189"/>
      <c r="C177" s="224"/>
      <c r="D177" s="190"/>
      <c r="E177" s="190"/>
      <c r="F177" s="190"/>
      <c r="G177" s="239"/>
      <c r="H177" s="240"/>
      <c r="I177" s="190"/>
      <c r="J177" s="190"/>
      <c r="K177" s="193"/>
      <c r="L177" s="193"/>
      <c r="M177" s="193"/>
      <c r="N177" s="193"/>
      <c r="O177" s="181"/>
      <c r="P177" s="197"/>
      <c r="Q177" s="31"/>
      <c r="R177" s="33"/>
      <c r="S177" s="34"/>
      <c r="T177" s="34"/>
      <c r="U177" s="148"/>
      <c r="V177" s="340"/>
      <c r="W177" s="189"/>
      <c r="X177" s="138"/>
      <c r="Y177" s="190"/>
      <c r="Z177" s="190"/>
      <c r="AA177" s="191"/>
      <c r="AB177" s="235"/>
      <c r="AC177" s="190"/>
      <c r="AD177" s="181"/>
      <c r="AE177" s="181"/>
      <c r="AF177" s="182"/>
      <c r="AG177" s="182"/>
      <c r="AH177" s="181"/>
      <c r="AI177" s="40"/>
      <c r="AJ177" s="41"/>
      <c r="AK177" s="42"/>
      <c r="AL177" s="42"/>
      <c r="AM177" s="43"/>
      <c r="AN177" s="230"/>
      <c r="AO177" s="233"/>
      <c r="AP177" s="54"/>
      <c r="AQ177" s="54"/>
      <c r="AR177" s="54"/>
    </row>
    <row r="178" spans="1:44" ht="16.5" customHeight="1" x14ac:dyDescent="0.25">
      <c r="A178" s="54"/>
      <c r="B178" s="189"/>
      <c r="C178" s="224"/>
      <c r="D178" s="190"/>
      <c r="E178" s="190"/>
      <c r="F178" s="190"/>
      <c r="G178" s="239"/>
      <c r="H178" s="240"/>
      <c r="I178" s="190"/>
      <c r="J178" s="190"/>
      <c r="K178" s="193"/>
      <c r="L178" s="193"/>
      <c r="M178" s="193"/>
      <c r="N178" s="193"/>
      <c r="O178" s="181"/>
      <c r="P178" s="197"/>
      <c r="Q178" s="36"/>
      <c r="R178" s="34"/>
      <c r="S178" s="34"/>
      <c r="T178" s="35"/>
      <c r="U178" s="148"/>
      <c r="V178" s="340"/>
      <c r="W178" s="189"/>
      <c r="X178" s="138"/>
      <c r="Y178" s="190"/>
      <c r="Z178" s="190"/>
      <c r="AA178" s="191"/>
      <c r="AB178" s="235"/>
      <c r="AC178" s="190"/>
      <c r="AD178" s="181"/>
      <c r="AE178" s="181"/>
      <c r="AF178" s="182"/>
      <c r="AG178" s="182"/>
      <c r="AH178" s="181"/>
      <c r="AI178" s="41"/>
      <c r="AJ178" s="42"/>
      <c r="AK178" s="42"/>
      <c r="AL178" s="43"/>
      <c r="AM178" s="43"/>
      <c r="AN178" s="230"/>
      <c r="AO178" s="233"/>
      <c r="AP178" s="54"/>
      <c r="AQ178" s="54"/>
      <c r="AR178" s="54"/>
    </row>
    <row r="179" spans="1:44" ht="16.5" customHeight="1" thickBot="1" x14ac:dyDescent="0.3">
      <c r="A179" s="54"/>
      <c r="B179" s="189"/>
      <c r="C179" s="221"/>
      <c r="D179" s="190"/>
      <c r="E179" s="190"/>
      <c r="F179" s="190"/>
      <c r="G179" s="337"/>
      <c r="H179" s="338"/>
      <c r="I179" s="223"/>
      <c r="J179" s="190"/>
      <c r="K179" s="194"/>
      <c r="L179" s="194"/>
      <c r="M179" s="194"/>
      <c r="N179" s="194"/>
      <c r="O179" s="181"/>
      <c r="P179" s="198"/>
      <c r="Q179" s="37"/>
      <c r="R179" s="38"/>
      <c r="S179" s="39"/>
      <c r="T179" s="39"/>
      <c r="U179" s="149"/>
      <c r="V179" s="340"/>
      <c r="W179" s="189"/>
      <c r="X179" s="138"/>
      <c r="Y179" s="190"/>
      <c r="Z179" s="190"/>
      <c r="AA179" s="191"/>
      <c r="AB179" s="235"/>
      <c r="AC179" s="190"/>
      <c r="AD179" s="181"/>
      <c r="AE179" s="181"/>
      <c r="AF179" s="182"/>
      <c r="AG179" s="182"/>
      <c r="AH179" s="181"/>
      <c r="AI179" s="42"/>
      <c r="AJ179" s="42"/>
      <c r="AK179" s="43"/>
      <c r="AL179" s="43"/>
      <c r="AM179" s="43"/>
      <c r="AN179" s="301"/>
      <c r="AO179" s="270"/>
      <c r="AP179" s="54"/>
      <c r="AQ179" s="54"/>
      <c r="AR179" s="54"/>
    </row>
    <row r="180" spans="1:44" ht="20.25" customHeight="1" x14ac:dyDescent="0.25">
      <c r="A180" s="54"/>
      <c r="B180" s="236"/>
      <c r="C180" s="190"/>
      <c r="D180" s="190"/>
      <c r="E180" s="190"/>
      <c r="F180" s="238"/>
      <c r="G180" s="239"/>
      <c r="H180" s="240"/>
      <c r="I180" s="190"/>
      <c r="J180" s="235"/>
      <c r="K180" s="192"/>
      <c r="L180" s="192"/>
      <c r="M180" s="195"/>
      <c r="N180" s="195"/>
      <c r="O180" s="181"/>
      <c r="P180" s="196"/>
      <c r="Q180" s="28"/>
      <c r="R180" s="29"/>
      <c r="S180" s="29"/>
      <c r="T180" s="30"/>
      <c r="U180" s="150"/>
      <c r="V180" s="249"/>
      <c r="W180" s="189"/>
      <c r="X180" s="190"/>
      <c r="Y180" s="251"/>
      <c r="Z180" s="251"/>
      <c r="AA180" s="254"/>
      <c r="AB180" s="235"/>
      <c r="AC180" s="190"/>
      <c r="AD180" s="181"/>
      <c r="AE180" s="181"/>
      <c r="AF180" s="182"/>
      <c r="AG180" s="182"/>
      <c r="AH180" s="181"/>
      <c r="AI180" s="40"/>
      <c r="AJ180" s="40"/>
      <c r="AK180" s="40"/>
      <c r="AL180" s="41"/>
      <c r="AM180" s="42"/>
      <c r="AN180" s="229"/>
      <c r="AO180" s="232"/>
      <c r="AP180" s="54"/>
      <c r="AQ180" s="54"/>
      <c r="AR180" s="54"/>
    </row>
    <row r="181" spans="1:44" ht="16.5" customHeight="1" x14ac:dyDescent="0.25">
      <c r="A181" s="54"/>
      <c r="B181" s="237"/>
      <c r="C181" s="190"/>
      <c r="D181" s="190"/>
      <c r="E181" s="190"/>
      <c r="F181" s="238"/>
      <c r="G181" s="239"/>
      <c r="H181" s="240"/>
      <c r="I181" s="190"/>
      <c r="J181" s="235"/>
      <c r="K181" s="193"/>
      <c r="L181" s="193"/>
      <c r="M181" s="193"/>
      <c r="N181" s="193"/>
      <c r="O181" s="181"/>
      <c r="P181" s="197"/>
      <c r="Q181" s="31"/>
      <c r="R181" s="32"/>
      <c r="S181" s="33"/>
      <c r="T181" s="34"/>
      <c r="U181" s="147"/>
      <c r="V181" s="249"/>
      <c r="W181" s="189"/>
      <c r="X181" s="190"/>
      <c r="Y181" s="252"/>
      <c r="Z181" s="252"/>
      <c r="AA181" s="255"/>
      <c r="AB181" s="235"/>
      <c r="AC181" s="190"/>
      <c r="AD181" s="181"/>
      <c r="AE181" s="181"/>
      <c r="AF181" s="182"/>
      <c r="AG181" s="182"/>
      <c r="AH181" s="181"/>
      <c r="AI181" s="40"/>
      <c r="AJ181" s="40"/>
      <c r="AK181" s="41"/>
      <c r="AL181" s="42"/>
      <c r="AM181" s="42"/>
      <c r="AN181" s="230"/>
      <c r="AO181" s="233"/>
      <c r="AP181" s="54"/>
      <c r="AQ181" s="54"/>
      <c r="AR181" s="54"/>
    </row>
    <row r="182" spans="1:44" ht="16.5" customHeight="1" x14ac:dyDescent="0.25">
      <c r="A182" s="54"/>
      <c r="B182" s="237"/>
      <c r="C182" s="190"/>
      <c r="D182" s="190"/>
      <c r="E182" s="190"/>
      <c r="F182" s="238"/>
      <c r="G182" s="239"/>
      <c r="H182" s="240"/>
      <c r="I182" s="190"/>
      <c r="J182" s="235"/>
      <c r="K182" s="193"/>
      <c r="L182" s="193"/>
      <c r="M182" s="193"/>
      <c r="N182" s="193"/>
      <c r="O182" s="181"/>
      <c r="P182" s="197"/>
      <c r="Q182" s="31"/>
      <c r="R182" s="33"/>
      <c r="S182" s="34"/>
      <c r="T182" s="34"/>
      <c r="U182" s="148"/>
      <c r="V182" s="249"/>
      <c r="W182" s="189"/>
      <c r="X182" s="190"/>
      <c r="Y182" s="252"/>
      <c r="Z182" s="252"/>
      <c r="AA182" s="255"/>
      <c r="AB182" s="235"/>
      <c r="AC182" s="190"/>
      <c r="AD182" s="181"/>
      <c r="AE182" s="181"/>
      <c r="AF182" s="182"/>
      <c r="AG182" s="182"/>
      <c r="AH182" s="181"/>
      <c r="AI182" s="40"/>
      <c r="AJ182" s="41"/>
      <c r="AK182" s="42"/>
      <c r="AL182" s="42"/>
      <c r="AM182" s="43"/>
      <c r="AN182" s="230"/>
      <c r="AO182" s="233"/>
      <c r="AP182" s="54"/>
      <c r="AQ182" s="54"/>
      <c r="AR182" s="54"/>
    </row>
    <row r="183" spans="1:44" ht="16.5" customHeight="1" x14ac:dyDescent="0.25">
      <c r="A183" s="54"/>
      <c r="B183" s="237"/>
      <c r="C183" s="190"/>
      <c r="D183" s="190"/>
      <c r="E183" s="190"/>
      <c r="F183" s="238"/>
      <c r="G183" s="239"/>
      <c r="H183" s="240"/>
      <c r="I183" s="190"/>
      <c r="J183" s="235"/>
      <c r="K183" s="193"/>
      <c r="L183" s="193"/>
      <c r="M183" s="193"/>
      <c r="N183" s="193"/>
      <c r="O183" s="181"/>
      <c r="P183" s="197"/>
      <c r="Q183" s="36"/>
      <c r="R183" s="34"/>
      <c r="S183" s="34"/>
      <c r="T183" s="35"/>
      <c r="U183" s="148"/>
      <c r="V183" s="249"/>
      <c r="W183" s="189"/>
      <c r="X183" s="190"/>
      <c r="Y183" s="252"/>
      <c r="Z183" s="252"/>
      <c r="AA183" s="255"/>
      <c r="AB183" s="235"/>
      <c r="AC183" s="190"/>
      <c r="AD183" s="181"/>
      <c r="AE183" s="181"/>
      <c r="AF183" s="182"/>
      <c r="AG183" s="182"/>
      <c r="AH183" s="181"/>
      <c r="AI183" s="41"/>
      <c r="AJ183" s="42"/>
      <c r="AK183" s="42"/>
      <c r="AL183" s="43"/>
      <c r="AM183" s="43"/>
      <c r="AN183" s="230"/>
      <c r="AO183" s="233"/>
      <c r="AP183" s="54"/>
      <c r="AQ183" s="54"/>
      <c r="AR183" s="54"/>
    </row>
    <row r="184" spans="1:44" ht="16.5" customHeight="1" thickBot="1" x14ac:dyDescent="0.3">
      <c r="A184" s="54"/>
      <c r="B184" s="220"/>
      <c r="C184" s="190"/>
      <c r="D184" s="190"/>
      <c r="E184" s="190"/>
      <c r="F184" s="238"/>
      <c r="G184" s="239"/>
      <c r="H184" s="240"/>
      <c r="I184" s="190"/>
      <c r="J184" s="235"/>
      <c r="K184" s="194"/>
      <c r="L184" s="194"/>
      <c r="M184" s="194"/>
      <c r="N184" s="194"/>
      <c r="O184" s="181"/>
      <c r="P184" s="198"/>
      <c r="Q184" s="37"/>
      <c r="R184" s="38"/>
      <c r="S184" s="39"/>
      <c r="T184" s="39"/>
      <c r="U184" s="149"/>
      <c r="V184" s="249"/>
      <c r="W184" s="189"/>
      <c r="X184" s="190"/>
      <c r="Y184" s="257"/>
      <c r="Z184" s="257"/>
      <c r="AA184" s="258"/>
      <c r="AB184" s="235"/>
      <c r="AC184" s="190"/>
      <c r="AD184" s="181"/>
      <c r="AE184" s="181"/>
      <c r="AF184" s="182"/>
      <c r="AG184" s="182"/>
      <c r="AH184" s="181"/>
      <c r="AI184" s="42"/>
      <c r="AJ184" s="42"/>
      <c r="AK184" s="43"/>
      <c r="AL184" s="43"/>
      <c r="AM184" s="43"/>
      <c r="AN184" s="231"/>
      <c r="AO184" s="234"/>
      <c r="AP184" s="54"/>
      <c r="AQ184" s="54"/>
      <c r="AR184" s="54"/>
    </row>
    <row r="185" spans="1:44" ht="15" customHeight="1" x14ac:dyDescent="0.25">
      <c r="A185" s="54"/>
      <c r="B185" s="259"/>
      <c r="C185" s="190"/>
      <c r="D185" s="190"/>
      <c r="E185" s="190"/>
      <c r="F185" s="238"/>
      <c r="G185" s="239"/>
      <c r="H185" s="240"/>
      <c r="I185" s="190"/>
      <c r="J185" s="235"/>
      <c r="K185" s="192"/>
      <c r="L185" s="192"/>
      <c r="M185" s="195"/>
      <c r="N185" s="195"/>
      <c r="O185" s="181"/>
      <c r="P185" s="196"/>
      <c r="Q185" s="28"/>
      <c r="R185" s="29"/>
      <c r="S185" s="29"/>
      <c r="T185" s="30"/>
      <c r="U185" s="150"/>
      <c r="V185" s="249"/>
      <c r="W185" s="189"/>
      <c r="X185" s="190"/>
      <c r="Y185" s="251"/>
      <c r="Z185" s="251"/>
      <c r="AA185" s="254"/>
      <c r="AB185" s="235"/>
      <c r="AC185" s="190"/>
      <c r="AD185" s="181"/>
      <c r="AE185" s="181"/>
      <c r="AF185" s="182"/>
      <c r="AG185" s="182"/>
      <c r="AH185" s="181"/>
      <c r="AI185" s="40"/>
      <c r="AJ185" s="40"/>
      <c r="AK185" s="40"/>
      <c r="AL185" s="41"/>
      <c r="AM185" s="42"/>
      <c r="AN185" s="229"/>
      <c r="AO185" s="232"/>
      <c r="AP185" s="54"/>
      <c r="AQ185" s="54"/>
      <c r="AR185" s="54"/>
    </row>
    <row r="186" spans="1:44" x14ac:dyDescent="0.25">
      <c r="A186" s="54"/>
      <c r="B186" s="260"/>
      <c r="C186" s="190"/>
      <c r="D186" s="190"/>
      <c r="E186" s="190"/>
      <c r="F186" s="238"/>
      <c r="G186" s="239"/>
      <c r="H186" s="240"/>
      <c r="I186" s="190"/>
      <c r="J186" s="235"/>
      <c r="K186" s="193"/>
      <c r="L186" s="193"/>
      <c r="M186" s="193"/>
      <c r="N186" s="193"/>
      <c r="O186" s="181"/>
      <c r="P186" s="197"/>
      <c r="Q186" s="31"/>
      <c r="R186" s="32"/>
      <c r="S186" s="33"/>
      <c r="T186" s="34"/>
      <c r="U186" s="147"/>
      <c r="V186" s="249"/>
      <c r="W186" s="189"/>
      <c r="X186" s="190"/>
      <c r="Y186" s="252"/>
      <c r="Z186" s="252"/>
      <c r="AA186" s="255"/>
      <c r="AB186" s="235"/>
      <c r="AC186" s="190"/>
      <c r="AD186" s="181"/>
      <c r="AE186" s="181"/>
      <c r="AF186" s="182"/>
      <c r="AG186" s="182"/>
      <c r="AH186" s="181"/>
      <c r="AI186" s="40"/>
      <c r="AJ186" s="40"/>
      <c r="AK186" s="41"/>
      <c r="AL186" s="42"/>
      <c r="AM186" s="42"/>
      <c r="AN186" s="230"/>
      <c r="AO186" s="233"/>
      <c r="AP186" s="54"/>
      <c r="AQ186" s="54"/>
      <c r="AR186" s="54"/>
    </row>
    <row r="187" spans="1:44" x14ac:dyDescent="0.25">
      <c r="A187" s="54"/>
      <c r="B187" s="260"/>
      <c r="C187" s="190"/>
      <c r="D187" s="190"/>
      <c r="E187" s="190"/>
      <c r="F187" s="238"/>
      <c r="G187" s="239"/>
      <c r="H187" s="240"/>
      <c r="I187" s="190"/>
      <c r="J187" s="235"/>
      <c r="K187" s="193"/>
      <c r="L187" s="193"/>
      <c r="M187" s="193"/>
      <c r="N187" s="193"/>
      <c r="O187" s="181"/>
      <c r="P187" s="197"/>
      <c r="Q187" s="31"/>
      <c r="R187" s="33"/>
      <c r="S187" s="34"/>
      <c r="T187" s="34"/>
      <c r="U187" s="148"/>
      <c r="V187" s="249"/>
      <c r="W187" s="189"/>
      <c r="X187" s="190"/>
      <c r="Y187" s="252"/>
      <c r="Z187" s="252"/>
      <c r="AA187" s="255"/>
      <c r="AB187" s="235"/>
      <c r="AC187" s="190"/>
      <c r="AD187" s="181"/>
      <c r="AE187" s="181"/>
      <c r="AF187" s="182"/>
      <c r="AG187" s="182"/>
      <c r="AH187" s="181"/>
      <c r="AI187" s="40"/>
      <c r="AJ187" s="41"/>
      <c r="AK187" s="42"/>
      <c r="AL187" s="42"/>
      <c r="AM187" s="43"/>
      <c r="AN187" s="230"/>
      <c r="AO187" s="233"/>
      <c r="AP187" s="54"/>
      <c r="AQ187" s="54"/>
      <c r="AR187" s="54"/>
    </row>
    <row r="188" spans="1:44" x14ac:dyDescent="0.25">
      <c r="A188" s="54"/>
      <c r="B188" s="260"/>
      <c r="C188" s="190"/>
      <c r="D188" s="190"/>
      <c r="E188" s="190"/>
      <c r="F188" s="238"/>
      <c r="G188" s="239"/>
      <c r="H188" s="240"/>
      <c r="I188" s="190"/>
      <c r="J188" s="235"/>
      <c r="K188" s="193"/>
      <c r="L188" s="193"/>
      <c r="M188" s="193"/>
      <c r="N188" s="193"/>
      <c r="O188" s="181"/>
      <c r="P188" s="197"/>
      <c r="Q188" s="36"/>
      <c r="R188" s="34"/>
      <c r="S188" s="34"/>
      <c r="T188" s="35"/>
      <c r="U188" s="148"/>
      <c r="V188" s="249"/>
      <c r="W188" s="189"/>
      <c r="X188" s="190"/>
      <c r="Y188" s="252"/>
      <c r="Z188" s="252"/>
      <c r="AA188" s="255"/>
      <c r="AB188" s="235"/>
      <c r="AC188" s="190"/>
      <c r="AD188" s="181"/>
      <c r="AE188" s="181"/>
      <c r="AF188" s="182"/>
      <c r="AG188" s="182"/>
      <c r="AH188" s="181"/>
      <c r="AI188" s="41"/>
      <c r="AJ188" s="42"/>
      <c r="AK188" s="42"/>
      <c r="AL188" s="43"/>
      <c r="AM188" s="43"/>
      <c r="AN188" s="230"/>
      <c r="AO188" s="233"/>
      <c r="AP188" s="54"/>
      <c r="AQ188" s="54"/>
      <c r="AR188" s="54"/>
    </row>
    <row r="189" spans="1:44" ht="15.75" thickBot="1" x14ac:dyDescent="0.3">
      <c r="A189" s="54"/>
      <c r="B189" s="261"/>
      <c r="C189" s="190"/>
      <c r="D189" s="190"/>
      <c r="E189" s="190"/>
      <c r="F189" s="238"/>
      <c r="G189" s="239"/>
      <c r="H189" s="240"/>
      <c r="I189" s="190"/>
      <c r="J189" s="235"/>
      <c r="K189" s="194"/>
      <c r="L189" s="194"/>
      <c r="M189" s="194"/>
      <c r="N189" s="194"/>
      <c r="O189" s="181"/>
      <c r="P189" s="198"/>
      <c r="Q189" s="37"/>
      <c r="R189" s="38"/>
      <c r="S189" s="39"/>
      <c r="T189" s="39"/>
      <c r="U189" s="149"/>
      <c r="V189" s="249"/>
      <c r="W189" s="189"/>
      <c r="X189" s="190"/>
      <c r="Y189" s="257"/>
      <c r="Z189" s="257"/>
      <c r="AA189" s="258"/>
      <c r="AB189" s="235"/>
      <c r="AC189" s="190"/>
      <c r="AD189" s="181"/>
      <c r="AE189" s="181"/>
      <c r="AF189" s="182"/>
      <c r="AG189" s="182"/>
      <c r="AH189" s="181"/>
      <c r="AI189" s="42"/>
      <c r="AJ189" s="42"/>
      <c r="AK189" s="43"/>
      <c r="AL189" s="43"/>
      <c r="AM189" s="43"/>
      <c r="AN189" s="231"/>
      <c r="AO189" s="234"/>
      <c r="AP189" s="54"/>
      <c r="AQ189" s="54"/>
      <c r="AR189" s="54"/>
    </row>
    <row r="190" spans="1:44" ht="15" customHeight="1" x14ac:dyDescent="0.25">
      <c r="A190" s="54"/>
      <c r="B190" s="262"/>
      <c r="C190" s="190"/>
      <c r="D190" s="190"/>
      <c r="E190" s="190"/>
      <c r="F190" s="238"/>
      <c r="G190" s="239"/>
      <c r="H190" s="240"/>
      <c r="I190" s="190"/>
      <c r="J190" s="235"/>
      <c r="K190" s="192"/>
      <c r="L190" s="192"/>
      <c r="M190" s="195"/>
      <c r="N190" s="195"/>
      <c r="O190" s="181"/>
      <c r="P190" s="196"/>
      <c r="Q190" s="28"/>
      <c r="R190" s="29"/>
      <c r="S190" s="29"/>
      <c r="T190" s="30"/>
      <c r="U190" s="150"/>
      <c r="V190" s="249"/>
      <c r="W190" s="189"/>
      <c r="X190" s="190"/>
      <c r="Y190" s="251"/>
      <c r="Z190" s="251"/>
      <c r="AA190" s="254"/>
      <c r="AB190" s="235"/>
      <c r="AC190" s="190"/>
      <c r="AD190" s="181"/>
      <c r="AE190" s="181"/>
      <c r="AF190" s="182"/>
      <c r="AG190" s="182"/>
      <c r="AH190" s="181"/>
      <c r="AI190" s="40"/>
      <c r="AJ190" s="40"/>
      <c r="AK190" s="40"/>
      <c r="AL190" s="41"/>
      <c r="AM190" s="42"/>
      <c r="AN190" s="229"/>
      <c r="AO190" s="232"/>
      <c r="AP190" s="54"/>
      <c r="AQ190" s="54"/>
      <c r="AR190" s="54"/>
    </row>
    <row r="191" spans="1:44" x14ac:dyDescent="0.25">
      <c r="A191" s="54"/>
      <c r="B191" s="262"/>
      <c r="C191" s="190"/>
      <c r="D191" s="190"/>
      <c r="E191" s="190"/>
      <c r="F191" s="238"/>
      <c r="G191" s="239"/>
      <c r="H191" s="240"/>
      <c r="I191" s="190"/>
      <c r="J191" s="235"/>
      <c r="K191" s="193"/>
      <c r="L191" s="193"/>
      <c r="M191" s="193"/>
      <c r="N191" s="193"/>
      <c r="O191" s="181"/>
      <c r="P191" s="197"/>
      <c r="Q191" s="31"/>
      <c r="R191" s="32"/>
      <c r="S191" s="33"/>
      <c r="T191" s="34"/>
      <c r="U191" s="147"/>
      <c r="V191" s="249"/>
      <c r="W191" s="189"/>
      <c r="X191" s="190"/>
      <c r="Y191" s="252"/>
      <c r="Z191" s="252"/>
      <c r="AA191" s="255"/>
      <c r="AB191" s="235"/>
      <c r="AC191" s="190"/>
      <c r="AD191" s="181"/>
      <c r="AE191" s="181"/>
      <c r="AF191" s="182"/>
      <c r="AG191" s="182"/>
      <c r="AH191" s="181"/>
      <c r="AI191" s="40"/>
      <c r="AJ191" s="40"/>
      <c r="AK191" s="41"/>
      <c r="AL191" s="42"/>
      <c r="AM191" s="42"/>
      <c r="AN191" s="230"/>
      <c r="AO191" s="233"/>
      <c r="AP191" s="54"/>
      <c r="AQ191" s="54"/>
      <c r="AR191" s="54"/>
    </row>
    <row r="192" spans="1:44" x14ac:dyDescent="0.25">
      <c r="A192" s="54"/>
      <c r="B192" s="262"/>
      <c r="C192" s="190"/>
      <c r="D192" s="190"/>
      <c r="E192" s="190"/>
      <c r="F192" s="238"/>
      <c r="G192" s="239"/>
      <c r="H192" s="240"/>
      <c r="I192" s="190"/>
      <c r="J192" s="235"/>
      <c r="K192" s="193"/>
      <c r="L192" s="193"/>
      <c r="M192" s="193"/>
      <c r="N192" s="193"/>
      <c r="O192" s="181"/>
      <c r="P192" s="197"/>
      <c r="Q192" s="31"/>
      <c r="R192" s="33"/>
      <c r="S192" s="34"/>
      <c r="T192" s="34"/>
      <c r="U192" s="148"/>
      <c r="V192" s="249"/>
      <c r="W192" s="189"/>
      <c r="X192" s="190"/>
      <c r="Y192" s="252"/>
      <c r="Z192" s="252"/>
      <c r="AA192" s="255"/>
      <c r="AB192" s="235"/>
      <c r="AC192" s="190"/>
      <c r="AD192" s="181"/>
      <c r="AE192" s="181"/>
      <c r="AF192" s="182"/>
      <c r="AG192" s="182"/>
      <c r="AH192" s="181"/>
      <c r="AI192" s="40"/>
      <c r="AJ192" s="41"/>
      <c r="AK192" s="42"/>
      <c r="AL192" s="42"/>
      <c r="AM192" s="43"/>
      <c r="AN192" s="230"/>
      <c r="AO192" s="233"/>
      <c r="AP192" s="54"/>
      <c r="AQ192" s="54"/>
      <c r="AR192" s="54"/>
    </row>
    <row r="193" spans="1:44" x14ac:dyDescent="0.25">
      <c r="A193" s="54"/>
      <c r="B193" s="262"/>
      <c r="C193" s="190"/>
      <c r="D193" s="190"/>
      <c r="E193" s="190"/>
      <c r="F193" s="238"/>
      <c r="G193" s="239"/>
      <c r="H193" s="240"/>
      <c r="I193" s="190"/>
      <c r="J193" s="235"/>
      <c r="K193" s="193"/>
      <c r="L193" s="193"/>
      <c r="M193" s="193"/>
      <c r="N193" s="193"/>
      <c r="O193" s="181"/>
      <c r="P193" s="197"/>
      <c r="Q193" s="36"/>
      <c r="R193" s="34"/>
      <c r="S193" s="34"/>
      <c r="T193" s="35"/>
      <c r="U193" s="148"/>
      <c r="V193" s="249"/>
      <c r="W193" s="189"/>
      <c r="X193" s="190"/>
      <c r="Y193" s="252"/>
      <c r="Z193" s="252"/>
      <c r="AA193" s="255"/>
      <c r="AB193" s="235"/>
      <c r="AC193" s="190"/>
      <c r="AD193" s="181"/>
      <c r="AE193" s="181"/>
      <c r="AF193" s="182"/>
      <c r="AG193" s="182"/>
      <c r="AH193" s="181"/>
      <c r="AI193" s="41"/>
      <c r="AJ193" s="42"/>
      <c r="AK193" s="42"/>
      <c r="AL193" s="43"/>
      <c r="AM193" s="43"/>
      <c r="AN193" s="230"/>
      <c r="AO193" s="233"/>
      <c r="AP193" s="54"/>
      <c r="AQ193" s="54"/>
      <c r="AR193" s="54"/>
    </row>
    <row r="194" spans="1:44" ht="15.75" thickBot="1" x14ac:dyDescent="0.3">
      <c r="A194" s="54"/>
      <c r="B194" s="262"/>
      <c r="C194" s="190"/>
      <c r="D194" s="190"/>
      <c r="E194" s="190"/>
      <c r="F194" s="238"/>
      <c r="G194" s="239"/>
      <c r="H194" s="240"/>
      <c r="I194" s="190"/>
      <c r="J194" s="235"/>
      <c r="K194" s="194"/>
      <c r="L194" s="194"/>
      <c r="M194" s="194"/>
      <c r="N194" s="194"/>
      <c r="O194" s="181"/>
      <c r="P194" s="198"/>
      <c r="Q194" s="37"/>
      <c r="R194" s="38"/>
      <c r="S194" s="39"/>
      <c r="T194" s="39"/>
      <c r="U194" s="149"/>
      <c r="V194" s="249"/>
      <c r="W194" s="189"/>
      <c r="X194" s="190"/>
      <c r="Y194" s="257"/>
      <c r="Z194" s="257"/>
      <c r="AA194" s="258"/>
      <c r="AB194" s="235"/>
      <c r="AC194" s="190"/>
      <c r="AD194" s="181"/>
      <c r="AE194" s="181"/>
      <c r="AF194" s="182"/>
      <c r="AG194" s="182"/>
      <c r="AH194" s="181"/>
      <c r="AI194" s="42"/>
      <c r="AJ194" s="42"/>
      <c r="AK194" s="43"/>
      <c r="AL194" s="43"/>
      <c r="AM194" s="43"/>
      <c r="AN194" s="231"/>
      <c r="AO194" s="234"/>
      <c r="AP194" s="54"/>
      <c r="AQ194" s="54"/>
      <c r="AR194" s="54"/>
    </row>
    <row r="195" spans="1:44" x14ac:dyDescent="0.25">
      <c r="A195" s="54"/>
      <c r="B195" s="259"/>
      <c r="C195" s="190"/>
      <c r="D195" s="190"/>
      <c r="E195" s="190"/>
      <c r="F195" s="238"/>
      <c r="G195" s="239"/>
      <c r="H195" s="240"/>
      <c r="I195" s="190"/>
      <c r="J195" s="235"/>
      <c r="K195" s="192"/>
      <c r="L195" s="192"/>
      <c r="M195" s="195"/>
      <c r="N195" s="195"/>
      <c r="O195" s="181"/>
      <c r="P195" s="196"/>
      <c r="Q195" s="28"/>
      <c r="R195" s="29"/>
      <c r="S195" s="29"/>
      <c r="T195" s="30"/>
      <c r="U195" s="150"/>
      <c r="V195" s="249"/>
      <c r="W195" s="189"/>
      <c r="X195" s="190"/>
      <c r="Y195" s="251"/>
      <c r="Z195" s="251"/>
      <c r="AA195" s="254"/>
      <c r="AB195" s="235"/>
      <c r="AC195" s="190"/>
      <c r="AD195" s="181"/>
      <c r="AE195" s="181"/>
      <c r="AF195" s="182"/>
      <c r="AG195" s="182"/>
      <c r="AH195" s="181"/>
      <c r="AI195" s="40"/>
      <c r="AJ195" s="40"/>
      <c r="AK195" s="40"/>
      <c r="AL195" s="41"/>
      <c r="AM195" s="42"/>
      <c r="AN195" s="229"/>
      <c r="AO195" s="232"/>
      <c r="AP195" s="54"/>
      <c r="AQ195" s="54"/>
      <c r="AR195" s="54"/>
    </row>
    <row r="196" spans="1:44" x14ac:dyDescent="0.25">
      <c r="A196" s="54"/>
      <c r="B196" s="260"/>
      <c r="C196" s="190"/>
      <c r="D196" s="190"/>
      <c r="E196" s="190"/>
      <c r="F196" s="238"/>
      <c r="G196" s="239"/>
      <c r="H196" s="240"/>
      <c r="I196" s="190"/>
      <c r="J196" s="235"/>
      <c r="K196" s="193"/>
      <c r="L196" s="193"/>
      <c r="M196" s="193"/>
      <c r="N196" s="193"/>
      <c r="O196" s="181"/>
      <c r="P196" s="197"/>
      <c r="Q196" s="31"/>
      <c r="R196" s="32"/>
      <c r="S196" s="33"/>
      <c r="T196" s="34"/>
      <c r="U196" s="147"/>
      <c r="V196" s="249"/>
      <c r="W196" s="189"/>
      <c r="X196" s="190"/>
      <c r="Y196" s="252"/>
      <c r="Z196" s="252"/>
      <c r="AA196" s="255"/>
      <c r="AB196" s="235"/>
      <c r="AC196" s="190"/>
      <c r="AD196" s="181"/>
      <c r="AE196" s="181"/>
      <c r="AF196" s="182"/>
      <c r="AG196" s="182"/>
      <c r="AH196" s="181"/>
      <c r="AI196" s="40"/>
      <c r="AJ196" s="40"/>
      <c r="AK196" s="41"/>
      <c r="AL196" s="42"/>
      <c r="AM196" s="42"/>
      <c r="AN196" s="230"/>
      <c r="AO196" s="233"/>
      <c r="AP196" s="54"/>
      <c r="AQ196" s="54"/>
      <c r="AR196" s="54"/>
    </row>
    <row r="197" spans="1:44" x14ac:dyDescent="0.25">
      <c r="A197" s="54"/>
      <c r="B197" s="260"/>
      <c r="C197" s="190"/>
      <c r="D197" s="190"/>
      <c r="E197" s="190"/>
      <c r="F197" s="238"/>
      <c r="G197" s="239"/>
      <c r="H197" s="240"/>
      <c r="I197" s="190"/>
      <c r="J197" s="235"/>
      <c r="K197" s="193"/>
      <c r="L197" s="193"/>
      <c r="M197" s="193"/>
      <c r="N197" s="193"/>
      <c r="O197" s="181"/>
      <c r="P197" s="197"/>
      <c r="Q197" s="31"/>
      <c r="R197" s="33"/>
      <c r="S197" s="34"/>
      <c r="T197" s="34"/>
      <c r="U197" s="148"/>
      <c r="V197" s="249"/>
      <c r="W197" s="189"/>
      <c r="X197" s="190"/>
      <c r="Y197" s="252"/>
      <c r="Z197" s="252"/>
      <c r="AA197" s="255"/>
      <c r="AB197" s="235"/>
      <c r="AC197" s="190"/>
      <c r="AD197" s="181"/>
      <c r="AE197" s="181"/>
      <c r="AF197" s="182"/>
      <c r="AG197" s="182"/>
      <c r="AH197" s="181"/>
      <c r="AI197" s="40"/>
      <c r="AJ197" s="41"/>
      <c r="AK197" s="42"/>
      <c r="AL197" s="42"/>
      <c r="AM197" s="43"/>
      <c r="AN197" s="230"/>
      <c r="AO197" s="233"/>
      <c r="AP197" s="54"/>
      <c r="AQ197" s="54"/>
      <c r="AR197" s="54"/>
    </row>
    <row r="198" spans="1:44" x14ac:dyDescent="0.25">
      <c r="A198" s="54"/>
      <c r="B198" s="260"/>
      <c r="C198" s="190"/>
      <c r="D198" s="190"/>
      <c r="E198" s="190"/>
      <c r="F198" s="238"/>
      <c r="G198" s="239"/>
      <c r="H198" s="240"/>
      <c r="I198" s="190"/>
      <c r="J198" s="235"/>
      <c r="K198" s="193"/>
      <c r="L198" s="193"/>
      <c r="M198" s="193"/>
      <c r="N198" s="193"/>
      <c r="O198" s="181"/>
      <c r="P198" s="197"/>
      <c r="Q198" s="36"/>
      <c r="R198" s="34"/>
      <c r="S198" s="34"/>
      <c r="T198" s="35"/>
      <c r="U198" s="148"/>
      <c r="V198" s="249"/>
      <c r="W198" s="189"/>
      <c r="X198" s="190"/>
      <c r="Y198" s="252"/>
      <c r="Z198" s="252"/>
      <c r="AA198" s="255"/>
      <c r="AB198" s="235"/>
      <c r="AC198" s="190"/>
      <c r="AD198" s="181"/>
      <c r="AE198" s="181"/>
      <c r="AF198" s="182"/>
      <c r="AG198" s="182"/>
      <c r="AH198" s="181"/>
      <c r="AI198" s="41"/>
      <c r="AJ198" s="42"/>
      <c r="AK198" s="42"/>
      <c r="AL198" s="43"/>
      <c r="AM198" s="43"/>
      <c r="AN198" s="230"/>
      <c r="AO198" s="233"/>
      <c r="AP198" s="54"/>
      <c r="AQ198" s="54"/>
      <c r="AR198" s="54"/>
    </row>
    <row r="199" spans="1:44" ht="15.75" thickBot="1" x14ac:dyDescent="0.3">
      <c r="A199" s="54"/>
      <c r="B199" s="261"/>
      <c r="C199" s="190"/>
      <c r="D199" s="190"/>
      <c r="E199" s="190"/>
      <c r="F199" s="238"/>
      <c r="G199" s="239"/>
      <c r="H199" s="240"/>
      <c r="I199" s="190"/>
      <c r="J199" s="235"/>
      <c r="K199" s="194"/>
      <c r="L199" s="194"/>
      <c r="M199" s="194"/>
      <c r="N199" s="194"/>
      <c r="O199" s="181"/>
      <c r="P199" s="198"/>
      <c r="Q199" s="37"/>
      <c r="R199" s="38"/>
      <c r="S199" s="39"/>
      <c r="T199" s="39"/>
      <c r="U199" s="149"/>
      <c r="V199" s="249"/>
      <c r="W199" s="189"/>
      <c r="X199" s="190"/>
      <c r="Y199" s="257"/>
      <c r="Z199" s="257"/>
      <c r="AA199" s="258"/>
      <c r="AB199" s="235"/>
      <c r="AC199" s="190"/>
      <c r="AD199" s="181"/>
      <c r="AE199" s="181"/>
      <c r="AF199" s="182"/>
      <c r="AG199" s="182"/>
      <c r="AH199" s="181"/>
      <c r="AI199" s="42"/>
      <c r="AJ199" s="42"/>
      <c r="AK199" s="43"/>
      <c r="AL199" s="43"/>
      <c r="AM199" s="43"/>
      <c r="AN199" s="231"/>
      <c r="AO199" s="234"/>
      <c r="AP199" s="54"/>
      <c r="AQ199" s="54"/>
      <c r="AR199" s="54"/>
    </row>
    <row r="200" spans="1:44" x14ac:dyDescent="0.25">
      <c r="A200" s="54"/>
      <c r="B200" s="236">
        <v>38</v>
      </c>
      <c r="C200" s="190"/>
      <c r="D200" s="190"/>
      <c r="E200" s="190"/>
      <c r="F200" s="238"/>
      <c r="G200" s="239"/>
      <c r="H200" s="240"/>
      <c r="I200" s="190"/>
      <c r="J200" s="235"/>
      <c r="K200" s="192" t="str">
        <f>IF(I200="","",VLOOKUP(I200,calificaprobabilidad,2,FALSE))</f>
        <v/>
      </c>
      <c r="L200" s="192" t="str">
        <f>IF(I200="","",HLOOKUP(J200,calificaimpacto,2,FALSE))</f>
        <v/>
      </c>
      <c r="M200" s="195" t="str">
        <f t="shared" ref="M200" si="24">CONCATENATE(I200,J200)</f>
        <v/>
      </c>
      <c r="N200" s="195" t="e">
        <f>VLOOKUP(M200,calificacion,2,FALSE)</f>
        <v>#N/A</v>
      </c>
      <c r="O200" s="181" t="str">
        <f>IF(I200="","",VLOOKUP(SUM(K200:L200),calificariesgo,2))</f>
        <v/>
      </c>
      <c r="P200" s="196"/>
      <c r="Q200" s="28" t="str">
        <f>IF(I200="","",IF(IF(K200=1,L200=1)=TRUE,"X"," "))</f>
        <v/>
      </c>
      <c r="R200" s="29" t="str">
        <f>IF(I200="","",IF(IF(K200=1,L200=2)=TRUE,"X"," "))</f>
        <v/>
      </c>
      <c r="S200" s="29" t="str">
        <f>IF(I200="","",IF(IF(K200=1,L200=3)=TRUE,"X"," "))</f>
        <v/>
      </c>
      <c r="T200" s="30" t="str">
        <f>IF(I200="","",IF(IF(K200=1,L200=4)=TRUE,"X"," "))</f>
        <v/>
      </c>
      <c r="U200" s="150" t="str">
        <f>IF(I200="","",IF(I200="","",IF(IF(K200=1,L200=5)=TRUE,"X"," ")))</f>
        <v/>
      </c>
      <c r="V200" s="249"/>
      <c r="W200" s="189"/>
      <c r="X200" s="190"/>
      <c r="Y200" s="251"/>
      <c r="Z200" s="251"/>
      <c r="AA200" s="254"/>
      <c r="AB200" s="235"/>
      <c r="AC200" s="190"/>
      <c r="AD200" s="181" t="str">
        <f>IF(AB200="","",VLOOKUP(AB200,calificaprobabilidad,2,FALSE))</f>
        <v/>
      </c>
      <c r="AE200" s="181" t="str">
        <f>IF(AB200="","",HLOOKUP(AC200,calificaimpacto,2,FALSE))</f>
        <v/>
      </c>
      <c r="AF200" s="182" t="str">
        <f t="shared" ref="AF200" si="25">CONCATENATE(AB200,AC200)</f>
        <v/>
      </c>
      <c r="AG200" s="182" t="e">
        <f>VLOOKUP(AF200,calificacion,2,FALSE)</f>
        <v>#N/A</v>
      </c>
      <c r="AH200" s="181" t="str">
        <f>IF(AB200="","",VLOOKUP(SUM(AD200:AE200),calificariesgo,2))</f>
        <v/>
      </c>
      <c r="AI200" s="40" t="str">
        <f>IF(AB200="","",IF(IF(AD200=1,AE200=1)=TRUE,"X"," "))</f>
        <v/>
      </c>
      <c r="AJ200" s="40" t="str">
        <f>IF(AB200="","",IF(IF(AD200=1,AE200=2)=TRUE,"X"," "))</f>
        <v/>
      </c>
      <c r="AK200" s="40" t="str">
        <f>IF(AB200="","",IF(IF(AD200=1,AE200=3)=TRUE,"X"," "))</f>
        <v/>
      </c>
      <c r="AL200" s="41" t="str">
        <f>IF(AB200="","",IF(IF(AD200=1,AE200=4)=TRUE,"X"," "))</f>
        <v/>
      </c>
      <c r="AM200" s="42" t="str">
        <f>IF(AB200="","",IF(IF(AD200=1,AE200=5)=TRUE,"X"," "))</f>
        <v/>
      </c>
      <c r="AN200" s="229"/>
      <c r="AO200" s="232"/>
      <c r="AP200" s="54"/>
      <c r="AQ200" s="54"/>
      <c r="AR200" s="54"/>
    </row>
    <row r="201" spans="1:44" x14ac:dyDescent="0.25">
      <c r="A201" s="54"/>
      <c r="B201" s="237"/>
      <c r="C201" s="190"/>
      <c r="D201" s="190"/>
      <c r="E201" s="190"/>
      <c r="F201" s="238"/>
      <c r="G201" s="239"/>
      <c r="H201" s="240"/>
      <c r="I201" s="190"/>
      <c r="J201" s="235"/>
      <c r="K201" s="193"/>
      <c r="L201" s="193"/>
      <c r="M201" s="193"/>
      <c r="N201" s="193"/>
      <c r="O201" s="181"/>
      <c r="P201" s="197"/>
      <c r="Q201" s="31" t="str">
        <f>IF(I200="","",IF(IF(K200=2,L200=1)=TRUE,"X"," "))</f>
        <v/>
      </c>
      <c r="R201" s="32" t="str">
        <f>IF(I200="","",IF(IF(K200=2,L200=2)=TRUE,"X"," "))</f>
        <v/>
      </c>
      <c r="S201" s="33" t="str">
        <f>IF(I200="","",IF(IF(K200=2,L200=3)=TRUE,"X"," "))</f>
        <v/>
      </c>
      <c r="T201" s="34" t="str">
        <f>IF(I200="","",IF(I200="","",IF(IF(K200=2,L200=4)=TRUE,"X"," ")))</f>
        <v/>
      </c>
      <c r="U201" s="147" t="str">
        <f>IF(I200="","",IF(I200="","",IF(IF(K200=2,L200=5)=TRUE,"X"," ")))</f>
        <v/>
      </c>
      <c r="V201" s="249"/>
      <c r="W201" s="189"/>
      <c r="X201" s="190"/>
      <c r="Y201" s="252"/>
      <c r="Z201" s="252"/>
      <c r="AA201" s="255"/>
      <c r="AB201" s="235"/>
      <c r="AC201" s="190"/>
      <c r="AD201" s="181"/>
      <c r="AE201" s="181"/>
      <c r="AF201" s="182"/>
      <c r="AG201" s="182"/>
      <c r="AH201" s="181"/>
      <c r="AI201" s="40" t="str">
        <f>IF(AB200="","",IF(IF(AD200=2,AE200=1)=TRUE,"X"," "))</f>
        <v/>
      </c>
      <c r="AJ201" s="40" t="str">
        <f>IF(AB200="","",IF(IF(AD200=2,AE200=2)=TRUE,"X"," "))</f>
        <v/>
      </c>
      <c r="AK201" s="41" t="str">
        <f>IF(AB200="","",IF(IF(AD200=2,AE200=3)=TRUE,"X"," "))</f>
        <v/>
      </c>
      <c r="AL201" s="42" t="str">
        <f>IF(AB200="","",IF(IF(AD200=2,AE200=4)=TRUE,"X"," "))</f>
        <v/>
      </c>
      <c r="AM201" s="42" t="str">
        <f>IF(AB200="","",IF(IF(AD200=2,AE200=5)=TRUE,"X"," "))</f>
        <v/>
      </c>
      <c r="AN201" s="230"/>
      <c r="AO201" s="233"/>
      <c r="AP201" s="54"/>
      <c r="AQ201" s="54"/>
      <c r="AR201" s="54"/>
    </row>
    <row r="202" spans="1:44" x14ac:dyDescent="0.25">
      <c r="A202" s="54"/>
      <c r="B202" s="237"/>
      <c r="C202" s="190"/>
      <c r="D202" s="190"/>
      <c r="E202" s="190"/>
      <c r="F202" s="238"/>
      <c r="G202" s="239"/>
      <c r="H202" s="240"/>
      <c r="I202" s="190"/>
      <c r="J202" s="235"/>
      <c r="K202" s="193"/>
      <c r="L202" s="193"/>
      <c r="M202" s="193"/>
      <c r="N202" s="193"/>
      <c r="O202" s="181"/>
      <c r="P202" s="197"/>
      <c r="Q202" s="31" t="str">
        <f>IF(I200="","",IF(IF(K200=3,L200=1)=TRUE,"X"," "))</f>
        <v/>
      </c>
      <c r="R202" s="33" t="str">
        <f>IF(I200="","",IF(IF(K200=3,L200=2)=TRUE,"X"," "))</f>
        <v/>
      </c>
      <c r="S202" s="34" t="str">
        <f>IF(I200="","",IF(IF(K200=3,L200=3)=TRUE,"X"," "))</f>
        <v/>
      </c>
      <c r="T202" s="34" t="str">
        <f>IF(I200="","",IF(IF(K200=3,L200=4)=TRUE,"X"," "))</f>
        <v/>
      </c>
      <c r="U202" s="148" t="str">
        <f>IF(I200="","",IF(IF(K200=3,L200=5)=TRUE,"X"," "))</f>
        <v/>
      </c>
      <c r="V202" s="249"/>
      <c r="W202" s="189"/>
      <c r="X202" s="190"/>
      <c r="Y202" s="252"/>
      <c r="Z202" s="252"/>
      <c r="AA202" s="255"/>
      <c r="AB202" s="235"/>
      <c r="AC202" s="190"/>
      <c r="AD202" s="181"/>
      <c r="AE202" s="181"/>
      <c r="AF202" s="182"/>
      <c r="AG202" s="182"/>
      <c r="AH202" s="181"/>
      <c r="AI202" s="40" t="str">
        <f>IF(AB200="","",IF(IF(AD200=3,AE200=1)=TRUE,"X"," "))</f>
        <v/>
      </c>
      <c r="AJ202" s="41" t="str">
        <f>IF(AB200="","",IF(IF(AD200=3,AE200=2)=TRUE,"X"," "))</f>
        <v/>
      </c>
      <c r="AK202" s="42" t="str">
        <f>IF(AB200="","",IF(IF(AD200=3,AE200=3)=TRUE,"X"," "))</f>
        <v/>
      </c>
      <c r="AL202" s="42" t="str">
        <f>IF(AB200="","",IF(IF(AD200=3,AE200=4)=TRUE,"X"," "))</f>
        <v/>
      </c>
      <c r="AM202" s="43" t="str">
        <f>IF(AB200="","",IF(IF(AD200=3,AE200=5)=TRUE,"X"," "))</f>
        <v/>
      </c>
      <c r="AN202" s="230"/>
      <c r="AO202" s="233"/>
      <c r="AP202" s="54"/>
      <c r="AQ202" s="54"/>
      <c r="AR202" s="54"/>
    </row>
    <row r="203" spans="1:44" x14ac:dyDescent="0.25">
      <c r="A203" s="54"/>
      <c r="B203" s="237"/>
      <c r="C203" s="190"/>
      <c r="D203" s="190"/>
      <c r="E203" s="190"/>
      <c r="F203" s="238"/>
      <c r="G203" s="239"/>
      <c r="H203" s="240"/>
      <c r="I203" s="190"/>
      <c r="J203" s="235"/>
      <c r="K203" s="193"/>
      <c r="L203" s="193"/>
      <c r="M203" s="193"/>
      <c r="N203" s="193"/>
      <c r="O203" s="181"/>
      <c r="P203" s="197"/>
      <c r="Q203" s="36" t="str">
        <f>IF(I200="","",IF(IF(K200=4,L200=1)=TRUE,"X"," "))</f>
        <v/>
      </c>
      <c r="R203" s="34" t="str">
        <f>IF(I200="","",IF(IF(K200=4,L200=2)=TRUE,"X"," "))</f>
        <v/>
      </c>
      <c r="S203" s="34" t="str">
        <f>IF(I200="","",IF(IF(K200=4,L200=3)=TRUE,"X"," "))</f>
        <v/>
      </c>
      <c r="T203" s="35" t="str">
        <f>IF(I200="","",IF(IF(K200=4,L200=4)=TRUE,"X"," "))</f>
        <v/>
      </c>
      <c r="U203" s="148" t="str">
        <f>IF(I200="","",IF(IF(K200=4,L200=5)=TRUE,"X"," "))</f>
        <v/>
      </c>
      <c r="V203" s="249"/>
      <c r="W203" s="189"/>
      <c r="X203" s="190"/>
      <c r="Y203" s="252"/>
      <c r="Z203" s="252"/>
      <c r="AA203" s="255"/>
      <c r="AB203" s="235"/>
      <c r="AC203" s="190"/>
      <c r="AD203" s="181"/>
      <c r="AE203" s="181"/>
      <c r="AF203" s="182"/>
      <c r="AG203" s="182"/>
      <c r="AH203" s="181"/>
      <c r="AI203" s="41" t="str">
        <f>IF(AB200="","",IF(IF(AD200=4,AE200=1)=TRUE,"X"," "))</f>
        <v/>
      </c>
      <c r="AJ203" s="42" t="str">
        <f>IF(AB200="","",IF(IF(AD200=4,AE200=2)=TRUE,"X"," "))</f>
        <v/>
      </c>
      <c r="AK203" s="42" t="str">
        <f>IF(AB200="","",IF(IF(AD200=4,AE200=3)=TRUE,"X"," "))</f>
        <v/>
      </c>
      <c r="AL203" s="43" t="str">
        <f>IF(AB200="","",IF(IF(AD200=4,AE200=4)=TRUE,"X"," "))</f>
        <v/>
      </c>
      <c r="AM203" s="43" t="str">
        <f>IF(AB200="","",IF(IF(AD200=4,AE200=5)=TRUE,"X"," "))</f>
        <v/>
      </c>
      <c r="AN203" s="230"/>
      <c r="AO203" s="233"/>
      <c r="AP203" s="54"/>
      <c r="AQ203" s="54"/>
      <c r="AR203" s="54"/>
    </row>
    <row r="204" spans="1:44" ht="15.75" thickBot="1" x14ac:dyDescent="0.3">
      <c r="A204" s="54"/>
      <c r="B204" s="220"/>
      <c r="C204" s="190"/>
      <c r="D204" s="190"/>
      <c r="E204" s="190"/>
      <c r="F204" s="238"/>
      <c r="G204" s="239"/>
      <c r="H204" s="240"/>
      <c r="I204" s="190"/>
      <c r="J204" s="235"/>
      <c r="K204" s="194"/>
      <c r="L204" s="194"/>
      <c r="M204" s="194"/>
      <c r="N204" s="194"/>
      <c r="O204" s="181"/>
      <c r="P204" s="198"/>
      <c r="Q204" s="37" t="str">
        <f>IF(I200="","",IF(IF(K200=5,L200=1)=TRUE,"X"," "))</f>
        <v/>
      </c>
      <c r="R204" s="38" t="str">
        <f>IF(I200="","",IF(IF(K200=5,L200=2)=TRUE,"X"," "))</f>
        <v/>
      </c>
      <c r="S204" s="39" t="str">
        <f>IF(I200="","",IF(IF(K200=5,L200=3)=TRUE,"X"," "))</f>
        <v/>
      </c>
      <c r="T204" s="39" t="str">
        <f>IF(I200="","",IF(IF(K200=5,L200=4)=TRUE,"X"," "))</f>
        <v/>
      </c>
      <c r="U204" s="149" t="str">
        <f>IF(I200="","",IF(IF(K200=5,L200=5)=TRUE,"X"," "))</f>
        <v/>
      </c>
      <c r="V204" s="249"/>
      <c r="W204" s="189"/>
      <c r="X204" s="190"/>
      <c r="Y204" s="257"/>
      <c r="Z204" s="257"/>
      <c r="AA204" s="258"/>
      <c r="AB204" s="235"/>
      <c r="AC204" s="190"/>
      <c r="AD204" s="181"/>
      <c r="AE204" s="181"/>
      <c r="AF204" s="182"/>
      <c r="AG204" s="182"/>
      <c r="AH204" s="181"/>
      <c r="AI204" s="42" t="str">
        <f>IF(AB200="","",IF(IF(AD200=5,AE200=1)=TRUE,"X"," "))</f>
        <v/>
      </c>
      <c r="AJ204" s="42" t="str">
        <f>IF(AB200="","",IF(IF(AD200=5,AE200=2)=TRUE,"X"," "))</f>
        <v/>
      </c>
      <c r="AK204" s="43" t="str">
        <f>IF(AB200="","",IF(IF(AD200=5,AE200=3)=TRUE,"X"," "))</f>
        <v/>
      </c>
      <c r="AL204" s="43" t="str">
        <f>IF(AB200="","",IF(IF(AD200=5,AE200=4)=TRUE,"X"," "))</f>
        <v/>
      </c>
      <c r="AM204" s="43" t="str">
        <f>IF(AB200="","",IF(IF(AD200=5,AE200=5)=TRUE,"X"," "))</f>
        <v/>
      </c>
      <c r="AN204" s="231"/>
      <c r="AO204" s="234"/>
      <c r="AP204" s="54"/>
      <c r="AQ204" s="54"/>
      <c r="AR204" s="54"/>
    </row>
    <row r="205" spans="1:44" x14ac:dyDescent="0.25">
      <c r="A205" s="54"/>
      <c r="B205" s="189">
        <v>39</v>
      </c>
      <c r="C205" s="190"/>
      <c r="D205" s="190"/>
      <c r="E205" s="190"/>
      <c r="F205" s="238"/>
      <c r="G205" s="239"/>
      <c r="H205" s="240"/>
      <c r="I205" s="190"/>
      <c r="J205" s="235"/>
      <c r="K205" s="192" t="str">
        <f>IF(I205="","",VLOOKUP(I205,calificaprobabilidad,2,FALSE))</f>
        <v/>
      </c>
      <c r="L205" s="192" t="str">
        <f>IF(I205="","",HLOOKUP(J205,calificaimpacto,2,FALSE))</f>
        <v/>
      </c>
      <c r="M205" s="195" t="str">
        <f t="shared" ref="M205" si="26">CONCATENATE(I205,J205)</f>
        <v/>
      </c>
      <c r="N205" s="195" t="e">
        <f>VLOOKUP(M205,calificacion,2,FALSE)</f>
        <v>#N/A</v>
      </c>
      <c r="O205" s="181" t="str">
        <f>IF(I205="","",VLOOKUP(SUM(K205:L205),calificariesgo,2))</f>
        <v/>
      </c>
      <c r="P205" s="196"/>
      <c r="Q205" s="28" t="str">
        <f>IF(I205="","",IF(IF(K205=1,L205=1)=TRUE,"X"," "))</f>
        <v/>
      </c>
      <c r="R205" s="29" t="str">
        <f>IF(I205="","",IF(IF(K205=1,L205=2)=TRUE,"X"," "))</f>
        <v/>
      </c>
      <c r="S205" s="29" t="str">
        <f>IF(I205="","",IF(IF(K205=1,L205=3)=TRUE,"X"," "))</f>
        <v/>
      </c>
      <c r="T205" s="30" t="str">
        <f>IF(I205="","",IF(IF(K205=1,L205=4)=TRUE,"X"," "))</f>
        <v/>
      </c>
      <c r="U205" s="150" t="str">
        <f>IF(I205="","",IF(I205="","",IF(IF(K205=1,L205=5)=TRUE,"X"," ")))</f>
        <v/>
      </c>
      <c r="V205" s="249"/>
      <c r="W205" s="189"/>
      <c r="X205" s="190"/>
      <c r="Y205" s="251"/>
      <c r="Z205" s="251"/>
      <c r="AA205" s="254"/>
      <c r="AB205" s="235"/>
      <c r="AC205" s="190"/>
      <c r="AD205" s="181" t="str">
        <f>IF(AB205="","",VLOOKUP(AB205,calificaprobabilidad,2,FALSE))</f>
        <v/>
      </c>
      <c r="AE205" s="181" t="str">
        <f>IF(AB205="","",HLOOKUP(AC205,calificaimpacto,2,FALSE))</f>
        <v/>
      </c>
      <c r="AF205" s="182" t="str">
        <f t="shared" ref="AF205" si="27">CONCATENATE(AB205,AC205)</f>
        <v/>
      </c>
      <c r="AG205" s="182" t="e">
        <f>VLOOKUP(AF205,calificacion,2,FALSE)</f>
        <v>#N/A</v>
      </c>
      <c r="AH205" s="181" t="str">
        <f>IF(AB205="","",VLOOKUP(SUM(AD205:AE205),calificariesgo,2))</f>
        <v/>
      </c>
      <c r="AI205" s="40" t="str">
        <f>IF(AB205="","",IF(IF(AD205=1,AE205=1)=TRUE,"X"," "))</f>
        <v/>
      </c>
      <c r="AJ205" s="40" t="str">
        <f>IF(AB205="","",IF(IF(AD205=1,AE205=2)=TRUE,"X"," "))</f>
        <v/>
      </c>
      <c r="AK205" s="40" t="str">
        <f>IF(AB205="","",IF(IF(AD205=1,AE205=3)=TRUE,"X"," "))</f>
        <v/>
      </c>
      <c r="AL205" s="41" t="str">
        <f>IF(AB205="","",IF(IF(AD205=1,AE205=4)=TRUE,"X"," "))</f>
        <v/>
      </c>
      <c r="AM205" s="42" t="str">
        <f>IF(AB205="","",IF(IF(AD205=1,AE205=5)=TRUE,"X"," "))</f>
        <v/>
      </c>
      <c r="AN205" s="229"/>
      <c r="AO205" s="232"/>
      <c r="AP205" s="54"/>
      <c r="AQ205" s="54"/>
      <c r="AR205" s="54"/>
    </row>
    <row r="206" spans="1:44" x14ac:dyDescent="0.25">
      <c r="A206" s="54"/>
      <c r="B206" s="189"/>
      <c r="C206" s="190"/>
      <c r="D206" s="190"/>
      <c r="E206" s="190"/>
      <c r="F206" s="238"/>
      <c r="G206" s="239"/>
      <c r="H206" s="240"/>
      <c r="I206" s="190"/>
      <c r="J206" s="235"/>
      <c r="K206" s="193"/>
      <c r="L206" s="193"/>
      <c r="M206" s="193"/>
      <c r="N206" s="193"/>
      <c r="O206" s="181"/>
      <c r="P206" s="197"/>
      <c r="Q206" s="31" t="str">
        <f>IF(I205="","",IF(IF(K205=2,L205=1)=TRUE,"X"," "))</f>
        <v/>
      </c>
      <c r="R206" s="32" t="str">
        <f>IF(I205="","",IF(IF(K205=2,L205=2)=TRUE,"X"," "))</f>
        <v/>
      </c>
      <c r="S206" s="33" t="str">
        <f>IF(I205="","",IF(IF(K205=2,L205=3)=TRUE,"X"," "))</f>
        <v/>
      </c>
      <c r="T206" s="34" t="str">
        <f>IF(I205="","",IF(I205="","",IF(IF(K205=2,L205=4)=TRUE,"X"," ")))</f>
        <v/>
      </c>
      <c r="U206" s="147" t="str">
        <f>IF(I205="","",IF(I205="","",IF(IF(K205=2,L205=5)=TRUE,"X"," ")))</f>
        <v/>
      </c>
      <c r="V206" s="249"/>
      <c r="W206" s="189"/>
      <c r="X206" s="190"/>
      <c r="Y206" s="252"/>
      <c r="Z206" s="252"/>
      <c r="AA206" s="255"/>
      <c r="AB206" s="235"/>
      <c r="AC206" s="190"/>
      <c r="AD206" s="181"/>
      <c r="AE206" s="181"/>
      <c r="AF206" s="182"/>
      <c r="AG206" s="182"/>
      <c r="AH206" s="181"/>
      <c r="AI206" s="40" t="str">
        <f>IF(AB205="","",IF(IF(AD205=2,AE205=1)=TRUE,"X"," "))</f>
        <v/>
      </c>
      <c r="AJ206" s="40" t="str">
        <f>IF(AB205="","",IF(IF(AD205=2,AE205=2)=TRUE,"X"," "))</f>
        <v/>
      </c>
      <c r="AK206" s="41" t="str">
        <f>IF(AB205="","",IF(IF(AD205=2,AE205=3)=TRUE,"X"," "))</f>
        <v/>
      </c>
      <c r="AL206" s="42" t="str">
        <f>IF(AB205="","",IF(IF(AD205=2,AE205=4)=TRUE,"X"," "))</f>
        <v/>
      </c>
      <c r="AM206" s="42" t="str">
        <f>IF(AB205="","",IF(IF(AD205=2,AE205=5)=TRUE,"X"," "))</f>
        <v/>
      </c>
      <c r="AN206" s="230"/>
      <c r="AO206" s="233"/>
      <c r="AP206" s="54"/>
      <c r="AQ206" s="54"/>
      <c r="AR206" s="54"/>
    </row>
    <row r="207" spans="1:44" x14ac:dyDescent="0.25">
      <c r="A207" s="54"/>
      <c r="B207" s="189"/>
      <c r="C207" s="190"/>
      <c r="D207" s="190"/>
      <c r="E207" s="190"/>
      <c r="F207" s="238"/>
      <c r="G207" s="239"/>
      <c r="H207" s="240"/>
      <c r="I207" s="190"/>
      <c r="J207" s="235"/>
      <c r="K207" s="193"/>
      <c r="L207" s="193"/>
      <c r="M207" s="193"/>
      <c r="N207" s="193"/>
      <c r="O207" s="181"/>
      <c r="P207" s="197"/>
      <c r="Q207" s="31" t="str">
        <f>IF(I205="","",IF(IF(K205=3,L205=1)=TRUE,"X"," "))</f>
        <v/>
      </c>
      <c r="R207" s="33" t="str">
        <f>IF(I205="","",IF(IF(K205=3,L205=2)=TRUE,"X"," "))</f>
        <v/>
      </c>
      <c r="S207" s="34" t="str">
        <f>IF(I205="","",IF(IF(K205=3,L205=3)=TRUE,"X"," "))</f>
        <v/>
      </c>
      <c r="T207" s="34" t="str">
        <f>IF(I205="","",IF(IF(K205=3,L205=4)=TRUE,"X"," "))</f>
        <v/>
      </c>
      <c r="U207" s="148" t="str">
        <f>IF(I205="","",IF(IF(K205=3,L205=5)=TRUE,"X"," "))</f>
        <v/>
      </c>
      <c r="V207" s="249"/>
      <c r="W207" s="189"/>
      <c r="X207" s="190"/>
      <c r="Y207" s="252"/>
      <c r="Z207" s="252"/>
      <c r="AA207" s="255"/>
      <c r="AB207" s="235"/>
      <c r="AC207" s="190"/>
      <c r="AD207" s="181"/>
      <c r="AE207" s="181"/>
      <c r="AF207" s="182"/>
      <c r="AG207" s="182"/>
      <c r="AH207" s="181"/>
      <c r="AI207" s="40" t="str">
        <f>IF(AB205="","",IF(IF(AD205=3,AE205=1)=TRUE,"X"," "))</f>
        <v/>
      </c>
      <c r="AJ207" s="41" t="str">
        <f>IF(AB205="","",IF(IF(AD205=3,AE205=2)=TRUE,"X"," "))</f>
        <v/>
      </c>
      <c r="AK207" s="42" t="str">
        <f>IF(AB205="","",IF(IF(AD205=3,AE205=3)=TRUE,"X"," "))</f>
        <v/>
      </c>
      <c r="AL207" s="42" t="str">
        <f>IF(AB205="","",IF(IF(AD205=3,AE205=4)=TRUE,"X"," "))</f>
        <v/>
      </c>
      <c r="AM207" s="43" t="str">
        <f>IF(AB205="","",IF(IF(AD205=3,AE205=5)=TRUE,"X"," "))</f>
        <v/>
      </c>
      <c r="AN207" s="230"/>
      <c r="AO207" s="233"/>
      <c r="AP207" s="54"/>
      <c r="AQ207" s="54"/>
      <c r="AR207" s="54"/>
    </row>
    <row r="208" spans="1:44" x14ac:dyDescent="0.25">
      <c r="A208" s="54"/>
      <c r="B208" s="189"/>
      <c r="C208" s="190"/>
      <c r="D208" s="190"/>
      <c r="E208" s="190"/>
      <c r="F208" s="238"/>
      <c r="G208" s="239"/>
      <c r="H208" s="240"/>
      <c r="I208" s="190"/>
      <c r="J208" s="235"/>
      <c r="K208" s="193"/>
      <c r="L208" s="193"/>
      <c r="M208" s="193"/>
      <c r="N208" s="193"/>
      <c r="O208" s="181"/>
      <c r="P208" s="197"/>
      <c r="Q208" s="36" t="str">
        <f>IF(I205="","",IF(IF(K205=4,L205=1)=TRUE,"X"," "))</f>
        <v/>
      </c>
      <c r="R208" s="34" t="str">
        <f>IF(I205="","",IF(IF(K205=4,L205=2)=TRUE,"X"," "))</f>
        <v/>
      </c>
      <c r="S208" s="34" t="str">
        <f>IF(I205="","",IF(IF(K205=4,L205=3)=TRUE,"X"," "))</f>
        <v/>
      </c>
      <c r="T208" s="35" t="str">
        <f>IF(I205="","",IF(IF(K205=4,L205=4)=TRUE,"X"," "))</f>
        <v/>
      </c>
      <c r="U208" s="148" t="str">
        <f>IF(I205="","",IF(IF(K205=4,L205=5)=TRUE,"X"," "))</f>
        <v/>
      </c>
      <c r="V208" s="249"/>
      <c r="W208" s="189"/>
      <c r="X208" s="190"/>
      <c r="Y208" s="252"/>
      <c r="Z208" s="252"/>
      <c r="AA208" s="255"/>
      <c r="AB208" s="235"/>
      <c r="AC208" s="190"/>
      <c r="AD208" s="181"/>
      <c r="AE208" s="181"/>
      <c r="AF208" s="182"/>
      <c r="AG208" s="182"/>
      <c r="AH208" s="181"/>
      <c r="AI208" s="41" t="str">
        <f>IF(AB205="","",IF(IF(AD205=4,AE205=1)=TRUE,"X"," "))</f>
        <v/>
      </c>
      <c r="AJ208" s="42" t="str">
        <f>IF(AB205="","",IF(IF(AD205=4,AE205=2)=TRUE,"X"," "))</f>
        <v/>
      </c>
      <c r="AK208" s="42" t="str">
        <f>IF(AB205="","",IF(IF(AD205=4,AE205=3)=TRUE,"X"," "))</f>
        <v/>
      </c>
      <c r="AL208" s="43" t="str">
        <f>IF(AB205="","",IF(IF(AD205=4,AE205=4)=TRUE,"X"," "))</f>
        <v/>
      </c>
      <c r="AM208" s="43" t="str">
        <f>IF(AB205="","",IF(IF(AD205=4,AE205=5)=TRUE,"X"," "))</f>
        <v/>
      </c>
      <c r="AN208" s="230"/>
      <c r="AO208" s="233"/>
      <c r="AP208" s="54"/>
      <c r="AQ208" s="54"/>
      <c r="AR208" s="54"/>
    </row>
    <row r="209" spans="1:44" ht="15.75" thickBot="1" x14ac:dyDescent="0.3">
      <c r="A209" s="54"/>
      <c r="B209" s="189"/>
      <c r="C209" s="190"/>
      <c r="D209" s="190"/>
      <c r="E209" s="190"/>
      <c r="F209" s="238"/>
      <c r="G209" s="239"/>
      <c r="H209" s="240"/>
      <c r="I209" s="190"/>
      <c r="J209" s="235"/>
      <c r="K209" s="194"/>
      <c r="L209" s="194"/>
      <c r="M209" s="194"/>
      <c r="N209" s="194"/>
      <c r="O209" s="181"/>
      <c r="P209" s="198"/>
      <c r="Q209" s="37" t="str">
        <f>IF(I205="","",IF(IF(K205=5,L205=1)=TRUE,"X"," "))</f>
        <v/>
      </c>
      <c r="R209" s="38" t="str">
        <f>IF(I205="","",IF(IF(K205=5,L205=2)=TRUE,"X"," "))</f>
        <v/>
      </c>
      <c r="S209" s="39" t="str">
        <f>IF(I205="","",IF(IF(K205=5,L205=3)=TRUE,"X"," "))</f>
        <v/>
      </c>
      <c r="T209" s="39" t="str">
        <f>IF(I205="","",IF(IF(K205=5,L205=4)=TRUE,"X"," "))</f>
        <v/>
      </c>
      <c r="U209" s="149" t="str">
        <f>IF(I205="","",IF(IF(K205=5,L205=5)=TRUE,"X"," "))</f>
        <v/>
      </c>
      <c r="V209" s="249"/>
      <c r="W209" s="189"/>
      <c r="X209" s="190"/>
      <c r="Y209" s="257"/>
      <c r="Z209" s="257"/>
      <c r="AA209" s="258"/>
      <c r="AB209" s="235"/>
      <c r="AC209" s="190"/>
      <c r="AD209" s="181"/>
      <c r="AE209" s="181"/>
      <c r="AF209" s="182"/>
      <c r="AG209" s="182"/>
      <c r="AH209" s="181"/>
      <c r="AI209" s="42" t="str">
        <f>IF(AB205="","",IF(IF(AD205=5,AE205=1)=TRUE,"X"," "))</f>
        <v/>
      </c>
      <c r="AJ209" s="42" t="str">
        <f>IF(AB205="","",IF(IF(AD205=5,AE205=2)=TRUE,"X"," "))</f>
        <v/>
      </c>
      <c r="AK209" s="43" t="str">
        <f>IF(AB205="","",IF(IF(AD205=5,AE205=3)=TRUE,"X"," "))</f>
        <v/>
      </c>
      <c r="AL209" s="43" t="str">
        <f>IF(AB205="","",IF(IF(AD205=5,AE205=4)=TRUE,"X"," "))</f>
        <v/>
      </c>
      <c r="AM209" s="43" t="str">
        <f>IF(AB205="","",IF(IF(AD205=5,AE205=5)=TRUE,"X"," "))</f>
        <v/>
      </c>
      <c r="AN209" s="231"/>
      <c r="AO209" s="234"/>
      <c r="AP209" s="54"/>
      <c r="AQ209" s="54"/>
      <c r="AR209" s="54"/>
    </row>
    <row r="210" spans="1:44" x14ac:dyDescent="0.25">
      <c r="A210" s="54"/>
      <c r="B210" s="236">
        <v>40</v>
      </c>
      <c r="C210" s="190"/>
      <c r="D210" s="190"/>
      <c r="E210" s="190"/>
      <c r="F210" s="238"/>
      <c r="G210" s="239"/>
      <c r="H210" s="240"/>
      <c r="I210" s="190"/>
      <c r="J210" s="235"/>
      <c r="K210" s="192" t="str">
        <f>IF(I210="","",VLOOKUP(I210,calificaprobabilidad,2,FALSE))</f>
        <v/>
      </c>
      <c r="L210" s="192" t="str">
        <f>IF(I210="","",HLOOKUP(J210,calificaimpacto,2,FALSE))</f>
        <v/>
      </c>
      <c r="M210" s="195" t="str">
        <f t="shared" ref="M210" si="28">CONCATENATE(I210,J210)</f>
        <v/>
      </c>
      <c r="N210" s="195" t="e">
        <f>VLOOKUP(M210,calificacion,2,FALSE)</f>
        <v>#N/A</v>
      </c>
      <c r="O210" s="181" t="str">
        <f>IF(I210="","",VLOOKUP(SUM(K210:L210),calificariesgo,2))</f>
        <v/>
      </c>
      <c r="P210" s="196"/>
      <c r="Q210" s="28" t="str">
        <f>IF(I210="","",IF(IF(K210=1,L210=1)=TRUE,"X"," "))</f>
        <v/>
      </c>
      <c r="R210" s="29" t="str">
        <f>IF(I210="","",IF(IF(K210=1,L210=2)=TRUE,"X"," "))</f>
        <v/>
      </c>
      <c r="S210" s="29" t="str">
        <f>IF(I210="","",IF(IF(K210=1,L210=3)=TRUE,"X"," "))</f>
        <v/>
      </c>
      <c r="T210" s="30" t="str">
        <f>IF(I210="","",IF(IF(K210=1,L210=4)=TRUE,"X"," "))</f>
        <v/>
      </c>
      <c r="U210" s="150" t="str">
        <f>IF(I210="","",IF(I210="","",IF(IF(K210=1,L210=5)=TRUE,"X"," ")))</f>
        <v/>
      </c>
      <c r="V210" s="249"/>
      <c r="W210" s="189"/>
      <c r="X210" s="190"/>
      <c r="Y210" s="251"/>
      <c r="Z210" s="251"/>
      <c r="AA210" s="254"/>
      <c r="AB210" s="235"/>
      <c r="AC210" s="190"/>
      <c r="AD210" s="181" t="str">
        <f>IF(AB210="","",VLOOKUP(AB210,calificaprobabilidad,2,FALSE))</f>
        <v/>
      </c>
      <c r="AE210" s="181" t="str">
        <f>IF(AB210="","",HLOOKUP(AC210,calificaimpacto,2,FALSE))</f>
        <v/>
      </c>
      <c r="AF210" s="182" t="str">
        <f t="shared" ref="AF210" si="29">CONCATENATE(AB210,AC210)</f>
        <v/>
      </c>
      <c r="AG210" s="182" t="e">
        <f>VLOOKUP(AF210,calificacion,2,FALSE)</f>
        <v>#N/A</v>
      </c>
      <c r="AH210" s="181" t="str">
        <f>IF(AB210="","",VLOOKUP(SUM(AD210:AE210),calificariesgo,2))</f>
        <v/>
      </c>
      <c r="AI210" s="40" t="str">
        <f>IF(AB210="","",IF(IF(AD210=1,AE210=1)=TRUE,"X"," "))</f>
        <v/>
      </c>
      <c r="AJ210" s="40" t="str">
        <f>IF(AB210="","",IF(IF(AD210=1,AE210=2)=TRUE,"X"," "))</f>
        <v/>
      </c>
      <c r="AK210" s="40" t="str">
        <f>IF(AB210="","",IF(IF(AD210=1,AE210=3)=TRUE,"X"," "))</f>
        <v/>
      </c>
      <c r="AL210" s="41" t="str">
        <f>IF(AB210="","",IF(IF(AD210=1,AE210=4)=TRUE,"X"," "))</f>
        <v/>
      </c>
      <c r="AM210" s="42" t="str">
        <f>IF(AB210="","",IF(IF(AD210=1,AE210=5)=TRUE,"X"," "))</f>
        <v/>
      </c>
      <c r="AN210" s="229"/>
      <c r="AO210" s="232"/>
      <c r="AP210" s="54"/>
      <c r="AQ210" s="54"/>
      <c r="AR210" s="54"/>
    </row>
    <row r="211" spans="1:44" x14ac:dyDescent="0.25">
      <c r="A211" s="54"/>
      <c r="B211" s="237"/>
      <c r="C211" s="190"/>
      <c r="D211" s="190"/>
      <c r="E211" s="190"/>
      <c r="F211" s="238"/>
      <c r="G211" s="239"/>
      <c r="H211" s="240"/>
      <c r="I211" s="190"/>
      <c r="J211" s="235"/>
      <c r="K211" s="193"/>
      <c r="L211" s="193"/>
      <c r="M211" s="193"/>
      <c r="N211" s="193"/>
      <c r="O211" s="181"/>
      <c r="P211" s="197"/>
      <c r="Q211" s="31" t="str">
        <f>IF(I210="","",IF(IF(K210=2,L210=1)=TRUE,"X"," "))</f>
        <v/>
      </c>
      <c r="R211" s="32" t="str">
        <f>IF(I210="","",IF(IF(K210=2,L210=2)=TRUE,"X"," "))</f>
        <v/>
      </c>
      <c r="S211" s="33" t="str">
        <f>IF(I210="","",IF(IF(K210=2,L210=3)=TRUE,"X"," "))</f>
        <v/>
      </c>
      <c r="T211" s="34" t="str">
        <f>IF(I210="","",IF(I210="","",IF(IF(K210=2,L210=4)=TRUE,"X"," ")))</f>
        <v/>
      </c>
      <c r="U211" s="147" t="str">
        <f>IF(I210="","",IF(I210="","",IF(IF(K210=2,L210=5)=TRUE,"X"," ")))</f>
        <v/>
      </c>
      <c r="V211" s="249"/>
      <c r="W211" s="189"/>
      <c r="X211" s="190"/>
      <c r="Y211" s="252"/>
      <c r="Z211" s="252"/>
      <c r="AA211" s="255"/>
      <c r="AB211" s="235"/>
      <c r="AC211" s="190"/>
      <c r="AD211" s="181"/>
      <c r="AE211" s="181"/>
      <c r="AF211" s="182"/>
      <c r="AG211" s="182"/>
      <c r="AH211" s="181"/>
      <c r="AI211" s="40" t="str">
        <f>IF(AB210="","",IF(IF(AD210=2,AE210=1)=TRUE,"X"," "))</f>
        <v/>
      </c>
      <c r="AJ211" s="40" t="str">
        <f>IF(AB210="","",IF(IF(AD210=2,AE210=2)=TRUE,"X"," "))</f>
        <v/>
      </c>
      <c r="AK211" s="41" t="str">
        <f>IF(AB210="","",IF(IF(AD210=2,AE210=3)=TRUE,"X"," "))</f>
        <v/>
      </c>
      <c r="AL211" s="42" t="str">
        <f>IF(AB210="","",IF(IF(AD210=2,AE210=4)=TRUE,"X"," "))</f>
        <v/>
      </c>
      <c r="AM211" s="42" t="str">
        <f>IF(AB210="","",IF(IF(AD210=2,AE210=5)=TRUE,"X"," "))</f>
        <v/>
      </c>
      <c r="AN211" s="230"/>
      <c r="AO211" s="233"/>
      <c r="AP211" s="54"/>
      <c r="AQ211" s="54"/>
      <c r="AR211" s="54"/>
    </row>
    <row r="212" spans="1:44" x14ac:dyDescent="0.25">
      <c r="A212" s="54"/>
      <c r="B212" s="237"/>
      <c r="C212" s="190"/>
      <c r="D212" s="190"/>
      <c r="E212" s="190"/>
      <c r="F212" s="238"/>
      <c r="G212" s="239"/>
      <c r="H212" s="240"/>
      <c r="I212" s="190"/>
      <c r="J212" s="235"/>
      <c r="K212" s="193"/>
      <c r="L212" s="193"/>
      <c r="M212" s="193"/>
      <c r="N212" s="193"/>
      <c r="O212" s="181"/>
      <c r="P212" s="197"/>
      <c r="Q212" s="31" t="str">
        <f>IF(I210="","",IF(IF(K210=3,L210=1)=TRUE,"X"," "))</f>
        <v/>
      </c>
      <c r="R212" s="33" t="str">
        <f>IF(I210="","",IF(IF(K210=3,L210=2)=TRUE,"X"," "))</f>
        <v/>
      </c>
      <c r="S212" s="34" t="str">
        <f>IF(I210="","",IF(IF(K210=3,L210=3)=TRUE,"X"," "))</f>
        <v/>
      </c>
      <c r="T212" s="34" t="str">
        <f>IF(I210="","",IF(IF(K210=3,L210=4)=TRUE,"X"," "))</f>
        <v/>
      </c>
      <c r="U212" s="148" t="str">
        <f>IF(I210="","",IF(IF(K210=3,L210=5)=TRUE,"X"," "))</f>
        <v/>
      </c>
      <c r="V212" s="249"/>
      <c r="W212" s="189"/>
      <c r="X212" s="190"/>
      <c r="Y212" s="252"/>
      <c r="Z212" s="252"/>
      <c r="AA212" s="255"/>
      <c r="AB212" s="235"/>
      <c r="AC212" s="190"/>
      <c r="AD212" s="181"/>
      <c r="AE212" s="181"/>
      <c r="AF212" s="182"/>
      <c r="AG212" s="182"/>
      <c r="AH212" s="181"/>
      <c r="AI212" s="40" t="str">
        <f>IF(AB210="","",IF(IF(AD210=3,AE210=1)=TRUE,"X"," "))</f>
        <v/>
      </c>
      <c r="AJ212" s="41" t="str">
        <f>IF(AB210="","",IF(IF(AD210=3,AE210=2)=TRUE,"X"," "))</f>
        <v/>
      </c>
      <c r="AK212" s="42" t="str">
        <f>IF(AB210="","",IF(IF(AD210=3,AE210=3)=TRUE,"X"," "))</f>
        <v/>
      </c>
      <c r="AL212" s="42" t="str">
        <f>IF(AB210="","",IF(IF(AD210=3,AE210=4)=TRUE,"X"," "))</f>
        <v/>
      </c>
      <c r="AM212" s="43" t="str">
        <f>IF(AB210="","",IF(IF(AD210=3,AE210=5)=TRUE,"X"," "))</f>
        <v/>
      </c>
      <c r="AN212" s="230"/>
      <c r="AO212" s="233"/>
      <c r="AP212" s="54"/>
      <c r="AQ212" s="54"/>
      <c r="AR212" s="54"/>
    </row>
    <row r="213" spans="1:44" x14ac:dyDescent="0.25">
      <c r="A213" s="54"/>
      <c r="B213" s="237"/>
      <c r="C213" s="190"/>
      <c r="D213" s="190"/>
      <c r="E213" s="190"/>
      <c r="F213" s="238"/>
      <c r="G213" s="239"/>
      <c r="H213" s="240"/>
      <c r="I213" s="190"/>
      <c r="J213" s="235"/>
      <c r="K213" s="193"/>
      <c r="L213" s="193"/>
      <c r="M213" s="193"/>
      <c r="N213" s="193"/>
      <c r="O213" s="181"/>
      <c r="P213" s="197"/>
      <c r="Q213" s="36" t="str">
        <f>IF(I210="","",IF(IF(K210=4,L210=1)=TRUE,"X"," "))</f>
        <v/>
      </c>
      <c r="R213" s="34" t="str">
        <f>IF(I210="","",IF(IF(K210=4,L210=2)=TRUE,"X"," "))</f>
        <v/>
      </c>
      <c r="S213" s="34" t="str">
        <f>IF(I210="","",IF(IF(K210=4,L210=3)=TRUE,"X"," "))</f>
        <v/>
      </c>
      <c r="T213" s="35" t="str">
        <f>IF(I210="","",IF(IF(K210=4,L210=4)=TRUE,"X"," "))</f>
        <v/>
      </c>
      <c r="U213" s="148" t="str">
        <f>IF(I210="","",IF(IF(K210=4,L210=5)=TRUE,"X"," "))</f>
        <v/>
      </c>
      <c r="V213" s="249"/>
      <c r="W213" s="189"/>
      <c r="X213" s="190"/>
      <c r="Y213" s="252"/>
      <c r="Z213" s="252"/>
      <c r="AA213" s="255"/>
      <c r="AB213" s="235"/>
      <c r="AC213" s="190"/>
      <c r="AD213" s="181"/>
      <c r="AE213" s="181"/>
      <c r="AF213" s="182"/>
      <c r="AG213" s="182"/>
      <c r="AH213" s="181"/>
      <c r="AI213" s="41" t="str">
        <f>IF(AB210="","",IF(IF(AD210=4,AE210=1)=TRUE,"X"," "))</f>
        <v/>
      </c>
      <c r="AJ213" s="42" t="str">
        <f>IF(AB210="","",IF(IF(AD210=4,AE210=2)=TRUE,"X"," "))</f>
        <v/>
      </c>
      <c r="AK213" s="42" t="str">
        <f>IF(AB210="","",IF(IF(AD210=4,AE210=3)=TRUE,"X"," "))</f>
        <v/>
      </c>
      <c r="AL213" s="43" t="str">
        <f>IF(AB210="","",IF(IF(AD210=4,AE210=4)=TRUE,"X"," "))</f>
        <v/>
      </c>
      <c r="AM213" s="43" t="str">
        <f>IF(AB210="","",IF(IF(AD210=4,AE210=5)=TRUE,"X"," "))</f>
        <v/>
      </c>
      <c r="AN213" s="230"/>
      <c r="AO213" s="233"/>
      <c r="AP213" s="54"/>
      <c r="AQ213" s="54"/>
      <c r="AR213" s="54"/>
    </row>
    <row r="214" spans="1:44" ht="15.75" thickBot="1" x14ac:dyDescent="0.3">
      <c r="A214" s="54"/>
      <c r="B214" s="220"/>
      <c r="C214" s="190"/>
      <c r="D214" s="190"/>
      <c r="E214" s="190"/>
      <c r="F214" s="238"/>
      <c r="G214" s="239"/>
      <c r="H214" s="240"/>
      <c r="I214" s="190"/>
      <c r="J214" s="235"/>
      <c r="K214" s="194"/>
      <c r="L214" s="194"/>
      <c r="M214" s="194"/>
      <c r="N214" s="194"/>
      <c r="O214" s="181"/>
      <c r="P214" s="198"/>
      <c r="Q214" s="37" t="str">
        <f>IF(I210="","",IF(IF(K210=5,L210=1)=TRUE,"X"," "))</f>
        <v/>
      </c>
      <c r="R214" s="38" t="str">
        <f>IF(I210="","",IF(IF(K210=5,L210=2)=TRUE,"X"," "))</f>
        <v/>
      </c>
      <c r="S214" s="39" t="str">
        <f>IF(I210="","",IF(IF(K210=5,L210=3)=TRUE,"X"," "))</f>
        <v/>
      </c>
      <c r="T214" s="39" t="str">
        <f>IF(I210="","",IF(IF(K210=5,L210=4)=TRUE,"X"," "))</f>
        <v/>
      </c>
      <c r="U214" s="149" t="str">
        <f>IF(I210="","",IF(IF(K210=5,L210=5)=TRUE,"X"," "))</f>
        <v/>
      </c>
      <c r="V214" s="249"/>
      <c r="W214" s="189"/>
      <c r="X214" s="190"/>
      <c r="Y214" s="257"/>
      <c r="Z214" s="257"/>
      <c r="AA214" s="258"/>
      <c r="AB214" s="235"/>
      <c r="AC214" s="190"/>
      <c r="AD214" s="181"/>
      <c r="AE214" s="181"/>
      <c r="AF214" s="182"/>
      <c r="AG214" s="182"/>
      <c r="AH214" s="181"/>
      <c r="AI214" s="42" t="str">
        <f>IF(AB210="","",IF(IF(AD210=5,AE210=1)=TRUE,"X"," "))</f>
        <v/>
      </c>
      <c r="AJ214" s="42" t="str">
        <f>IF(AB210="","",IF(IF(AD210=5,AE210=2)=TRUE,"X"," "))</f>
        <v/>
      </c>
      <c r="AK214" s="43" t="str">
        <f>IF(AB210="","",IF(IF(AD210=5,AE210=3)=TRUE,"X"," "))</f>
        <v/>
      </c>
      <c r="AL214" s="43" t="str">
        <f>IF(AB210="","",IF(IF(AD210=5,AE210=4)=TRUE,"X"," "))</f>
        <v/>
      </c>
      <c r="AM214" s="43" t="str">
        <f>IF(AB210="","",IF(IF(AD210=5,AE210=5)=TRUE,"X"," "))</f>
        <v/>
      </c>
      <c r="AN214" s="231"/>
      <c r="AO214" s="234"/>
      <c r="AP214" s="54"/>
      <c r="AQ214" s="54"/>
      <c r="AR214" s="54"/>
    </row>
    <row r="215" spans="1:44" x14ac:dyDescent="0.25">
      <c r="A215" s="54"/>
      <c r="B215" s="236">
        <v>41</v>
      </c>
      <c r="C215" s="190"/>
      <c r="D215" s="190"/>
      <c r="E215" s="190"/>
      <c r="F215" s="238"/>
      <c r="G215" s="239"/>
      <c r="H215" s="240"/>
      <c r="I215" s="190"/>
      <c r="J215" s="235"/>
      <c r="K215" s="192" t="str">
        <f>IF(I215="","",VLOOKUP(I215,calificaprobabilidad,2,FALSE))</f>
        <v/>
      </c>
      <c r="L215" s="192" t="str">
        <f>IF(I215="","",HLOOKUP(J215,calificaimpacto,2,FALSE))</f>
        <v/>
      </c>
      <c r="M215" s="195" t="str">
        <f t="shared" ref="M215" si="30">CONCATENATE(I215,J215)</f>
        <v/>
      </c>
      <c r="N215" s="195" t="e">
        <f>VLOOKUP(M215,calificacion,2,FALSE)</f>
        <v>#N/A</v>
      </c>
      <c r="O215" s="181" t="str">
        <f>IF(I215="","",VLOOKUP(SUM(K215:L215),calificariesgo,2))</f>
        <v/>
      </c>
      <c r="P215" s="196"/>
      <c r="Q215" s="28" t="str">
        <f>IF(I215="","",IF(IF(K215=1,L215=1)=TRUE,"X"," "))</f>
        <v/>
      </c>
      <c r="R215" s="29" t="str">
        <f>IF(I215="","",IF(IF(K215=1,L215=2)=TRUE,"X"," "))</f>
        <v/>
      </c>
      <c r="S215" s="29" t="str">
        <f>IF(I215="","",IF(IF(K215=1,L215=3)=TRUE,"X"," "))</f>
        <v/>
      </c>
      <c r="T215" s="30" t="str">
        <f>IF(I215="","",IF(IF(K215=1,L215=4)=TRUE,"X"," "))</f>
        <v/>
      </c>
      <c r="U215" s="150" t="str">
        <f>IF(I215="","",IF(I215="","",IF(IF(K215=1,L215=5)=TRUE,"X"," ")))</f>
        <v/>
      </c>
      <c r="V215" s="249"/>
      <c r="W215" s="189"/>
      <c r="X215" s="190"/>
      <c r="Y215" s="251"/>
      <c r="Z215" s="251"/>
      <c r="AA215" s="254"/>
      <c r="AB215" s="235"/>
      <c r="AC215" s="190"/>
      <c r="AD215" s="181" t="str">
        <f>IF(AB215="","",VLOOKUP(AB215,calificaprobabilidad,2,FALSE))</f>
        <v/>
      </c>
      <c r="AE215" s="181" t="str">
        <f>IF(AB215="","",HLOOKUP(AC215,calificaimpacto,2,FALSE))</f>
        <v/>
      </c>
      <c r="AF215" s="182" t="str">
        <f t="shared" ref="AF215" si="31">CONCATENATE(AB215,AC215)</f>
        <v/>
      </c>
      <c r="AG215" s="182" t="e">
        <f>VLOOKUP(AF215,calificacion,2,FALSE)</f>
        <v>#N/A</v>
      </c>
      <c r="AH215" s="181" t="str">
        <f>IF(AB215="","",VLOOKUP(SUM(AD215:AE215),calificariesgo,2))</f>
        <v/>
      </c>
      <c r="AI215" s="40" t="str">
        <f>IF(AB215="","",IF(IF(AD215=1,AE215=1)=TRUE,"X"," "))</f>
        <v/>
      </c>
      <c r="AJ215" s="40" t="str">
        <f>IF(AB215="","",IF(IF(AD215=1,AE215=2)=TRUE,"X"," "))</f>
        <v/>
      </c>
      <c r="AK215" s="40" t="str">
        <f>IF(AB215="","",IF(IF(AD215=1,AE215=3)=TRUE,"X"," "))</f>
        <v/>
      </c>
      <c r="AL215" s="41" t="str">
        <f>IF(AB215="","",IF(IF(AD215=1,AE215=4)=TRUE,"X"," "))</f>
        <v/>
      </c>
      <c r="AM215" s="42" t="str">
        <f>IF(AB215="","",IF(IF(AD215=1,AE215=5)=TRUE,"X"," "))</f>
        <v/>
      </c>
      <c r="AN215" s="229"/>
      <c r="AO215" s="232"/>
      <c r="AP215" s="54"/>
      <c r="AQ215" s="54"/>
      <c r="AR215" s="54"/>
    </row>
    <row r="216" spans="1:44" x14ac:dyDescent="0.25">
      <c r="A216" s="54"/>
      <c r="B216" s="237"/>
      <c r="C216" s="190"/>
      <c r="D216" s="190"/>
      <c r="E216" s="190"/>
      <c r="F216" s="238"/>
      <c r="G216" s="239"/>
      <c r="H216" s="240"/>
      <c r="I216" s="190"/>
      <c r="J216" s="235"/>
      <c r="K216" s="193"/>
      <c r="L216" s="193"/>
      <c r="M216" s="193"/>
      <c r="N216" s="193"/>
      <c r="O216" s="181"/>
      <c r="P216" s="197"/>
      <c r="Q216" s="31" t="str">
        <f>IF(I215="","",IF(IF(K215=2,L215=1)=TRUE,"X"," "))</f>
        <v/>
      </c>
      <c r="R216" s="32" t="str">
        <f>IF(I215="","",IF(IF(K215=2,L215=2)=TRUE,"X"," "))</f>
        <v/>
      </c>
      <c r="S216" s="33" t="str">
        <f>IF(I215="","",IF(IF(K215=2,L215=3)=TRUE,"X"," "))</f>
        <v/>
      </c>
      <c r="T216" s="34" t="str">
        <f>IF(I215="","",IF(I215="","",IF(IF(K215=2,L215=4)=TRUE,"X"," ")))</f>
        <v/>
      </c>
      <c r="U216" s="147" t="str">
        <f>IF(I215="","",IF(I215="","",IF(IF(K215=2,L215=5)=TRUE,"X"," ")))</f>
        <v/>
      </c>
      <c r="V216" s="249"/>
      <c r="W216" s="189"/>
      <c r="X216" s="190"/>
      <c r="Y216" s="252"/>
      <c r="Z216" s="252"/>
      <c r="AA216" s="255"/>
      <c r="AB216" s="235"/>
      <c r="AC216" s="190"/>
      <c r="AD216" s="181"/>
      <c r="AE216" s="181"/>
      <c r="AF216" s="182"/>
      <c r="AG216" s="182"/>
      <c r="AH216" s="181"/>
      <c r="AI216" s="40" t="str">
        <f>IF(AB215="","",IF(IF(AD215=2,AE215=1)=TRUE,"X"," "))</f>
        <v/>
      </c>
      <c r="AJ216" s="40" t="str">
        <f>IF(AB215="","",IF(IF(AD215=2,AE215=2)=TRUE,"X"," "))</f>
        <v/>
      </c>
      <c r="AK216" s="41" t="str">
        <f>IF(AB215="","",IF(IF(AD215=2,AE215=3)=TRUE,"X"," "))</f>
        <v/>
      </c>
      <c r="AL216" s="42" t="str">
        <f>IF(AB215="","",IF(IF(AD215=2,AE215=4)=TRUE,"X"," "))</f>
        <v/>
      </c>
      <c r="AM216" s="42" t="str">
        <f>IF(AB215="","",IF(IF(AD215=2,AE215=5)=TRUE,"X"," "))</f>
        <v/>
      </c>
      <c r="AN216" s="230"/>
      <c r="AO216" s="233"/>
      <c r="AP216" s="54"/>
      <c r="AQ216" s="54"/>
      <c r="AR216" s="54"/>
    </row>
    <row r="217" spans="1:44" x14ac:dyDescent="0.25">
      <c r="A217" s="54"/>
      <c r="B217" s="237"/>
      <c r="C217" s="190"/>
      <c r="D217" s="190"/>
      <c r="E217" s="190"/>
      <c r="F217" s="238"/>
      <c r="G217" s="239"/>
      <c r="H217" s="240"/>
      <c r="I217" s="190"/>
      <c r="J217" s="235"/>
      <c r="K217" s="193"/>
      <c r="L217" s="193"/>
      <c r="M217" s="193"/>
      <c r="N217" s="193"/>
      <c r="O217" s="181"/>
      <c r="P217" s="197"/>
      <c r="Q217" s="31" t="str">
        <f>IF(I215="","",IF(IF(K215=3,L215=1)=TRUE,"X"," "))</f>
        <v/>
      </c>
      <c r="R217" s="33" t="str">
        <f>IF(I215="","",IF(IF(K215=3,L215=2)=TRUE,"X"," "))</f>
        <v/>
      </c>
      <c r="S217" s="34" t="str">
        <f>IF(I215="","",IF(IF(K215=3,L215=3)=TRUE,"X"," "))</f>
        <v/>
      </c>
      <c r="T217" s="34" t="str">
        <f>IF(I215="","",IF(IF(K215=3,L215=4)=TRUE,"X"," "))</f>
        <v/>
      </c>
      <c r="U217" s="148" t="str">
        <f>IF(I215="","",IF(IF(K215=3,L215=5)=TRUE,"X"," "))</f>
        <v/>
      </c>
      <c r="V217" s="249"/>
      <c r="W217" s="189"/>
      <c r="X217" s="190"/>
      <c r="Y217" s="252"/>
      <c r="Z217" s="252"/>
      <c r="AA217" s="255"/>
      <c r="AB217" s="235"/>
      <c r="AC217" s="190"/>
      <c r="AD217" s="181"/>
      <c r="AE217" s="181"/>
      <c r="AF217" s="182"/>
      <c r="AG217" s="182"/>
      <c r="AH217" s="181"/>
      <c r="AI217" s="40" t="str">
        <f>IF(AB215="","",IF(IF(AD215=3,AE215=1)=TRUE,"X"," "))</f>
        <v/>
      </c>
      <c r="AJ217" s="41" t="str">
        <f>IF(AB215="","",IF(IF(AD215=3,AE215=2)=TRUE,"X"," "))</f>
        <v/>
      </c>
      <c r="AK217" s="42" t="str">
        <f>IF(AB215="","",IF(IF(AD215=3,AE215=3)=TRUE,"X"," "))</f>
        <v/>
      </c>
      <c r="AL217" s="42" t="str">
        <f>IF(AB215="","",IF(IF(AD215=3,AE215=4)=TRUE,"X"," "))</f>
        <v/>
      </c>
      <c r="AM217" s="43" t="str">
        <f>IF(AB215="","",IF(IF(AD215=3,AE215=5)=TRUE,"X"," "))</f>
        <v/>
      </c>
      <c r="AN217" s="230"/>
      <c r="AO217" s="233"/>
      <c r="AP217" s="54"/>
      <c r="AQ217" s="54"/>
      <c r="AR217" s="54"/>
    </row>
    <row r="218" spans="1:44" x14ac:dyDescent="0.25">
      <c r="A218" s="54"/>
      <c r="B218" s="237"/>
      <c r="C218" s="190"/>
      <c r="D218" s="190"/>
      <c r="E218" s="190"/>
      <c r="F218" s="238"/>
      <c r="G218" s="239"/>
      <c r="H218" s="240"/>
      <c r="I218" s="190"/>
      <c r="J218" s="235"/>
      <c r="K218" s="193"/>
      <c r="L218" s="193"/>
      <c r="M218" s="193"/>
      <c r="N218" s="193"/>
      <c r="O218" s="181"/>
      <c r="P218" s="197"/>
      <c r="Q218" s="36" t="str">
        <f>IF(I215="","",IF(IF(K215=4,L215=1)=TRUE,"X"," "))</f>
        <v/>
      </c>
      <c r="R218" s="34" t="str">
        <f>IF(I215="","",IF(IF(K215=4,L215=2)=TRUE,"X"," "))</f>
        <v/>
      </c>
      <c r="S218" s="34" t="str">
        <f>IF(I215="","",IF(IF(K215=4,L215=3)=TRUE,"X"," "))</f>
        <v/>
      </c>
      <c r="T218" s="35" t="str">
        <f>IF(I215="","",IF(IF(K215=4,L215=4)=TRUE,"X"," "))</f>
        <v/>
      </c>
      <c r="U218" s="148" t="str">
        <f>IF(I215="","",IF(IF(K215=4,L215=5)=TRUE,"X"," "))</f>
        <v/>
      </c>
      <c r="V218" s="249"/>
      <c r="W218" s="189"/>
      <c r="X218" s="190"/>
      <c r="Y218" s="252"/>
      <c r="Z218" s="252"/>
      <c r="AA218" s="255"/>
      <c r="AB218" s="235"/>
      <c r="AC218" s="190"/>
      <c r="AD218" s="181"/>
      <c r="AE218" s="181"/>
      <c r="AF218" s="182"/>
      <c r="AG218" s="182"/>
      <c r="AH218" s="181"/>
      <c r="AI218" s="41" t="str">
        <f>IF(AB215="","",IF(IF(AD215=4,AE215=1)=TRUE,"X"," "))</f>
        <v/>
      </c>
      <c r="AJ218" s="42" t="str">
        <f>IF(AB215="","",IF(IF(AD215=4,AE215=2)=TRUE,"X"," "))</f>
        <v/>
      </c>
      <c r="AK218" s="42" t="str">
        <f>IF(AB215="","",IF(IF(AD215=4,AE215=3)=TRUE,"X"," "))</f>
        <v/>
      </c>
      <c r="AL218" s="43" t="str">
        <f>IF(AB215="","",IF(IF(AD215=4,AE215=4)=TRUE,"X"," "))</f>
        <v/>
      </c>
      <c r="AM218" s="43" t="str">
        <f>IF(AB215="","",IF(IF(AD215=4,AE215=5)=TRUE,"X"," "))</f>
        <v/>
      </c>
      <c r="AN218" s="230"/>
      <c r="AO218" s="233"/>
      <c r="AP218" s="54"/>
      <c r="AQ218" s="54"/>
      <c r="AR218" s="54"/>
    </row>
    <row r="219" spans="1:44" ht="15.75" thickBot="1" x14ac:dyDescent="0.3">
      <c r="A219" s="54"/>
      <c r="B219" s="220"/>
      <c r="C219" s="190"/>
      <c r="D219" s="190"/>
      <c r="E219" s="190"/>
      <c r="F219" s="238"/>
      <c r="G219" s="239"/>
      <c r="H219" s="240"/>
      <c r="I219" s="190"/>
      <c r="J219" s="235"/>
      <c r="K219" s="194"/>
      <c r="L219" s="194"/>
      <c r="M219" s="194"/>
      <c r="N219" s="194"/>
      <c r="O219" s="181"/>
      <c r="P219" s="198"/>
      <c r="Q219" s="37" t="str">
        <f>IF(I215="","",IF(IF(K215=5,L215=1)=TRUE,"X"," "))</f>
        <v/>
      </c>
      <c r="R219" s="38" t="str">
        <f>IF(I215="","",IF(IF(K215=5,L215=2)=TRUE,"X"," "))</f>
        <v/>
      </c>
      <c r="S219" s="39" t="str">
        <f>IF(I215="","",IF(IF(K215=5,L215=3)=TRUE,"X"," "))</f>
        <v/>
      </c>
      <c r="T219" s="39" t="str">
        <f>IF(I215="","",IF(IF(K215=5,L215=4)=TRUE,"X"," "))</f>
        <v/>
      </c>
      <c r="U219" s="149" t="str">
        <f>IF(I215="","",IF(IF(K215=5,L215=5)=TRUE,"X"," "))</f>
        <v/>
      </c>
      <c r="V219" s="249"/>
      <c r="W219" s="189"/>
      <c r="X219" s="190"/>
      <c r="Y219" s="257"/>
      <c r="Z219" s="257"/>
      <c r="AA219" s="258"/>
      <c r="AB219" s="235"/>
      <c r="AC219" s="190"/>
      <c r="AD219" s="181"/>
      <c r="AE219" s="181"/>
      <c r="AF219" s="182"/>
      <c r="AG219" s="182"/>
      <c r="AH219" s="181"/>
      <c r="AI219" s="42" t="str">
        <f>IF(AB215="","",IF(IF(AD215=5,AE215=1)=TRUE,"X"," "))</f>
        <v/>
      </c>
      <c r="AJ219" s="42" t="str">
        <f>IF(AB215="","",IF(IF(AD215=5,AE215=2)=TRUE,"X"," "))</f>
        <v/>
      </c>
      <c r="AK219" s="43" t="str">
        <f>IF(AB215="","",IF(IF(AD215=5,AE215=3)=TRUE,"X"," "))</f>
        <v/>
      </c>
      <c r="AL219" s="43" t="str">
        <f>IF(AB215="","",IF(IF(AD215=5,AE215=4)=TRUE,"X"," "))</f>
        <v/>
      </c>
      <c r="AM219" s="43" t="str">
        <f>IF(AB215="","",IF(IF(AD215=5,AE215=5)=TRUE,"X"," "))</f>
        <v/>
      </c>
      <c r="AN219" s="231"/>
      <c r="AO219" s="234"/>
      <c r="AP219" s="54"/>
      <c r="AQ219" s="54"/>
      <c r="AR219" s="54"/>
    </row>
    <row r="220" spans="1:44" x14ac:dyDescent="0.25">
      <c r="A220" s="54"/>
      <c r="B220" s="189">
        <v>42</v>
      </c>
      <c r="C220" s="190"/>
      <c r="D220" s="190"/>
      <c r="E220" s="190"/>
      <c r="F220" s="238"/>
      <c r="G220" s="239"/>
      <c r="H220" s="240"/>
      <c r="I220" s="190"/>
      <c r="J220" s="235"/>
      <c r="K220" s="192" t="str">
        <f>IF(I220="","",VLOOKUP(I220,calificaprobabilidad,2,FALSE))</f>
        <v/>
      </c>
      <c r="L220" s="192" t="str">
        <f>IF(I220="","",HLOOKUP(J220,calificaimpacto,2,FALSE))</f>
        <v/>
      </c>
      <c r="M220" s="195" t="str">
        <f t="shared" ref="M220" si="32">CONCATENATE(I220,J220)</f>
        <v/>
      </c>
      <c r="N220" s="195" t="e">
        <f>VLOOKUP(M220,calificacion,2,FALSE)</f>
        <v>#N/A</v>
      </c>
      <c r="O220" s="181" t="str">
        <f>IF(I220="","",VLOOKUP(SUM(K220:L220),calificariesgo,2))</f>
        <v/>
      </c>
      <c r="P220" s="196"/>
      <c r="Q220" s="28" t="str">
        <f>IF(I220="","",IF(IF(K220=1,L220=1)=TRUE,"X"," "))</f>
        <v/>
      </c>
      <c r="R220" s="29" t="str">
        <f>IF(I220="","",IF(IF(K220=1,L220=2)=TRUE,"X"," "))</f>
        <v/>
      </c>
      <c r="S220" s="29" t="str">
        <f>IF(I220="","",IF(IF(K220=1,L220=3)=TRUE,"X"," "))</f>
        <v/>
      </c>
      <c r="T220" s="30" t="str">
        <f>IF(I220="","",IF(IF(K220=1,L220=4)=TRUE,"X"," "))</f>
        <v/>
      </c>
      <c r="U220" s="150" t="str">
        <f>IF(I220="","",IF(I220="","",IF(IF(K220=1,L220=5)=TRUE,"X"," ")))</f>
        <v/>
      </c>
      <c r="V220" s="249"/>
      <c r="W220" s="189"/>
      <c r="X220" s="190"/>
      <c r="Y220" s="251"/>
      <c r="Z220" s="251"/>
      <c r="AA220" s="254"/>
      <c r="AB220" s="235"/>
      <c r="AC220" s="190"/>
      <c r="AD220" s="181" t="str">
        <f>IF(AB220="","",VLOOKUP(AB220,calificaprobabilidad,2,FALSE))</f>
        <v/>
      </c>
      <c r="AE220" s="181" t="str">
        <f>IF(AB220="","",HLOOKUP(AC220,calificaimpacto,2,FALSE))</f>
        <v/>
      </c>
      <c r="AF220" s="182" t="str">
        <f t="shared" ref="AF220" si="33">CONCATENATE(AB220,AC220)</f>
        <v/>
      </c>
      <c r="AG220" s="182" t="e">
        <f>VLOOKUP(AF220,calificacion,2,FALSE)</f>
        <v>#N/A</v>
      </c>
      <c r="AH220" s="181" t="str">
        <f>IF(AB220="","",VLOOKUP(SUM(AD220:AE220),calificariesgo,2))</f>
        <v/>
      </c>
      <c r="AI220" s="40" t="str">
        <f>IF(AB220="","",IF(IF(AD220=1,AE220=1)=TRUE,"X"," "))</f>
        <v/>
      </c>
      <c r="AJ220" s="40" t="str">
        <f>IF(AB220="","",IF(IF(AD220=1,AE220=2)=TRUE,"X"," "))</f>
        <v/>
      </c>
      <c r="AK220" s="40" t="str">
        <f>IF(AB220="","",IF(IF(AD220=1,AE220=3)=TRUE,"X"," "))</f>
        <v/>
      </c>
      <c r="AL220" s="41" t="str">
        <f>IF(AB220="","",IF(IF(AD220=1,AE220=4)=TRUE,"X"," "))</f>
        <v/>
      </c>
      <c r="AM220" s="42" t="str">
        <f>IF(AB220="","",IF(IF(AD220=1,AE220=5)=TRUE,"X"," "))</f>
        <v/>
      </c>
      <c r="AN220" s="229"/>
      <c r="AO220" s="232"/>
      <c r="AP220" s="54"/>
      <c r="AQ220" s="54"/>
      <c r="AR220" s="54"/>
    </row>
    <row r="221" spans="1:44" x14ac:dyDescent="0.25">
      <c r="A221" s="54"/>
      <c r="B221" s="189"/>
      <c r="C221" s="190"/>
      <c r="D221" s="190"/>
      <c r="E221" s="190"/>
      <c r="F221" s="238"/>
      <c r="G221" s="239"/>
      <c r="H221" s="240"/>
      <c r="I221" s="190"/>
      <c r="J221" s="235"/>
      <c r="K221" s="193"/>
      <c r="L221" s="193"/>
      <c r="M221" s="193"/>
      <c r="N221" s="193"/>
      <c r="O221" s="181"/>
      <c r="P221" s="197"/>
      <c r="Q221" s="31" t="str">
        <f>IF(I220="","",IF(IF(K220=2,L220=1)=TRUE,"X"," "))</f>
        <v/>
      </c>
      <c r="R221" s="32" t="str">
        <f>IF(I220="","",IF(IF(K220=2,L220=2)=TRUE,"X"," "))</f>
        <v/>
      </c>
      <c r="S221" s="33" t="str">
        <f>IF(I220="","",IF(IF(K220=2,L220=3)=TRUE,"X"," "))</f>
        <v/>
      </c>
      <c r="T221" s="34" t="str">
        <f>IF(I220="","",IF(I220="","",IF(IF(K220=2,L220=4)=TRUE,"X"," ")))</f>
        <v/>
      </c>
      <c r="U221" s="147" t="str">
        <f>IF(I220="","",IF(I220="","",IF(IF(K220=2,L220=5)=TRUE,"X"," ")))</f>
        <v/>
      </c>
      <c r="V221" s="249"/>
      <c r="W221" s="189"/>
      <c r="X221" s="190"/>
      <c r="Y221" s="252"/>
      <c r="Z221" s="252"/>
      <c r="AA221" s="255"/>
      <c r="AB221" s="235"/>
      <c r="AC221" s="190"/>
      <c r="AD221" s="181"/>
      <c r="AE221" s="181"/>
      <c r="AF221" s="182"/>
      <c r="AG221" s="182"/>
      <c r="AH221" s="181"/>
      <c r="AI221" s="40" t="str">
        <f>IF(AB220="","",IF(IF(AD220=2,AE220=1)=TRUE,"X"," "))</f>
        <v/>
      </c>
      <c r="AJ221" s="40" t="str">
        <f>IF(AB220="","",IF(IF(AD220=2,AE220=2)=TRUE,"X"," "))</f>
        <v/>
      </c>
      <c r="AK221" s="41" t="str">
        <f>IF(AB220="","",IF(IF(AD220=2,AE220=3)=TRUE,"X"," "))</f>
        <v/>
      </c>
      <c r="AL221" s="42" t="str">
        <f>IF(AB220="","",IF(IF(AD220=2,AE220=4)=TRUE,"X"," "))</f>
        <v/>
      </c>
      <c r="AM221" s="42" t="str">
        <f>IF(AB220="","",IF(IF(AD220=2,AE220=5)=TRUE,"X"," "))</f>
        <v/>
      </c>
      <c r="AN221" s="230"/>
      <c r="AO221" s="233"/>
      <c r="AP221" s="54"/>
      <c r="AQ221" s="54"/>
      <c r="AR221" s="54"/>
    </row>
    <row r="222" spans="1:44" x14ac:dyDescent="0.25">
      <c r="A222" s="54"/>
      <c r="B222" s="189"/>
      <c r="C222" s="190"/>
      <c r="D222" s="190"/>
      <c r="E222" s="190"/>
      <c r="F222" s="238"/>
      <c r="G222" s="239"/>
      <c r="H222" s="240"/>
      <c r="I222" s="190"/>
      <c r="J222" s="235"/>
      <c r="K222" s="193"/>
      <c r="L222" s="193"/>
      <c r="M222" s="193"/>
      <c r="N222" s="193"/>
      <c r="O222" s="181"/>
      <c r="P222" s="197"/>
      <c r="Q222" s="31" t="str">
        <f>IF(I220="","",IF(IF(K220=3,L220=1)=TRUE,"X"," "))</f>
        <v/>
      </c>
      <c r="R222" s="33" t="str">
        <f>IF(I220="","",IF(IF(K220=3,L220=2)=TRUE,"X"," "))</f>
        <v/>
      </c>
      <c r="S222" s="34" t="str">
        <f>IF(I220="","",IF(IF(K220=3,L220=3)=TRUE,"X"," "))</f>
        <v/>
      </c>
      <c r="T222" s="34" t="str">
        <f>IF(I220="","",IF(IF(K220=3,L220=4)=TRUE,"X"," "))</f>
        <v/>
      </c>
      <c r="U222" s="148" t="str">
        <f>IF(I220="","",IF(IF(K220=3,L220=5)=TRUE,"X"," "))</f>
        <v/>
      </c>
      <c r="V222" s="249"/>
      <c r="W222" s="189"/>
      <c r="X222" s="190"/>
      <c r="Y222" s="252"/>
      <c r="Z222" s="252"/>
      <c r="AA222" s="255"/>
      <c r="AB222" s="235"/>
      <c r="AC222" s="190"/>
      <c r="AD222" s="181"/>
      <c r="AE222" s="181"/>
      <c r="AF222" s="182"/>
      <c r="AG222" s="182"/>
      <c r="AH222" s="181"/>
      <c r="AI222" s="40" t="str">
        <f>IF(AB220="","",IF(IF(AD220=3,AE220=1)=TRUE,"X"," "))</f>
        <v/>
      </c>
      <c r="AJ222" s="41" t="str">
        <f>IF(AB220="","",IF(IF(AD220=3,AE220=2)=TRUE,"X"," "))</f>
        <v/>
      </c>
      <c r="AK222" s="42" t="str">
        <f>IF(AB220="","",IF(IF(AD220=3,AE220=3)=TRUE,"X"," "))</f>
        <v/>
      </c>
      <c r="AL222" s="42" t="str">
        <f>IF(AB220="","",IF(IF(AD220=3,AE220=4)=TRUE,"X"," "))</f>
        <v/>
      </c>
      <c r="AM222" s="43" t="str">
        <f>IF(AB220="","",IF(IF(AD220=3,AE220=5)=TRUE,"X"," "))</f>
        <v/>
      </c>
      <c r="AN222" s="230"/>
      <c r="AO222" s="233"/>
      <c r="AP222" s="54"/>
      <c r="AQ222" s="54"/>
      <c r="AR222" s="54"/>
    </row>
    <row r="223" spans="1:44" x14ac:dyDescent="0.25">
      <c r="A223" s="54"/>
      <c r="B223" s="189"/>
      <c r="C223" s="190"/>
      <c r="D223" s="190"/>
      <c r="E223" s="190"/>
      <c r="F223" s="238"/>
      <c r="G223" s="239"/>
      <c r="H223" s="240"/>
      <c r="I223" s="190"/>
      <c r="J223" s="235"/>
      <c r="K223" s="193"/>
      <c r="L223" s="193"/>
      <c r="M223" s="193"/>
      <c r="N223" s="193"/>
      <c r="O223" s="181"/>
      <c r="P223" s="197"/>
      <c r="Q223" s="36" t="str">
        <f>IF(I220="","",IF(IF(K220=4,L220=1)=TRUE,"X"," "))</f>
        <v/>
      </c>
      <c r="R223" s="34" t="str">
        <f>IF(I220="","",IF(IF(K220=4,L220=2)=TRUE,"X"," "))</f>
        <v/>
      </c>
      <c r="S223" s="34" t="str">
        <f>IF(I220="","",IF(IF(K220=4,L220=3)=TRUE,"X"," "))</f>
        <v/>
      </c>
      <c r="T223" s="35" t="str">
        <f>IF(I220="","",IF(IF(K220=4,L220=4)=TRUE,"X"," "))</f>
        <v/>
      </c>
      <c r="U223" s="148" t="str">
        <f>IF(I220="","",IF(IF(K220=4,L220=5)=TRUE,"X"," "))</f>
        <v/>
      </c>
      <c r="V223" s="249"/>
      <c r="W223" s="189"/>
      <c r="X223" s="190"/>
      <c r="Y223" s="252"/>
      <c r="Z223" s="252"/>
      <c r="AA223" s="255"/>
      <c r="AB223" s="235"/>
      <c r="AC223" s="190"/>
      <c r="AD223" s="181"/>
      <c r="AE223" s="181"/>
      <c r="AF223" s="182"/>
      <c r="AG223" s="182"/>
      <c r="AH223" s="181"/>
      <c r="AI223" s="41" t="str">
        <f>IF(AB220="","",IF(IF(AD220=4,AE220=1)=TRUE,"X"," "))</f>
        <v/>
      </c>
      <c r="AJ223" s="42" t="str">
        <f>IF(AB220="","",IF(IF(AD220=4,AE220=2)=TRUE,"X"," "))</f>
        <v/>
      </c>
      <c r="AK223" s="42" t="str">
        <f>IF(AB220="","",IF(IF(AD220=4,AE220=3)=TRUE,"X"," "))</f>
        <v/>
      </c>
      <c r="AL223" s="43" t="str">
        <f>IF(AB220="","",IF(IF(AD220=4,AE220=4)=TRUE,"X"," "))</f>
        <v/>
      </c>
      <c r="AM223" s="43" t="str">
        <f>IF(AB220="","",IF(IF(AD220=4,AE220=5)=TRUE,"X"," "))</f>
        <v/>
      </c>
      <c r="AN223" s="230"/>
      <c r="AO223" s="233"/>
      <c r="AP223" s="54"/>
      <c r="AQ223" s="54"/>
      <c r="AR223" s="54"/>
    </row>
    <row r="224" spans="1:44" ht="15.75" thickBot="1" x14ac:dyDescent="0.3">
      <c r="A224" s="54"/>
      <c r="B224" s="189"/>
      <c r="C224" s="190"/>
      <c r="D224" s="190"/>
      <c r="E224" s="190"/>
      <c r="F224" s="238"/>
      <c r="G224" s="239"/>
      <c r="H224" s="240"/>
      <c r="I224" s="190"/>
      <c r="J224" s="235"/>
      <c r="K224" s="194"/>
      <c r="L224" s="194"/>
      <c r="M224" s="194"/>
      <c r="N224" s="194"/>
      <c r="O224" s="181"/>
      <c r="P224" s="198"/>
      <c r="Q224" s="37" t="str">
        <f>IF(I220="","",IF(IF(K220=5,L220=1)=TRUE,"X"," "))</f>
        <v/>
      </c>
      <c r="R224" s="38" t="str">
        <f>IF(I220="","",IF(IF(K220=5,L220=2)=TRUE,"X"," "))</f>
        <v/>
      </c>
      <c r="S224" s="39" t="str">
        <f>IF(I220="","",IF(IF(K220=5,L220=3)=TRUE,"X"," "))</f>
        <v/>
      </c>
      <c r="T224" s="39" t="str">
        <f>IF(I220="","",IF(IF(K220=5,L220=4)=TRUE,"X"," "))</f>
        <v/>
      </c>
      <c r="U224" s="149" t="str">
        <f>IF(I220="","",IF(IF(K220=5,L220=5)=TRUE,"X"," "))</f>
        <v/>
      </c>
      <c r="V224" s="249"/>
      <c r="W224" s="189"/>
      <c r="X224" s="190"/>
      <c r="Y224" s="257"/>
      <c r="Z224" s="257"/>
      <c r="AA224" s="258"/>
      <c r="AB224" s="235"/>
      <c r="AC224" s="190"/>
      <c r="AD224" s="181"/>
      <c r="AE224" s="181"/>
      <c r="AF224" s="182"/>
      <c r="AG224" s="182"/>
      <c r="AH224" s="181"/>
      <c r="AI224" s="42" t="str">
        <f>IF(AB220="","",IF(IF(AD220=5,AE220=1)=TRUE,"X"," "))</f>
        <v/>
      </c>
      <c r="AJ224" s="42" t="str">
        <f>IF(AB220="","",IF(IF(AD220=5,AE220=2)=TRUE,"X"," "))</f>
        <v/>
      </c>
      <c r="AK224" s="43" t="str">
        <f>IF(AB220="","",IF(IF(AD220=5,AE220=3)=TRUE,"X"," "))</f>
        <v/>
      </c>
      <c r="AL224" s="43" t="str">
        <f>IF(AB220="","",IF(IF(AD220=5,AE220=4)=TRUE,"X"," "))</f>
        <v/>
      </c>
      <c r="AM224" s="43" t="str">
        <f>IF(AB220="","",IF(IF(AD220=5,AE220=5)=TRUE,"X"," "))</f>
        <v/>
      </c>
      <c r="AN224" s="231"/>
      <c r="AO224" s="234"/>
      <c r="AP224" s="54"/>
      <c r="AQ224" s="54"/>
      <c r="AR224" s="54"/>
    </row>
    <row r="225" spans="1:44" x14ac:dyDescent="0.25">
      <c r="A225" s="54"/>
      <c r="B225" s="236">
        <v>43</v>
      </c>
      <c r="C225" s="190"/>
      <c r="D225" s="190"/>
      <c r="E225" s="190"/>
      <c r="F225" s="238"/>
      <c r="G225" s="239"/>
      <c r="H225" s="240"/>
      <c r="I225" s="190"/>
      <c r="J225" s="235"/>
      <c r="K225" s="192" t="str">
        <f>IF(I225="","",VLOOKUP(I225,calificaprobabilidad,2,FALSE))</f>
        <v/>
      </c>
      <c r="L225" s="192" t="str">
        <f>IF(I225="","",HLOOKUP(J225,calificaimpacto,2,FALSE))</f>
        <v/>
      </c>
      <c r="M225" s="195" t="str">
        <f t="shared" ref="M225" si="34">CONCATENATE(I225,J225)</f>
        <v/>
      </c>
      <c r="N225" s="195" t="e">
        <f>VLOOKUP(M225,calificacion,2,FALSE)</f>
        <v>#N/A</v>
      </c>
      <c r="O225" s="181" t="str">
        <f>IF(I225="","",VLOOKUP(SUM(K225:L225),calificariesgo,2))</f>
        <v/>
      </c>
      <c r="P225" s="196"/>
      <c r="Q225" s="28" t="str">
        <f>IF(I225="","",IF(IF(K225=1,L225=1)=TRUE,"X"," "))</f>
        <v/>
      </c>
      <c r="R225" s="29" t="str">
        <f>IF(I225="","",IF(IF(K225=1,L225=2)=TRUE,"X"," "))</f>
        <v/>
      </c>
      <c r="S225" s="29" t="str">
        <f>IF(I225="","",IF(IF(K225=1,L225=3)=TRUE,"X"," "))</f>
        <v/>
      </c>
      <c r="T225" s="30" t="str">
        <f>IF(I225="","",IF(IF(K225=1,L225=4)=TRUE,"X"," "))</f>
        <v/>
      </c>
      <c r="U225" s="150" t="str">
        <f>IF(I225="","",IF(I225="","",IF(IF(K225=1,L225=5)=TRUE,"X"," ")))</f>
        <v/>
      </c>
      <c r="V225" s="249"/>
      <c r="W225" s="189"/>
      <c r="X225" s="190"/>
      <c r="Y225" s="251"/>
      <c r="Z225" s="251"/>
      <c r="AA225" s="254"/>
      <c r="AB225" s="235"/>
      <c r="AC225" s="190"/>
      <c r="AD225" s="181" t="str">
        <f>IF(AB225="","",VLOOKUP(AB225,calificaprobabilidad,2,FALSE))</f>
        <v/>
      </c>
      <c r="AE225" s="181" t="str">
        <f>IF(AB225="","",HLOOKUP(AC225,calificaimpacto,2,FALSE))</f>
        <v/>
      </c>
      <c r="AF225" s="182" t="str">
        <f t="shared" ref="AF225" si="35">CONCATENATE(AB225,AC225)</f>
        <v/>
      </c>
      <c r="AG225" s="182" t="e">
        <f>VLOOKUP(AF225,calificacion,2,FALSE)</f>
        <v>#N/A</v>
      </c>
      <c r="AH225" s="181" t="str">
        <f>IF(AB225="","",VLOOKUP(SUM(AD225:AE225),calificariesgo,2))</f>
        <v/>
      </c>
      <c r="AI225" s="40" t="str">
        <f>IF(AB225="","",IF(IF(AD225=1,AE225=1)=TRUE,"X"," "))</f>
        <v/>
      </c>
      <c r="AJ225" s="40" t="str">
        <f>IF(AB225="","",IF(IF(AD225=1,AE225=2)=TRUE,"X"," "))</f>
        <v/>
      </c>
      <c r="AK225" s="40" t="str">
        <f>IF(AB225="","",IF(IF(AD225=1,AE225=3)=TRUE,"X"," "))</f>
        <v/>
      </c>
      <c r="AL225" s="41" t="str">
        <f>IF(AB225="","",IF(IF(AD225=1,AE225=4)=TRUE,"X"," "))</f>
        <v/>
      </c>
      <c r="AM225" s="42" t="str">
        <f>IF(AB225="","",IF(IF(AD225=1,AE225=5)=TRUE,"X"," "))</f>
        <v/>
      </c>
      <c r="AN225" s="229"/>
      <c r="AO225" s="232"/>
      <c r="AP225" s="54"/>
      <c r="AQ225" s="54"/>
      <c r="AR225" s="54"/>
    </row>
    <row r="226" spans="1:44" x14ac:dyDescent="0.25">
      <c r="A226" s="54"/>
      <c r="B226" s="237"/>
      <c r="C226" s="190"/>
      <c r="D226" s="190"/>
      <c r="E226" s="190"/>
      <c r="F226" s="238"/>
      <c r="G226" s="239"/>
      <c r="H226" s="240"/>
      <c r="I226" s="190"/>
      <c r="J226" s="235"/>
      <c r="K226" s="193"/>
      <c r="L226" s="193"/>
      <c r="M226" s="193"/>
      <c r="N226" s="193"/>
      <c r="O226" s="181"/>
      <c r="P226" s="197"/>
      <c r="Q226" s="31" t="str">
        <f>IF(I225="","",IF(IF(K225=2,L225=1)=TRUE,"X"," "))</f>
        <v/>
      </c>
      <c r="R226" s="32" t="str">
        <f>IF(I225="","",IF(IF(K225=2,L225=2)=TRUE,"X"," "))</f>
        <v/>
      </c>
      <c r="S226" s="33" t="str">
        <f>IF(I225="","",IF(IF(K225=2,L225=3)=TRUE,"X"," "))</f>
        <v/>
      </c>
      <c r="T226" s="34" t="str">
        <f>IF(I225="","",IF(I225="","",IF(IF(K225=2,L225=4)=TRUE,"X"," ")))</f>
        <v/>
      </c>
      <c r="U226" s="147" t="str">
        <f>IF(I225="","",IF(I225="","",IF(IF(K225=2,L225=5)=TRUE,"X"," ")))</f>
        <v/>
      </c>
      <c r="V226" s="249"/>
      <c r="W226" s="189"/>
      <c r="X226" s="190"/>
      <c r="Y226" s="252"/>
      <c r="Z226" s="252"/>
      <c r="AA226" s="255"/>
      <c r="AB226" s="235"/>
      <c r="AC226" s="190"/>
      <c r="AD226" s="181"/>
      <c r="AE226" s="181"/>
      <c r="AF226" s="182"/>
      <c r="AG226" s="182"/>
      <c r="AH226" s="181"/>
      <c r="AI226" s="40" t="str">
        <f>IF(AB225="","",IF(IF(AD225=2,AE225=1)=TRUE,"X"," "))</f>
        <v/>
      </c>
      <c r="AJ226" s="40" t="str">
        <f>IF(AB225="","",IF(IF(AD225=2,AE225=2)=TRUE,"X"," "))</f>
        <v/>
      </c>
      <c r="AK226" s="41" t="str">
        <f>IF(AB225="","",IF(IF(AD225=2,AE225=3)=TRUE,"X"," "))</f>
        <v/>
      </c>
      <c r="AL226" s="42" t="str">
        <f>IF(AB225="","",IF(IF(AD225=2,AE225=4)=TRUE,"X"," "))</f>
        <v/>
      </c>
      <c r="AM226" s="42" t="str">
        <f>IF(AB225="","",IF(IF(AD225=2,AE225=5)=TRUE,"X"," "))</f>
        <v/>
      </c>
      <c r="AN226" s="230"/>
      <c r="AO226" s="233"/>
      <c r="AP226" s="54"/>
      <c r="AQ226" s="54"/>
      <c r="AR226" s="54"/>
    </row>
    <row r="227" spans="1:44" x14ac:dyDescent="0.25">
      <c r="A227" s="54"/>
      <c r="B227" s="237"/>
      <c r="C227" s="190"/>
      <c r="D227" s="190"/>
      <c r="E227" s="190"/>
      <c r="F227" s="238"/>
      <c r="G227" s="239"/>
      <c r="H227" s="240"/>
      <c r="I227" s="190"/>
      <c r="J227" s="235"/>
      <c r="K227" s="193"/>
      <c r="L227" s="193"/>
      <c r="M227" s="193"/>
      <c r="N227" s="193"/>
      <c r="O227" s="181"/>
      <c r="P227" s="197"/>
      <c r="Q227" s="31" t="str">
        <f>IF(I225="","",IF(IF(K225=3,L225=1)=TRUE,"X"," "))</f>
        <v/>
      </c>
      <c r="R227" s="33" t="str">
        <f>IF(I225="","",IF(IF(K225=3,L225=2)=TRUE,"X"," "))</f>
        <v/>
      </c>
      <c r="S227" s="34" t="str">
        <f>IF(I225="","",IF(IF(K225=3,L225=3)=TRUE,"X"," "))</f>
        <v/>
      </c>
      <c r="T227" s="34" t="str">
        <f>IF(I225="","",IF(IF(K225=3,L225=4)=TRUE,"X"," "))</f>
        <v/>
      </c>
      <c r="U227" s="148" t="str">
        <f>IF(I225="","",IF(IF(K225=3,L225=5)=TRUE,"X"," "))</f>
        <v/>
      </c>
      <c r="V227" s="249"/>
      <c r="W227" s="189"/>
      <c r="X227" s="190"/>
      <c r="Y227" s="252"/>
      <c r="Z227" s="252"/>
      <c r="AA227" s="255"/>
      <c r="AB227" s="235"/>
      <c r="AC227" s="190"/>
      <c r="AD227" s="181"/>
      <c r="AE227" s="181"/>
      <c r="AF227" s="182"/>
      <c r="AG227" s="182"/>
      <c r="AH227" s="181"/>
      <c r="AI227" s="40" t="str">
        <f>IF(AB225="","",IF(IF(AD225=3,AE225=1)=TRUE,"X"," "))</f>
        <v/>
      </c>
      <c r="AJ227" s="41" t="str">
        <f>IF(AB225="","",IF(IF(AD225=3,AE225=2)=TRUE,"X"," "))</f>
        <v/>
      </c>
      <c r="AK227" s="42" t="str">
        <f>IF(AB225="","",IF(IF(AD225=3,AE225=3)=TRUE,"X"," "))</f>
        <v/>
      </c>
      <c r="AL227" s="42" t="str">
        <f>IF(AB225="","",IF(IF(AD225=3,AE225=4)=TRUE,"X"," "))</f>
        <v/>
      </c>
      <c r="AM227" s="43" t="str">
        <f>IF(AB225="","",IF(IF(AD225=3,AE225=5)=TRUE,"X"," "))</f>
        <v/>
      </c>
      <c r="AN227" s="230"/>
      <c r="AO227" s="233"/>
      <c r="AP227" s="54"/>
      <c r="AQ227" s="54"/>
      <c r="AR227" s="54"/>
    </row>
    <row r="228" spans="1:44" x14ac:dyDescent="0.25">
      <c r="A228" s="54"/>
      <c r="B228" s="237"/>
      <c r="C228" s="190"/>
      <c r="D228" s="190"/>
      <c r="E228" s="190"/>
      <c r="F228" s="238"/>
      <c r="G228" s="239"/>
      <c r="H228" s="240"/>
      <c r="I228" s="190"/>
      <c r="J228" s="235"/>
      <c r="K228" s="193"/>
      <c r="L228" s="193"/>
      <c r="M228" s="193"/>
      <c r="N228" s="193"/>
      <c r="O228" s="181"/>
      <c r="P228" s="197"/>
      <c r="Q228" s="36" t="str">
        <f>IF(I225="","",IF(IF(K225=4,L225=1)=TRUE,"X"," "))</f>
        <v/>
      </c>
      <c r="R228" s="34" t="str">
        <f>IF(I225="","",IF(IF(K225=4,L225=2)=TRUE,"X"," "))</f>
        <v/>
      </c>
      <c r="S228" s="34" t="str">
        <f>IF(I225="","",IF(IF(K225=4,L225=3)=TRUE,"X"," "))</f>
        <v/>
      </c>
      <c r="T228" s="35" t="str">
        <f>IF(I225="","",IF(IF(K225=4,L225=4)=TRUE,"X"," "))</f>
        <v/>
      </c>
      <c r="U228" s="148" t="str">
        <f>IF(I225="","",IF(IF(K225=4,L225=5)=TRUE,"X"," "))</f>
        <v/>
      </c>
      <c r="V228" s="249"/>
      <c r="W228" s="189"/>
      <c r="X228" s="190"/>
      <c r="Y228" s="252"/>
      <c r="Z228" s="252"/>
      <c r="AA228" s="255"/>
      <c r="AB228" s="235"/>
      <c r="AC228" s="190"/>
      <c r="AD228" s="181"/>
      <c r="AE228" s="181"/>
      <c r="AF228" s="182"/>
      <c r="AG228" s="182"/>
      <c r="AH228" s="181"/>
      <c r="AI228" s="41" t="str">
        <f>IF(AB225="","",IF(IF(AD225=4,AE225=1)=TRUE,"X"," "))</f>
        <v/>
      </c>
      <c r="AJ228" s="42" t="str">
        <f>IF(AB225="","",IF(IF(AD225=4,AE225=2)=TRUE,"X"," "))</f>
        <v/>
      </c>
      <c r="AK228" s="42" t="str">
        <f>IF(AB225="","",IF(IF(AD225=4,AE225=3)=TRUE,"X"," "))</f>
        <v/>
      </c>
      <c r="AL228" s="43" t="str">
        <f>IF(AB225="","",IF(IF(AD225=4,AE225=4)=TRUE,"X"," "))</f>
        <v/>
      </c>
      <c r="AM228" s="43" t="str">
        <f>IF(AB225="","",IF(IF(AD225=4,AE225=5)=TRUE,"X"," "))</f>
        <v/>
      </c>
      <c r="AN228" s="230"/>
      <c r="AO228" s="233"/>
      <c r="AP228" s="54"/>
      <c r="AQ228" s="54"/>
      <c r="AR228" s="54"/>
    </row>
    <row r="229" spans="1:44" ht="15.75" thickBot="1" x14ac:dyDescent="0.3">
      <c r="A229" s="54"/>
      <c r="B229" s="220"/>
      <c r="C229" s="190"/>
      <c r="D229" s="190"/>
      <c r="E229" s="190"/>
      <c r="F229" s="238"/>
      <c r="G229" s="239"/>
      <c r="H229" s="240"/>
      <c r="I229" s="190"/>
      <c r="J229" s="235"/>
      <c r="K229" s="194"/>
      <c r="L229" s="194"/>
      <c r="M229" s="194"/>
      <c r="N229" s="194"/>
      <c r="O229" s="181"/>
      <c r="P229" s="198"/>
      <c r="Q229" s="37" t="str">
        <f>IF(I225="","",IF(IF(K225=5,L225=1)=TRUE,"X"," "))</f>
        <v/>
      </c>
      <c r="R229" s="38" t="str">
        <f>IF(I225="","",IF(IF(K225=5,L225=2)=TRUE,"X"," "))</f>
        <v/>
      </c>
      <c r="S229" s="39" t="str">
        <f>IF(I225="","",IF(IF(K225=5,L225=3)=TRUE,"X"," "))</f>
        <v/>
      </c>
      <c r="T229" s="39" t="str">
        <f>IF(I225="","",IF(IF(K225=5,L225=4)=TRUE,"X"," "))</f>
        <v/>
      </c>
      <c r="U229" s="149" t="str">
        <f>IF(I225="","",IF(IF(K225=5,L225=5)=TRUE,"X"," "))</f>
        <v/>
      </c>
      <c r="V229" s="249"/>
      <c r="W229" s="189"/>
      <c r="X229" s="190"/>
      <c r="Y229" s="257"/>
      <c r="Z229" s="257"/>
      <c r="AA229" s="258"/>
      <c r="AB229" s="235"/>
      <c r="AC229" s="190"/>
      <c r="AD229" s="181"/>
      <c r="AE229" s="181"/>
      <c r="AF229" s="182"/>
      <c r="AG229" s="182"/>
      <c r="AH229" s="181"/>
      <c r="AI229" s="42" t="str">
        <f>IF(AB225="","",IF(IF(AD225=5,AE225=1)=TRUE,"X"," "))</f>
        <v/>
      </c>
      <c r="AJ229" s="42" t="str">
        <f>IF(AB225="","",IF(IF(AD225=5,AE225=2)=TRUE,"X"," "))</f>
        <v/>
      </c>
      <c r="AK229" s="43" t="str">
        <f>IF(AB225="","",IF(IF(AD225=5,AE225=3)=TRUE,"X"," "))</f>
        <v/>
      </c>
      <c r="AL229" s="43" t="str">
        <f>IF(AB225="","",IF(IF(AD225=5,AE225=4)=TRUE,"X"," "))</f>
        <v/>
      </c>
      <c r="AM229" s="43" t="str">
        <f>IF(AB225="","",IF(IF(AD225=5,AE225=5)=TRUE,"X"," "))</f>
        <v/>
      </c>
      <c r="AN229" s="231"/>
      <c r="AO229" s="234"/>
      <c r="AP229" s="54"/>
      <c r="AQ229" s="54"/>
      <c r="AR229" s="54"/>
    </row>
    <row r="230" spans="1:44" x14ac:dyDescent="0.25">
      <c r="A230" s="54"/>
      <c r="B230" s="236">
        <v>44</v>
      </c>
      <c r="C230" s="190"/>
      <c r="D230" s="190"/>
      <c r="E230" s="190"/>
      <c r="F230" s="238"/>
      <c r="G230" s="239"/>
      <c r="H230" s="240"/>
      <c r="I230" s="190"/>
      <c r="J230" s="235"/>
      <c r="K230" s="192" t="str">
        <f>IF(I230="","",VLOOKUP(I230,calificaprobabilidad,2,FALSE))</f>
        <v/>
      </c>
      <c r="L230" s="192" t="str">
        <f>IF(I230="","",HLOOKUP(J230,calificaimpacto,2,FALSE))</f>
        <v/>
      </c>
      <c r="M230" s="195" t="str">
        <f t="shared" ref="M230" si="36">CONCATENATE(I230,J230)</f>
        <v/>
      </c>
      <c r="N230" s="195" t="e">
        <f>VLOOKUP(M230,calificacion,2,FALSE)</f>
        <v>#N/A</v>
      </c>
      <c r="O230" s="181" t="str">
        <f>IF(I230="","",VLOOKUP(SUM(K230:L230),calificariesgo,2))</f>
        <v/>
      </c>
      <c r="P230" s="196"/>
      <c r="Q230" s="28" t="str">
        <f>IF(I230="","",IF(IF(K230=1,L230=1)=TRUE,"X"," "))</f>
        <v/>
      </c>
      <c r="R230" s="29" t="str">
        <f>IF(I230="","",IF(IF(K230=1,L230=2)=TRUE,"X"," "))</f>
        <v/>
      </c>
      <c r="S230" s="29" t="str">
        <f>IF(I230="","",IF(IF(K230=1,L230=3)=TRUE,"X"," "))</f>
        <v/>
      </c>
      <c r="T230" s="30" t="str">
        <f>IF(I230="","",IF(IF(K230=1,L230=4)=TRUE,"X"," "))</f>
        <v/>
      </c>
      <c r="U230" s="150" t="str">
        <f>IF(I230="","",IF(I230="","",IF(IF(K230=1,L230=5)=TRUE,"X"," ")))</f>
        <v/>
      </c>
      <c r="V230" s="249"/>
      <c r="W230" s="189"/>
      <c r="X230" s="190"/>
      <c r="Y230" s="251"/>
      <c r="Z230" s="251"/>
      <c r="AA230" s="254"/>
      <c r="AB230" s="235"/>
      <c r="AC230" s="190"/>
      <c r="AD230" s="181" t="str">
        <f>IF(AB230="","",VLOOKUP(AB230,calificaprobabilidad,2,FALSE))</f>
        <v/>
      </c>
      <c r="AE230" s="181" t="str">
        <f>IF(AB230="","",HLOOKUP(AC230,calificaimpacto,2,FALSE))</f>
        <v/>
      </c>
      <c r="AF230" s="182" t="str">
        <f t="shared" ref="AF230" si="37">CONCATENATE(AB230,AC230)</f>
        <v/>
      </c>
      <c r="AG230" s="182" t="e">
        <f>VLOOKUP(AF230,calificacion,2,FALSE)</f>
        <v>#N/A</v>
      </c>
      <c r="AH230" s="181" t="str">
        <f>IF(AB230="","",VLOOKUP(SUM(AD230:AE230),calificariesgo,2))</f>
        <v/>
      </c>
      <c r="AI230" s="40" t="str">
        <f>IF(AB230="","",IF(IF(AD230=1,AE230=1)=TRUE,"X"," "))</f>
        <v/>
      </c>
      <c r="AJ230" s="40" t="str">
        <f>IF(AB230="","",IF(IF(AD230=1,AE230=2)=TRUE,"X"," "))</f>
        <v/>
      </c>
      <c r="AK230" s="40" t="str">
        <f>IF(AB230="","",IF(IF(AD230=1,AE230=3)=TRUE,"X"," "))</f>
        <v/>
      </c>
      <c r="AL230" s="41" t="str">
        <f>IF(AB230="","",IF(IF(AD230=1,AE230=4)=TRUE,"X"," "))</f>
        <v/>
      </c>
      <c r="AM230" s="42" t="str">
        <f>IF(AB230="","",IF(IF(AD230=1,AE230=5)=TRUE,"X"," "))</f>
        <v/>
      </c>
      <c r="AN230" s="229"/>
      <c r="AO230" s="232"/>
      <c r="AP230" s="54"/>
      <c r="AQ230" s="54"/>
      <c r="AR230" s="54"/>
    </row>
    <row r="231" spans="1:44" x14ac:dyDescent="0.25">
      <c r="A231" s="54"/>
      <c r="B231" s="237"/>
      <c r="C231" s="190"/>
      <c r="D231" s="190"/>
      <c r="E231" s="190"/>
      <c r="F231" s="238"/>
      <c r="G231" s="239"/>
      <c r="H231" s="240"/>
      <c r="I231" s="190"/>
      <c r="J231" s="235"/>
      <c r="K231" s="193"/>
      <c r="L231" s="193"/>
      <c r="M231" s="193"/>
      <c r="N231" s="193"/>
      <c r="O231" s="181"/>
      <c r="P231" s="197"/>
      <c r="Q231" s="31" t="str">
        <f>IF(I230="","",IF(IF(K230=2,L230=1)=TRUE,"X"," "))</f>
        <v/>
      </c>
      <c r="R231" s="32" t="str">
        <f>IF(I230="","",IF(IF(K230=2,L230=2)=TRUE,"X"," "))</f>
        <v/>
      </c>
      <c r="S231" s="33" t="str">
        <f>IF(I230="","",IF(IF(K230=2,L230=3)=TRUE,"X"," "))</f>
        <v/>
      </c>
      <c r="T231" s="34" t="str">
        <f>IF(I230="","",IF(I230="","",IF(IF(K230=2,L230=4)=TRUE,"X"," ")))</f>
        <v/>
      </c>
      <c r="U231" s="147" t="str">
        <f>IF(I230="","",IF(I230="","",IF(IF(K230=2,L230=5)=TRUE,"X"," ")))</f>
        <v/>
      </c>
      <c r="V231" s="249"/>
      <c r="W231" s="189"/>
      <c r="X231" s="190"/>
      <c r="Y231" s="252"/>
      <c r="Z231" s="252"/>
      <c r="AA231" s="255"/>
      <c r="AB231" s="235"/>
      <c r="AC231" s="190"/>
      <c r="AD231" s="181"/>
      <c r="AE231" s="181"/>
      <c r="AF231" s="182"/>
      <c r="AG231" s="182"/>
      <c r="AH231" s="181"/>
      <c r="AI231" s="40" t="str">
        <f>IF(AB230="","",IF(IF(AD230=2,AE230=1)=TRUE,"X"," "))</f>
        <v/>
      </c>
      <c r="AJ231" s="40" t="str">
        <f>IF(AB230="","",IF(IF(AD230=2,AE230=2)=TRUE,"X"," "))</f>
        <v/>
      </c>
      <c r="AK231" s="41" t="str">
        <f>IF(AB230="","",IF(IF(AD230=2,AE230=3)=TRUE,"X"," "))</f>
        <v/>
      </c>
      <c r="AL231" s="42" t="str">
        <f>IF(AB230="","",IF(IF(AD230=2,AE230=4)=TRUE,"X"," "))</f>
        <v/>
      </c>
      <c r="AM231" s="42" t="str">
        <f>IF(AB230="","",IF(IF(AD230=2,AE230=5)=TRUE,"X"," "))</f>
        <v/>
      </c>
      <c r="AN231" s="230"/>
      <c r="AO231" s="233"/>
      <c r="AP231" s="54"/>
      <c r="AQ231" s="54"/>
      <c r="AR231" s="54"/>
    </row>
    <row r="232" spans="1:44" x14ac:dyDescent="0.25">
      <c r="A232" s="54"/>
      <c r="B232" s="237"/>
      <c r="C232" s="190"/>
      <c r="D232" s="190"/>
      <c r="E232" s="190"/>
      <c r="F232" s="238"/>
      <c r="G232" s="239"/>
      <c r="H232" s="240"/>
      <c r="I232" s="190"/>
      <c r="J232" s="235"/>
      <c r="K232" s="193"/>
      <c r="L232" s="193"/>
      <c r="M232" s="193"/>
      <c r="N232" s="193"/>
      <c r="O232" s="181"/>
      <c r="P232" s="197"/>
      <c r="Q232" s="31" t="str">
        <f>IF(I230="","",IF(IF(K230=3,L230=1)=TRUE,"X"," "))</f>
        <v/>
      </c>
      <c r="R232" s="33" t="str">
        <f>IF(I230="","",IF(IF(K230=3,L230=2)=TRUE,"X"," "))</f>
        <v/>
      </c>
      <c r="S232" s="34" t="str">
        <f>IF(I230="","",IF(IF(K230=3,L230=3)=TRUE,"X"," "))</f>
        <v/>
      </c>
      <c r="T232" s="34" t="str">
        <f>IF(I230="","",IF(IF(K230=3,L230=4)=TRUE,"X"," "))</f>
        <v/>
      </c>
      <c r="U232" s="148" t="str">
        <f>IF(I230="","",IF(IF(K230=3,L230=5)=TRUE,"X"," "))</f>
        <v/>
      </c>
      <c r="V232" s="249"/>
      <c r="W232" s="189"/>
      <c r="X232" s="190"/>
      <c r="Y232" s="252"/>
      <c r="Z232" s="252"/>
      <c r="AA232" s="255"/>
      <c r="AB232" s="235"/>
      <c r="AC232" s="190"/>
      <c r="AD232" s="181"/>
      <c r="AE232" s="181"/>
      <c r="AF232" s="182"/>
      <c r="AG232" s="182"/>
      <c r="AH232" s="181"/>
      <c r="AI232" s="40" t="str">
        <f>IF(AB230="","",IF(IF(AD230=3,AE230=1)=TRUE,"X"," "))</f>
        <v/>
      </c>
      <c r="AJ232" s="41" t="str">
        <f>IF(AB230="","",IF(IF(AD230=3,AE230=2)=TRUE,"X"," "))</f>
        <v/>
      </c>
      <c r="AK232" s="42" t="str">
        <f>IF(AB230="","",IF(IF(AD230=3,AE230=3)=TRUE,"X"," "))</f>
        <v/>
      </c>
      <c r="AL232" s="42" t="str">
        <f>IF(AB230="","",IF(IF(AD230=3,AE230=4)=TRUE,"X"," "))</f>
        <v/>
      </c>
      <c r="AM232" s="43" t="str">
        <f>IF(AB230="","",IF(IF(AD230=3,AE230=5)=TRUE,"X"," "))</f>
        <v/>
      </c>
      <c r="AN232" s="230"/>
      <c r="AO232" s="233"/>
      <c r="AP232" s="54"/>
      <c r="AQ232" s="54"/>
      <c r="AR232" s="54"/>
    </row>
    <row r="233" spans="1:44" x14ac:dyDescent="0.25">
      <c r="A233" s="54"/>
      <c r="B233" s="237"/>
      <c r="C233" s="190"/>
      <c r="D233" s="190"/>
      <c r="E233" s="190"/>
      <c r="F233" s="238"/>
      <c r="G233" s="239"/>
      <c r="H233" s="240"/>
      <c r="I233" s="190"/>
      <c r="J233" s="235"/>
      <c r="K233" s="193"/>
      <c r="L233" s="193"/>
      <c r="M233" s="193"/>
      <c r="N233" s="193"/>
      <c r="O233" s="181"/>
      <c r="P233" s="197"/>
      <c r="Q233" s="36" t="str">
        <f>IF(I230="","",IF(IF(K230=4,L230=1)=TRUE,"X"," "))</f>
        <v/>
      </c>
      <c r="R233" s="34" t="str">
        <f>IF(I230="","",IF(IF(K230=4,L230=2)=TRUE,"X"," "))</f>
        <v/>
      </c>
      <c r="S233" s="34" t="str">
        <f>IF(I230="","",IF(IF(K230=4,L230=3)=TRUE,"X"," "))</f>
        <v/>
      </c>
      <c r="T233" s="35" t="str">
        <f>IF(I230="","",IF(IF(K230=4,L230=4)=TRUE,"X"," "))</f>
        <v/>
      </c>
      <c r="U233" s="148" t="str">
        <f>IF(I230="","",IF(IF(K230=4,L230=5)=TRUE,"X"," "))</f>
        <v/>
      </c>
      <c r="V233" s="249"/>
      <c r="W233" s="189"/>
      <c r="X233" s="190"/>
      <c r="Y233" s="252"/>
      <c r="Z233" s="252"/>
      <c r="AA233" s="255"/>
      <c r="AB233" s="235"/>
      <c r="AC233" s="190"/>
      <c r="AD233" s="181"/>
      <c r="AE233" s="181"/>
      <c r="AF233" s="182"/>
      <c r="AG233" s="182"/>
      <c r="AH233" s="181"/>
      <c r="AI233" s="41" t="str">
        <f>IF(AB230="","",IF(IF(AD230=4,AE230=1)=TRUE,"X"," "))</f>
        <v/>
      </c>
      <c r="AJ233" s="42" t="str">
        <f>IF(AB230="","",IF(IF(AD230=4,AE230=2)=TRUE,"X"," "))</f>
        <v/>
      </c>
      <c r="AK233" s="42" t="str">
        <f>IF(AB230="","",IF(IF(AD230=4,AE230=3)=TRUE,"X"," "))</f>
        <v/>
      </c>
      <c r="AL233" s="43" t="str">
        <f>IF(AB230="","",IF(IF(AD230=4,AE230=4)=TRUE,"X"," "))</f>
        <v/>
      </c>
      <c r="AM233" s="43" t="str">
        <f>IF(AB230="","",IF(IF(AD230=4,AE230=5)=TRUE,"X"," "))</f>
        <v/>
      </c>
      <c r="AN233" s="230"/>
      <c r="AO233" s="233"/>
      <c r="AP233" s="54"/>
      <c r="AQ233" s="54"/>
      <c r="AR233" s="54"/>
    </row>
    <row r="234" spans="1:44" ht="15.75" thickBot="1" x14ac:dyDescent="0.3">
      <c r="A234" s="54"/>
      <c r="B234" s="220"/>
      <c r="C234" s="190"/>
      <c r="D234" s="190"/>
      <c r="E234" s="190"/>
      <c r="F234" s="238"/>
      <c r="G234" s="239"/>
      <c r="H234" s="240"/>
      <c r="I234" s="190"/>
      <c r="J234" s="235"/>
      <c r="K234" s="194"/>
      <c r="L234" s="194"/>
      <c r="M234" s="194"/>
      <c r="N234" s="194"/>
      <c r="O234" s="181"/>
      <c r="P234" s="198"/>
      <c r="Q234" s="37" t="str">
        <f>IF(I230="","",IF(IF(K230=5,L230=1)=TRUE,"X"," "))</f>
        <v/>
      </c>
      <c r="R234" s="38" t="str">
        <f>IF(I230="","",IF(IF(K230=5,L230=2)=TRUE,"X"," "))</f>
        <v/>
      </c>
      <c r="S234" s="39" t="str">
        <f>IF(I230="","",IF(IF(K230=5,L230=3)=TRUE,"X"," "))</f>
        <v/>
      </c>
      <c r="T234" s="39" t="str">
        <f>IF(I230="","",IF(IF(K230=5,L230=4)=TRUE,"X"," "))</f>
        <v/>
      </c>
      <c r="U234" s="149" t="str">
        <f>IF(I230="","",IF(IF(K230=5,L230=5)=TRUE,"X"," "))</f>
        <v/>
      </c>
      <c r="V234" s="249"/>
      <c r="W234" s="189"/>
      <c r="X234" s="190"/>
      <c r="Y234" s="257"/>
      <c r="Z234" s="257"/>
      <c r="AA234" s="258"/>
      <c r="AB234" s="235"/>
      <c r="AC234" s="190"/>
      <c r="AD234" s="181"/>
      <c r="AE234" s="181"/>
      <c r="AF234" s="182"/>
      <c r="AG234" s="182"/>
      <c r="AH234" s="181"/>
      <c r="AI234" s="42" t="str">
        <f>IF(AB230="","",IF(IF(AD230=5,AE230=1)=TRUE,"X"," "))</f>
        <v/>
      </c>
      <c r="AJ234" s="42" t="str">
        <f>IF(AB230="","",IF(IF(AD230=5,AE230=2)=TRUE,"X"," "))</f>
        <v/>
      </c>
      <c r="AK234" s="43" t="str">
        <f>IF(AB230="","",IF(IF(AD230=5,AE230=3)=TRUE,"X"," "))</f>
        <v/>
      </c>
      <c r="AL234" s="43" t="str">
        <f>IF(AB230="","",IF(IF(AD230=5,AE230=4)=TRUE,"X"," "))</f>
        <v/>
      </c>
      <c r="AM234" s="43" t="str">
        <f>IF(AB230="","",IF(IF(AD230=5,AE230=5)=TRUE,"X"," "))</f>
        <v/>
      </c>
      <c r="AN234" s="231"/>
      <c r="AO234" s="234"/>
      <c r="AP234" s="54"/>
      <c r="AQ234" s="54"/>
      <c r="AR234" s="54"/>
    </row>
    <row r="235" spans="1:44" x14ac:dyDescent="0.25">
      <c r="A235" s="54"/>
      <c r="B235" s="189">
        <v>45</v>
      </c>
      <c r="C235" s="190"/>
      <c r="D235" s="190"/>
      <c r="E235" s="190"/>
      <c r="F235" s="238"/>
      <c r="G235" s="239"/>
      <c r="H235" s="240"/>
      <c r="I235" s="190"/>
      <c r="J235" s="235"/>
      <c r="K235" s="192" t="str">
        <f>IF(I235="","",VLOOKUP(I235,calificaprobabilidad,2,FALSE))</f>
        <v/>
      </c>
      <c r="L235" s="192" t="str">
        <f>IF(I235="","",HLOOKUP(J235,calificaimpacto,2,FALSE))</f>
        <v/>
      </c>
      <c r="M235" s="195" t="str">
        <f t="shared" ref="M235" si="38">CONCATENATE(I235,J235)</f>
        <v/>
      </c>
      <c r="N235" s="195" t="e">
        <f>VLOOKUP(M235,calificacion,2,FALSE)</f>
        <v>#N/A</v>
      </c>
      <c r="O235" s="181" t="str">
        <f>IF(I235="","",VLOOKUP(SUM(K235:L235),calificariesgo,2))</f>
        <v/>
      </c>
      <c r="P235" s="196"/>
      <c r="Q235" s="28" t="str">
        <f>IF(I235="","",IF(IF(K235=1,L235=1)=TRUE,"X"," "))</f>
        <v/>
      </c>
      <c r="R235" s="29" t="str">
        <f>IF(I235="","",IF(IF(K235=1,L235=2)=TRUE,"X"," "))</f>
        <v/>
      </c>
      <c r="S235" s="29" t="str">
        <f>IF(I235="","",IF(IF(K235=1,L235=3)=TRUE,"X"," "))</f>
        <v/>
      </c>
      <c r="T235" s="30" t="str">
        <f>IF(I235="","",IF(IF(K235=1,L235=4)=TRUE,"X"," "))</f>
        <v/>
      </c>
      <c r="U235" s="150" t="str">
        <f>IF(I235="","",IF(I235="","",IF(IF(K235=1,L235=5)=TRUE,"X"," ")))</f>
        <v/>
      </c>
      <c r="V235" s="249"/>
      <c r="W235" s="189"/>
      <c r="X235" s="190"/>
      <c r="Y235" s="251"/>
      <c r="Z235" s="251"/>
      <c r="AA235" s="254"/>
      <c r="AB235" s="235"/>
      <c r="AC235" s="190"/>
      <c r="AD235" s="181" t="str">
        <f>IF(AB235="","",VLOOKUP(AB235,calificaprobabilidad,2,FALSE))</f>
        <v/>
      </c>
      <c r="AE235" s="181" t="str">
        <f>IF(AB235="","",HLOOKUP(AC235,calificaimpacto,2,FALSE))</f>
        <v/>
      </c>
      <c r="AF235" s="182" t="str">
        <f t="shared" ref="AF235" si="39">CONCATENATE(AB235,AC235)</f>
        <v/>
      </c>
      <c r="AG235" s="182" t="e">
        <f>VLOOKUP(AF235,calificacion,2,FALSE)</f>
        <v>#N/A</v>
      </c>
      <c r="AH235" s="181" t="str">
        <f>IF(AB235="","",VLOOKUP(SUM(AD235:AE235),calificariesgo,2))</f>
        <v/>
      </c>
      <c r="AI235" s="40" t="str">
        <f>IF(AB235="","",IF(IF(AD235=1,AE235=1)=TRUE,"X"," "))</f>
        <v/>
      </c>
      <c r="AJ235" s="40" t="str">
        <f>IF(AB235="","",IF(IF(AD235=1,AE235=2)=TRUE,"X"," "))</f>
        <v/>
      </c>
      <c r="AK235" s="40" t="str">
        <f>IF(AB235="","",IF(IF(AD235=1,AE235=3)=TRUE,"X"," "))</f>
        <v/>
      </c>
      <c r="AL235" s="41" t="str">
        <f>IF(AB235="","",IF(IF(AD235=1,AE235=4)=TRUE,"X"," "))</f>
        <v/>
      </c>
      <c r="AM235" s="42" t="str">
        <f>IF(AB235="","",IF(IF(AD235=1,AE235=5)=TRUE,"X"," "))</f>
        <v/>
      </c>
      <c r="AN235" s="229"/>
      <c r="AO235" s="232"/>
      <c r="AP235" s="54"/>
      <c r="AQ235" s="54"/>
      <c r="AR235" s="54"/>
    </row>
    <row r="236" spans="1:44" x14ac:dyDescent="0.25">
      <c r="A236" s="54"/>
      <c r="B236" s="189"/>
      <c r="C236" s="190"/>
      <c r="D236" s="190"/>
      <c r="E236" s="190"/>
      <c r="F236" s="238"/>
      <c r="G236" s="239"/>
      <c r="H236" s="240"/>
      <c r="I236" s="190"/>
      <c r="J236" s="235"/>
      <c r="K236" s="193"/>
      <c r="L236" s="193"/>
      <c r="M236" s="193"/>
      <c r="N236" s="193"/>
      <c r="O236" s="181"/>
      <c r="P236" s="197"/>
      <c r="Q236" s="31" t="str">
        <f>IF(I235="","",IF(IF(K235=2,L235=1)=TRUE,"X"," "))</f>
        <v/>
      </c>
      <c r="R236" s="32" t="str">
        <f>IF(I235="","",IF(IF(K235=2,L235=2)=TRUE,"X"," "))</f>
        <v/>
      </c>
      <c r="S236" s="33" t="str">
        <f>IF(I235="","",IF(IF(K235=2,L235=3)=TRUE,"X"," "))</f>
        <v/>
      </c>
      <c r="T236" s="34" t="str">
        <f>IF(I235="","",IF(I235="","",IF(IF(K235=2,L235=4)=TRUE,"X"," ")))</f>
        <v/>
      </c>
      <c r="U236" s="147" t="str">
        <f>IF(I235="","",IF(I235="","",IF(IF(K235=2,L235=5)=TRUE,"X"," ")))</f>
        <v/>
      </c>
      <c r="V236" s="249"/>
      <c r="W236" s="189"/>
      <c r="X236" s="190"/>
      <c r="Y236" s="252"/>
      <c r="Z236" s="252"/>
      <c r="AA236" s="255"/>
      <c r="AB236" s="235"/>
      <c r="AC236" s="190"/>
      <c r="AD236" s="181"/>
      <c r="AE236" s="181"/>
      <c r="AF236" s="182"/>
      <c r="AG236" s="182"/>
      <c r="AH236" s="181"/>
      <c r="AI236" s="40" t="str">
        <f>IF(AB235="","",IF(IF(AD235=2,AE235=1)=TRUE,"X"," "))</f>
        <v/>
      </c>
      <c r="AJ236" s="40" t="str">
        <f>IF(AB235="","",IF(IF(AD235=2,AE235=2)=TRUE,"X"," "))</f>
        <v/>
      </c>
      <c r="AK236" s="41" t="str">
        <f>IF(AB235="","",IF(IF(AD235=2,AE235=3)=TRUE,"X"," "))</f>
        <v/>
      </c>
      <c r="AL236" s="42" t="str">
        <f>IF(AB235="","",IF(IF(AD235=2,AE235=4)=TRUE,"X"," "))</f>
        <v/>
      </c>
      <c r="AM236" s="42" t="str">
        <f>IF(AB235="","",IF(IF(AD235=2,AE235=5)=TRUE,"X"," "))</f>
        <v/>
      </c>
      <c r="AN236" s="230"/>
      <c r="AO236" s="233"/>
      <c r="AP236" s="54"/>
      <c r="AQ236" s="54"/>
      <c r="AR236" s="54"/>
    </row>
    <row r="237" spans="1:44" x14ac:dyDescent="0.25">
      <c r="A237" s="54"/>
      <c r="B237" s="189"/>
      <c r="C237" s="190"/>
      <c r="D237" s="190"/>
      <c r="E237" s="190"/>
      <c r="F237" s="238"/>
      <c r="G237" s="239"/>
      <c r="H237" s="240"/>
      <c r="I237" s="190"/>
      <c r="J237" s="235"/>
      <c r="K237" s="193"/>
      <c r="L237" s="193"/>
      <c r="M237" s="193"/>
      <c r="N237" s="193"/>
      <c r="O237" s="181"/>
      <c r="P237" s="197"/>
      <c r="Q237" s="31" t="str">
        <f>IF(I235="","",IF(IF(K235=3,L235=1)=TRUE,"X"," "))</f>
        <v/>
      </c>
      <c r="R237" s="33" t="str">
        <f>IF(I235="","",IF(IF(K235=3,L235=2)=TRUE,"X"," "))</f>
        <v/>
      </c>
      <c r="S237" s="34" t="str">
        <f>IF(I235="","",IF(IF(K235=3,L235=3)=TRUE,"X"," "))</f>
        <v/>
      </c>
      <c r="T237" s="34" t="str">
        <f>IF(I235="","",IF(IF(K235=3,L235=4)=TRUE,"X"," "))</f>
        <v/>
      </c>
      <c r="U237" s="148" t="str">
        <f>IF(I235="","",IF(IF(K235=3,L235=5)=TRUE,"X"," "))</f>
        <v/>
      </c>
      <c r="V237" s="249"/>
      <c r="W237" s="189"/>
      <c r="X237" s="190"/>
      <c r="Y237" s="252"/>
      <c r="Z237" s="252"/>
      <c r="AA237" s="255"/>
      <c r="AB237" s="235"/>
      <c r="AC237" s="190"/>
      <c r="AD237" s="181"/>
      <c r="AE237" s="181"/>
      <c r="AF237" s="182"/>
      <c r="AG237" s="182"/>
      <c r="AH237" s="181"/>
      <c r="AI237" s="40" t="str">
        <f>IF(AB235="","",IF(IF(AD235=3,AE235=1)=TRUE,"X"," "))</f>
        <v/>
      </c>
      <c r="AJ237" s="41" t="str">
        <f>IF(AB235="","",IF(IF(AD235=3,AE235=2)=TRUE,"X"," "))</f>
        <v/>
      </c>
      <c r="AK237" s="42" t="str">
        <f>IF(AB235="","",IF(IF(AD235=3,AE235=3)=TRUE,"X"," "))</f>
        <v/>
      </c>
      <c r="AL237" s="42" t="str">
        <f>IF(AB235="","",IF(IF(AD235=3,AE235=4)=TRUE,"X"," "))</f>
        <v/>
      </c>
      <c r="AM237" s="43" t="str">
        <f>IF(AB235="","",IF(IF(AD235=3,AE235=5)=TRUE,"X"," "))</f>
        <v/>
      </c>
      <c r="AN237" s="230"/>
      <c r="AO237" s="233"/>
      <c r="AP237" s="54"/>
      <c r="AQ237" s="54"/>
      <c r="AR237" s="54"/>
    </row>
    <row r="238" spans="1:44" x14ac:dyDescent="0.25">
      <c r="A238" s="54"/>
      <c r="B238" s="189"/>
      <c r="C238" s="190"/>
      <c r="D238" s="190"/>
      <c r="E238" s="190"/>
      <c r="F238" s="238"/>
      <c r="G238" s="239"/>
      <c r="H238" s="240"/>
      <c r="I238" s="190"/>
      <c r="J238" s="235"/>
      <c r="K238" s="193"/>
      <c r="L238" s="193"/>
      <c r="M238" s="193"/>
      <c r="N238" s="193"/>
      <c r="O238" s="181"/>
      <c r="P238" s="197"/>
      <c r="Q238" s="36" t="str">
        <f>IF(I235="","",IF(IF(K235=4,L235=1)=TRUE,"X"," "))</f>
        <v/>
      </c>
      <c r="R238" s="34" t="str">
        <f>IF(I235="","",IF(IF(K235=4,L235=2)=TRUE,"X"," "))</f>
        <v/>
      </c>
      <c r="S238" s="34" t="str">
        <f>IF(I235="","",IF(IF(K235=4,L235=3)=TRUE,"X"," "))</f>
        <v/>
      </c>
      <c r="T238" s="35" t="str">
        <f>IF(I235="","",IF(IF(K235=4,L235=4)=TRUE,"X"," "))</f>
        <v/>
      </c>
      <c r="U238" s="148" t="str">
        <f>IF(I235="","",IF(IF(K235=4,L235=5)=TRUE,"X"," "))</f>
        <v/>
      </c>
      <c r="V238" s="249"/>
      <c r="W238" s="189"/>
      <c r="X238" s="190"/>
      <c r="Y238" s="252"/>
      <c r="Z238" s="252"/>
      <c r="AA238" s="255"/>
      <c r="AB238" s="235"/>
      <c r="AC238" s="190"/>
      <c r="AD238" s="181"/>
      <c r="AE238" s="181"/>
      <c r="AF238" s="182"/>
      <c r="AG238" s="182"/>
      <c r="AH238" s="181"/>
      <c r="AI238" s="41" t="str">
        <f>IF(AB235="","",IF(IF(AD235=4,AE235=1)=TRUE,"X"," "))</f>
        <v/>
      </c>
      <c r="AJ238" s="42" t="str">
        <f>IF(AB235="","",IF(IF(AD235=4,AE235=2)=TRUE,"X"," "))</f>
        <v/>
      </c>
      <c r="AK238" s="42" t="str">
        <f>IF(AB235="","",IF(IF(AD235=4,AE235=3)=TRUE,"X"," "))</f>
        <v/>
      </c>
      <c r="AL238" s="43" t="str">
        <f>IF(AB235="","",IF(IF(AD235=4,AE235=4)=TRUE,"X"," "))</f>
        <v/>
      </c>
      <c r="AM238" s="43" t="str">
        <f>IF(AB235="","",IF(IF(AD235=4,AE235=5)=TRUE,"X"," "))</f>
        <v/>
      </c>
      <c r="AN238" s="230"/>
      <c r="AO238" s="233"/>
      <c r="AP238" s="54"/>
      <c r="AQ238" s="54"/>
      <c r="AR238" s="54"/>
    </row>
    <row r="239" spans="1:44" ht="15.75" thickBot="1" x14ac:dyDescent="0.3">
      <c r="A239" s="54"/>
      <c r="B239" s="189"/>
      <c r="C239" s="190"/>
      <c r="D239" s="190"/>
      <c r="E239" s="190"/>
      <c r="F239" s="238"/>
      <c r="G239" s="239"/>
      <c r="H239" s="240"/>
      <c r="I239" s="190"/>
      <c r="J239" s="235"/>
      <c r="K239" s="194"/>
      <c r="L239" s="194"/>
      <c r="M239" s="194"/>
      <c r="N239" s="194"/>
      <c r="O239" s="181"/>
      <c r="P239" s="198"/>
      <c r="Q239" s="37" t="str">
        <f>IF(I235="","",IF(IF(K235=5,L235=1)=TRUE,"X"," "))</f>
        <v/>
      </c>
      <c r="R239" s="38" t="str">
        <f>IF(I235="","",IF(IF(K235=5,L235=2)=TRUE,"X"," "))</f>
        <v/>
      </c>
      <c r="S239" s="39" t="str">
        <f>IF(I235="","",IF(IF(K235=5,L235=3)=TRUE,"X"," "))</f>
        <v/>
      </c>
      <c r="T239" s="39" t="str">
        <f>IF(I235="","",IF(IF(K235=5,L235=4)=TRUE,"X"," "))</f>
        <v/>
      </c>
      <c r="U239" s="149" t="str">
        <f>IF(I235="","",IF(IF(K235=5,L235=5)=TRUE,"X"," "))</f>
        <v/>
      </c>
      <c r="V239" s="249"/>
      <c r="W239" s="189"/>
      <c r="X239" s="190"/>
      <c r="Y239" s="257"/>
      <c r="Z239" s="257"/>
      <c r="AA239" s="258"/>
      <c r="AB239" s="235"/>
      <c r="AC239" s="190"/>
      <c r="AD239" s="181"/>
      <c r="AE239" s="181"/>
      <c r="AF239" s="182"/>
      <c r="AG239" s="182"/>
      <c r="AH239" s="181"/>
      <c r="AI239" s="42" t="str">
        <f>IF(AB235="","",IF(IF(AD235=5,AE235=1)=TRUE,"X"," "))</f>
        <v/>
      </c>
      <c r="AJ239" s="42" t="str">
        <f>IF(AB235="","",IF(IF(AD235=5,AE235=2)=TRUE,"X"," "))</f>
        <v/>
      </c>
      <c r="AK239" s="43" t="str">
        <f>IF(AB235="","",IF(IF(AD235=5,AE235=3)=TRUE,"X"," "))</f>
        <v/>
      </c>
      <c r="AL239" s="43" t="str">
        <f>IF(AB235="","",IF(IF(AD235=5,AE235=4)=TRUE,"X"," "))</f>
        <v/>
      </c>
      <c r="AM239" s="43" t="str">
        <f>IF(AB235="","",IF(IF(AD235=5,AE235=5)=TRUE,"X"," "))</f>
        <v/>
      </c>
      <c r="AN239" s="231"/>
      <c r="AO239" s="234"/>
      <c r="AP239" s="54"/>
      <c r="AQ239" s="54"/>
      <c r="AR239" s="54"/>
    </row>
    <row r="240" spans="1:44" x14ac:dyDescent="0.25">
      <c r="A240" s="54"/>
      <c r="B240" s="236">
        <v>46</v>
      </c>
      <c r="C240" s="190"/>
      <c r="D240" s="190"/>
      <c r="E240" s="190"/>
      <c r="F240" s="238"/>
      <c r="G240" s="239"/>
      <c r="H240" s="240"/>
      <c r="I240" s="190"/>
      <c r="J240" s="235"/>
      <c r="K240" s="192" t="str">
        <f>IF(I240="","",VLOOKUP(I240,calificaprobabilidad,2,FALSE))</f>
        <v/>
      </c>
      <c r="L240" s="192" t="str">
        <f>IF(I240="","",HLOOKUP(J240,calificaimpacto,2,FALSE))</f>
        <v/>
      </c>
      <c r="M240" s="195" t="str">
        <f t="shared" ref="M240" si="40">CONCATENATE(I240,J240)</f>
        <v/>
      </c>
      <c r="N240" s="195" t="e">
        <f>VLOOKUP(M240,calificacion,2,FALSE)</f>
        <v>#N/A</v>
      </c>
      <c r="O240" s="181" t="str">
        <f>IF(I240="","",VLOOKUP(SUM(K240:L240),calificariesgo,2))</f>
        <v/>
      </c>
      <c r="P240" s="196"/>
      <c r="Q240" s="28" t="str">
        <f>IF(I240="","",IF(IF(K240=1,L240=1)=TRUE,"X"," "))</f>
        <v/>
      </c>
      <c r="R240" s="29" t="str">
        <f>IF(I240="","",IF(IF(K240=1,L240=2)=TRUE,"X"," "))</f>
        <v/>
      </c>
      <c r="S240" s="29" t="str">
        <f>IF(I240="","",IF(IF(K240=1,L240=3)=TRUE,"X"," "))</f>
        <v/>
      </c>
      <c r="T240" s="30" t="str">
        <f>IF(I240="","",IF(IF(K240=1,L240=4)=TRUE,"X"," "))</f>
        <v/>
      </c>
      <c r="U240" s="150" t="str">
        <f>IF(I240="","",IF(I240="","",IF(IF(K240=1,L240=5)=TRUE,"X"," ")))</f>
        <v/>
      </c>
      <c r="V240" s="249"/>
      <c r="W240" s="189"/>
      <c r="X240" s="190"/>
      <c r="Y240" s="251"/>
      <c r="Z240" s="251"/>
      <c r="AA240" s="254"/>
      <c r="AB240" s="235"/>
      <c r="AC240" s="190"/>
      <c r="AD240" s="181" t="str">
        <f>IF(AB240="","",VLOOKUP(AB240,calificaprobabilidad,2,FALSE))</f>
        <v/>
      </c>
      <c r="AE240" s="181" t="str">
        <f>IF(AB240="","",HLOOKUP(AC240,calificaimpacto,2,FALSE))</f>
        <v/>
      </c>
      <c r="AF240" s="182" t="str">
        <f t="shared" ref="AF240" si="41">CONCATENATE(AB240,AC240)</f>
        <v/>
      </c>
      <c r="AG240" s="182" t="e">
        <f>VLOOKUP(AF240,calificacion,2,FALSE)</f>
        <v>#N/A</v>
      </c>
      <c r="AH240" s="181" t="str">
        <f>IF(AB240="","",VLOOKUP(SUM(AD240:AE240),calificariesgo,2))</f>
        <v/>
      </c>
      <c r="AI240" s="40" t="str">
        <f>IF(AB240="","",IF(IF(AD240=1,AE240=1)=TRUE,"X"," "))</f>
        <v/>
      </c>
      <c r="AJ240" s="40" t="str">
        <f>IF(AB240="","",IF(IF(AD240=1,AE240=2)=TRUE,"X"," "))</f>
        <v/>
      </c>
      <c r="AK240" s="40" t="str">
        <f>IF(AB240="","",IF(IF(AD240=1,AE240=3)=TRUE,"X"," "))</f>
        <v/>
      </c>
      <c r="AL240" s="41" t="str">
        <f>IF(AB240="","",IF(IF(AD240=1,AE240=4)=TRUE,"X"," "))</f>
        <v/>
      </c>
      <c r="AM240" s="42" t="str">
        <f>IF(AB240="","",IF(IF(AD240=1,AE240=5)=TRUE,"X"," "))</f>
        <v/>
      </c>
      <c r="AN240" s="229"/>
      <c r="AO240" s="232"/>
      <c r="AP240" s="54"/>
      <c r="AQ240" s="54"/>
      <c r="AR240" s="54"/>
    </row>
    <row r="241" spans="1:44" x14ac:dyDescent="0.25">
      <c r="A241" s="54"/>
      <c r="B241" s="237"/>
      <c r="C241" s="190"/>
      <c r="D241" s="190"/>
      <c r="E241" s="190"/>
      <c r="F241" s="238"/>
      <c r="G241" s="239"/>
      <c r="H241" s="240"/>
      <c r="I241" s="190"/>
      <c r="J241" s="235"/>
      <c r="K241" s="193"/>
      <c r="L241" s="193"/>
      <c r="M241" s="193"/>
      <c r="N241" s="193"/>
      <c r="O241" s="181"/>
      <c r="P241" s="197"/>
      <c r="Q241" s="31" t="str">
        <f>IF(I240="","",IF(IF(K240=2,L240=1)=TRUE,"X"," "))</f>
        <v/>
      </c>
      <c r="R241" s="32" t="str">
        <f>IF(I240="","",IF(IF(K240=2,L240=2)=TRUE,"X"," "))</f>
        <v/>
      </c>
      <c r="S241" s="33" t="str">
        <f>IF(I240="","",IF(IF(K240=2,L240=3)=TRUE,"X"," "))</f>
        <v/>
      </c>
      <c r="T241" s="34" t="str">
        <f>IF(I240="","",IF(I240="","",IF(IF(K240=2,L240=4)=TRUE,"X"," ")))</f>
        <v/>
      </c>
      <c r="U241" s="147" t="str">
        <f>IF(I240="","",IF(I240="","",IF(IF(K240=2,L240=5)=TRUE,"X"," ")))</f>
        <v/>
      </c>
      <c r="V241" s="249"/>
      <c r="W241" s="189"/>
      <c r="X241" s="190"/>
      <c r="Y241" s="252"/>
      <c r="Z241" s="252"/>
      <c r="AA241" s="255"/>
      <c r="AB241" s="235"/>
      <c r="AC241" s="190"/>
      <c r="AD241" s="181"/>
      <c r="AE241" s="181"/>
      <c r="AF241" s="182"/>
      <c r="AG241" s="182"/>
      <c r="AH241" s="181"/>
      <c r="AI241" s="40" t="str">
        <f>IF(AB240="","",IF(IF(AD240=2,AE240=1)=TRUE,"X"," "))</f>
        <v/>
      </c>
      <c r="AJ241" s="40" t="str">
        <f>IF(AB240="","",IF(IF(AD240=2,AE240=2)=TRUE,"X"," "))</f>
        <v/>
      </c>
      <c r="AK241" s="41" t="str">
        <f>IF(AB240="","",IF(IF(AD240=2,AE240=3)=TRUE,"X"," "))</f>
        <v/>
      </c>
      <c r="AL241" s="42" t="str">
        <f>IF(AB240="","",IF(IF(AD240=2,AE240=4)=TRUE,"X"," "))</f>
        <v/>
      </c>
      <c r="AM241" s="42" t="str">
        <f>IF(AB240="","",IF(IF(AD240=2,AE240=5)=TRUE,"X"," "))</f>
        <v/>
      </c>
      <c r="AN241" s="230"/>
      <c r="AO241" s="233"/>
      <c r="AP241" s="54"/>
      <c r="AQ241" s="54"/>
      <c r="AR241" s="54"/>
    </row>
    <row r="242" spans="1:44" x14ac:dyDescent="0.25">
      <c r="A242" s="54"/>
      <c r="B242" s="237"/>
      <c r="C242" s="190"/>
      <c r="D242" s="190"/>
      <c r="E242" s="190"/>
      <c r="F242" s="238"/>
      <c r="G242" s="239"/>
      <c r="H242" s="240"/>
      <c r="I242" s="190"/>
      <c r="J242" s="235"/>
      <c r="K242" s="193"/>
      <c r="L242" s="193"/>
      <c r="M242" s="193"/>
      <c r="N242" s="193"/>
      <c r="O242" s="181"/>
      <c r="P242" s="197"/>
      <c r="Q242" s="31" t="str">
        <f>IF(I240="","",IF(IF(K240=3,L240=1)=TRUE,"X"," "))</f>
        <v/>
      </c>
      <c r="R242" s="33" t="str">
        <f>IF(I240="","",IF(IF(K240=3,L240=2)=TRUE,"X"," "))</f>
        <v/>
      </c>
      <c r="S242" s="34" t="str">
        <f>IF(I240="","",IF(IF(K240=3,L240=3)=TRUE,"X"," "))</f>
        <v/>
      </c>
      <c r="T242" s="34" t="str">
        <f>IF(I240="","",IF(IF(K240=3,L240=4)=TRUE,"X"," "))</f>
        <v/>
      </c>
      <c r="U242" s="148" t="str">
        <f>IF(I240="","",IF(IF(K240=3,L240=5)=TRUE,"X"," "))</f>
        <v/>
      </c>
      <c r="V242" s="249"/>
      <c r="W242" s="189"/>
      <c r="X242" s="190"/>
      <c r="Y242" s="252"/>
      <c r="Z242" s="252"/>
      <c r="AA242" s="255"/>
      <c r="AB242" s="235"/>
      <c r="AC242" s="190"/>
      <c r="AD242" s="181"/>
      <c r="AE242" s="181"/>
      <c r="AF242" s="182"/>
      <c r="AG242" s="182"/>
      <c r="AH242" s="181"/>
      <c r="AI242" s="40" t="str">
        <f>IF(AB240="","",IF(IF(AD240=3,AE240=1)=TRUE,"X"," "))</f>
        <v/>
      </c>
      <c r="AJ242" s="41" t="str">
        <f>IF(AB240="","",IF(IF(AD240=3,AE240=2)=TRUE,"X"," "))</f>
        <v/>
      </c>
      <c r="AK242" s="42" t="str">
        <f>IF(AB240="","",IF(IF(AD240=3,AE240=3)=TRUE,"X"," "))</f>
        <v/>
      </c>
      <c r="AL242" s="42" t="str">
        <f>IF(AB240="","",IF(IF(AD240=3,AE240=4)=TRUE,"X"," "))</f>
        <v/>
      </c>
      <c r="AM242" s="43" t="str">
        <f>IF(AB240="","",IF(IF(AD240=3,AE240=5)=TRUE,"X"," "))</f>
        <v/>
      </c>
      <c r="AN242" s="230"/>
      <c r="AO242" s="233"/>
      <c r="AP242" s="54"/>
      <c r="AQ242" s="54"/>
      <c r="AR242" s="54"/>
    </row>
    <row r="243" spans="1:44" x14ac:dyDescent="0.25">
      <c r="A243" s="54"/>
      <c r="B243" s="237"/>
      <c r="C243" s="190"/>
      <c r="D243" s="190"/>
      <c r="E243" s="190"/>
      <c r="F243" s="238"/>
      <c r="G243" s="239"/>
      <c r="H243" s="240"/>
      <c r="I243" s="190"/>
      <c r="J243" s="235"/>
      <c r="K243" s="193"/>
      <c r="L243" s="193"/>
      <c r="M243" s="193"/>
      <c r="N243" s="193"/>
      <c r="O243" s="181"/>
      <c r="P243" s="197"/>
      <c r="Q243" s="36" t="str">
        <f>IF(I240="","",IF(IF(K240=4,L240=1)=TRUE,"X"," "))</f>
        <v/>
      </c>
      <c r="R243" s="34" t="str">
        <f>IF(I240="","",IF(IF(K240=4,L240=2)=TRUE,"X"," "))</f>
        <v/>
      </c>
      <c r="S243" s="34" t="str">
        <f>IF(I240="","",IF(IF(K240=4,L240=3)=TRUE,"X"," "))</f>
        <v/>
      </c>
      <c r="T243" s="35" t="str">
        <f>IF(I240="","",IF(IF(K240=4,L240=4)=TRUE,"X"," "))</f>
        <v/>
      </c>
      <c r="U243" s="148" t="str">
        <f>IF(I240="","",IF(IF(K240=4,L240=5)=TRUE,"X"," "))</f>
        <v/>
      </c>
      <c r="V243" s="249"/>
      <c r="W243" s="189"/>
      <c r="X243" s="190"/>
      <c r="Y243" s="252"/>
      <c r="Z243" s="252"/>
      <c r="AA243" s="255"/>
      <c r="AB243" s="235"/>
      <c r="AC243" s="190"/>
      <c r="AD243" s="181"/>
      <c r="AE243" s="181"/>
      <c r="AF243" s="182"/>
      <c r="AG243" s="182"/>
      <c r="AH243" s="181"/>
      <c r="AI243" s="41" t="str">
        <f>IF(AB240="","",IF(IF(AD240=4,AE240=1)=TRUE,"X"," "))</f>
        <v/>
      </c>
      <c r="AJ243" s="42" t="str">
        <f>IF(AB240="","",IF(IF(AD240=4,AE240=2)=TRUE,"X"," "))</f>
        <v/>
      </c>
      <c r="AK243" s="42" t="str">
        <f>IF(AB240="","",IF(IF(AD240=4,AE240=3)=TRUE,"X"," "))</f>
        <v/>
      </c>
      <c r="AL243" s="43" t="str">
        <f>IF(AB240="","",IF(IF(AD240=4,AE240=4)=TRUE,"X"," "))</f>
        <v/>
      </c>
      <c r="AM243" s="43" t="str">
        <f>IF(AB240="","",IF(IF(AD240=4,AE240=5)=TRUE,"X"," "))</f>
        <v/>
      </c>
      <c r="AN243" s="230"/>
      <c r="AO243" s="233"/>
      <c r="AP243" s="54"/>
      <c r="AQ243" s="54"/>
      <c r="AR243" s="54"/>
    </row>
    <row r="244" spans="1:44" ht="15.75" thickBot="1" x14ac:dyDescent="0.3">
      <c r="A244" s="54"/>
      <c r="B244" s="220"/>
      <c r="C244" s="190"/>
      <c r="D244" s="190"/>
      <c r="E244" s="190"/>
      <c r="F244" s="238"/>
      <c r="G244" s="239"/>
      <c r="H244" s="240"/>
      <c r="I244" s="190"/>
      <c r="J244" s="235"/>
      <c r="K244" s="194"/>
      <c r="L244" s="194"/>
      <c r="M244" s="194"/>
      <c r="N244" s="194"/>
      <c r="O244" s="181"/>
      <c r="P244" s="198"/>
      <c r="Q244" s="37" t="str">
        <f>IF(I240="","",IF(IF(K240=5,L240=1)=TRUE,"X"," "))</f>
        <v/>
      </c>
      <c r="R244" s="38" t="str">
        <f>IF(I240="","",IF(IF(K240=5,L240=2)=TRUE,"X"," "))</f>
        <v/>
      </c>
      <c r="S244" s="39" t="str">
        <f>IF(I240="","",IF(IF(K240=5,L240=3)=TRUE,"X"," "))</f>
        <v/>
      </c>
      <c r="T244" s="39" t="str">
        <f>IF(I240="","",IF(IF(K240=5,L240=4)=TRUE,"X"," "))</f>
        <v/>
      </c>
      <c r="U244" s="149" t="str">
        <f>IF(I240="","",IF(IF(K240=5,L240=5)=TRUE,"X"," "))</f>
        <v/>
      </c>
      <c r="V244" s="249"/>
      <c r="W244" s="189"/>
      <c r="X244" s="190"/>
      <c r="Y244" s="257"/>
      <c r="Z244" s="257"/>
      <c r="AA244" s="258"/>
      <c r="AB244" s="235"/>
      <c r="AC244" s="190"/>
      <c r="AD244" s="181"/>
      <c r="AE244" s="181"/>
      <c r="AF244" s="182"/>
      <c r="AG244" s="182"/>
      <c r="AH244" s="181"/>
      <c r="AI244" s="42" t="str">
        <f>IF(AB240="","",IF(IF(AD240=5,AE240=1)=TRUE,"X"," "))</f>
        <v/>
      </c>
      <c r="AJ244" s="42" t="str">
        <f>IF(AB240="","",IF(IF(AD240=5,AE240=2)=TRUE,"X"," "))</f>
        <v/>
      </c>
      <c r="AK244" s="43" t="str">
        <f>IF(AB240="","",IF(IF(AD240=5,AE240=3)=TRUE,"X"," "))</f>
        <v/>
      </c>
      <c r="AL244" s="43" t="str">
        <f>IF(AB240="","",IF(IF(AD240=5,AE240=4)=TRUE,"X"," "))</f>
        <v/>
      </c>
      <c r="AM244" s="43" t="str">
        <f>IF(AB240="","",IF(IF(AD240=5,AE240=5)=TRUE,"X"," "))</f>
        <v/>
      </c>
      <c r="AN244" s="231"/>
      <c r="AO244" s="234"/>
      <c r="AP244" s="54"/>
      <c r="AQ244" s="54"/>
      <c r="AR244" s="54"/>
    </row>
    <row r="245" spans="1:44" x14ac:dyDescent="0.25">
      <c r="A245" s="54"/>
      <c r="B245" s="236">
        <v>47</v>
      </c>
      <c r="C245" s="190"/>
      <c r="D245" s="190"/>
      <c r="E245" s="190"/>
      <c r="F245" s="238"/>
      <c r="G245" s="239"/>
      <c r="H245" s="240"/>
      <c r="I245" s="190"/>
      <c r="J245" s="235"/>
      <c r="K245" s="192" t="str">
        <f>IF(I245="","",VLOOKUP(I245,calificaprobabilidad,2,FALSE))</f>
        <v/>
      </c>
      <c r="L245" s="192" t="str">
        <f>IF(I245="","",HLOOKUP(J245,calificaimpacto,2,FALSE))</f>
        <v/>
      </c>
      <c r="M245" s="195" t="str">
        <f t="shared" ref="M245" si="42">CONCATENATE(I245,J245)</f>
        <v/>
      </c>
      <c r="N245" s="195" t="e">
        <f>VLOOKUP(M245,calificacion,2,FALSE)</f>
        <v>#N/A</v>
      </c>
      <c r="O245" s="181" t="str">
        <f>IF(I245="","",VLOOKUP(SUM(K245:L245),calificariesgo,2))</f>
        <v/>
      </c>
      <c r="P245" s="196"/>
      <c r="Q245" s="28" t="str">
        <f>IF(I245="","",IF(IF(K245=1,L245=1)=TRUE,"X"," "))</f>
        <v/>
      </c>
      <c r="R245" s="29" t="str">
        <f>IF(I245="","",IF(IF(K245=1,L245=2)=TRUE,"X"," "))</f>
        <v/>
      </c>
      <c r="S245" s="29" t="str">
        <f>IF(I245="","",IF(IF(K245=1,L245=3)=TRUE,"X"," "))</f>
        <v/>
      </c>
      <c r="T245" s="30" t="str">
        <f>IF(I245="","",IF(IF(K245=1,L245=4)=TRUE,"X"," "))</f>
        <v/>
      </c>
      <c r="U245" s="150" t="str">
        <f>IF(I245="","",IF(I245="","",IF(IF(K245=1,L245=5)=TRUE,"X"," ")))</f>
        <v/>
      </c>
      <c r="V245" s="249"/>
      <c r="W245" s="189"/>
      <c r="X245" s="190"/>
      <c r="Y245" s="251"/>
      <c r="Z245" s="251"/>
      <c r="AA245" s="254"/>
      <c r="AB245" s="235"/>
      <c r="AC245" s="190"/>
      <c r="AD245" s="181" t="str">
        <f>IF(AB245="","",VLOOKUP(AB245,calificaprobabilidad,2,FALSE))</f>
        <v/>
      </c>
      <c r="AE245" s="181" t="str">
        <f>IF(AB245="","",HLOOKUP(AC245,calificaimpacto,2,FALSE))</f>
        <v/>
      </c>
      <c r="AF245" s="182" t="str">
        <f t="shared" ref="AF245" si="43">CONCATENATE(AB245,AC245)</f>
        <v/>
      </c>
      <c r="AG245" s="182" t="e">
        <f>VLOOKUP(AF245,calificacion,2,FALSE)</f>
        <v>#N/A</v>
      </c>
      <c r="AH245" s="181" t="str">
        <f>IF(AB245="","",VLOOKUP(SUM(AD245:AE245),calificariesgo,2))</f>
        <v/>
      </c>
      <c r="AI245" s="40" t="str">
        <f>IF(AB245="","",IF(IF(AD245=1,AE245=1)=TRUE,"X"," "))</f>
        <v/>
      </c>
      <c r="AJ245" s="40" t="str">
        <f>IF(AB245="","",IF(IF(AD245=1,AE245=2)=TRUE,"X"," "))</f>
        <v/>
      </c>
      <c r="AK245" s="40" t="str">
        <f>IF(AB245="","",IF(IF(AD245=1,AE245=3)=TRUE,"X"," "))</f>
        <v/>
      </c>
      <c r="AL245" s="41" t="str">
        <f>IF(AB245="","",IF(IF(AD245=1,AE245=4)=TRUE,"X"," "))</f>
        <v/>
      </c>
      <c r="AM245" s="42" t="str">
        <f>IF(AB245="","",IF(IF(AD245=1,AE245=5)=TRUE,"X"," "))</f>
        <v/>
      </c>
      <c r="AN245" s="229"/>
      <c r="AO245" s="232"/>
      <c r="AP245" s="54"/>
      <c r="AQ245" s="54"/>
      <c r="AR245" s="54"/>
    </row>
    <row r="246" spans="1:44" x14ac:dyDescent="0.25">
      <c r="A246" s="54"/>
      <c r="B246" s="237"/>
      <c r="C246" s="190"/>
      <c r="D246" s="190"/>
      <c r="E246" s="190"/>
      <c r="F246" s="238"/>
      <c r="G246" s="239"/>
      <c r="H246" s="240"/>
      <c r="I246" s="190"/>
      <c r="J246" s="235"/>
      <c r="K246" s="193"/>
      <c r="L246" s="193"/>
      <c r="M246" s="193"/>
      <c r="N246" s="193"/>
      <c r="O246" s="181"/>
      <c r="P246" s="197"/>
      <c r="Q246" s="31" t="str">
        <f>IF(I245="","",IF(IF(K245=2,L245=1)=TRUE,"X"," "))</f>
        <v/>
      </c>
      <c r="R246" s="32" t="str">
        <f>IF(I245="","",IF(IF(K245=2,L245=2)=TRUE,"X"," "))</f>
        <v/>
      </c>
      <c r="S246" s="33" t="str">
        <f>IF(I245="","",IF(IF(K245=2,L245=3)=TRUE,"X"," "))</f>
        <v/>
      </c>
      <c r="T246" s="34" t="str">
        <f>IF(I245="","",IF(I245="","",IF(IF(K245=2,L245=4)=TRUE,"X"," ")))</f>
        <v/>
      </c>
      <c r="U246" s="147" t="str">
        <f>IF(I245="","",IF(I245="","",IF(IF(K245=2,L245=5)=TRUE,"X"," ")))</f>
        <v/>
      </c>
      <c r="V246" s="249"/>
      <c r="W246" s="189"/>
      <c r="X246" s="190"/>
      <c r="Y246" s="252"/>
      <c r="Z246" s="252"/>
      <c r="AA246" s="255"/>
      <c r="AB246" s="235"/>
      <c r="AC246" s="190"/>
      <c r="AD246" s="181"/>
      <c r="AE246" s="181"/>
      <c r="AF246" s="182"/>
      <c r="AG246" s="182"/>
      <c r="AH246" s="181"/>
      <c r="AI246" s="40" t="str">
        <f>IF(AB245="","",IF(IF(AD245=2,AE245=1)=TRUE,"X"," "))</f>
        <v/>
      </c>
      <c r="AJ246" s="40" t="str">
        <f>IF(AB245="","",IF(IF(AD245=2,AE245=2)=TRUE,"X"," "))</f>
        <v/>
      </c>
      <c r="AK246" s="41" t="str">
        <f>IF(AB245="","",IF(IF(AD245=2,AE245=3)=TRUE,"X"," "))</f>
        <v/>
      </c>
      <c r="AL246" s="42" t="str">
        <f>IF(AB245="","",IF(IF(AD245=2,AE245=4)=TRUE,"X"," "))</f>
        <v/>
      </c>
      <c r="AM246" s="42" t="str">
        <f>IF(AB245="","",IF(IF(AD245=2,AE245=5)=TRUE,"X"," "))</f>
        <v/>
      </c>
      <c r="AN246" s="230"/>
      <c r="AO246" s="233"/>
      <c r="AP246" s="54"/>
      <c r="AQ246" s="54"/>
      <c r="AR246" s="54"/>
    </row>
    <row r="247" spans="1:44" x14ac:dyDescent="0.25">
      <c r="A247" s="54"/>
      <c r="B247" s="237"/>
      <c r="C247" s="190"/>
      <c r="D247" s="190"/>
      <c r="E247" s="190"/>
      <c r="F247" s="238"/>
      <c r="G247" s="239"/>
      <c r="H247" s="240"/>
      <c r="I247" s="190"/>
      <c r="J247" s="235"/>
      <c r="K247" s="193"/>
      <c r="L247" s="193"/>
      <c r="M247" s="193"/>
      <c r="N247" s="193"/>
      <c r="O247" s="181"/>
      <c r="P247" s="197"/>
      <c r="Q247" s="31" t="str">
        <f>IF(I245="","",IF(IF(K245=3,L245=1)=TRUE,"X"," "))</f>
        <v/>
      </c>
      <c r="R247" s="33" t="str">
        <f>IF(I245="","",IF(IF(K245=3,L245=2)=TRUE,"X"," "))</f>
        <v/>
      </c>
      <c r="S247" s="34" t="str">
        <f>IF(I245="","",IF(IF(K245=3,L245=3)=TRUE,"X"," "))</f>
        <v/>
      </c>
      <c r="T247" s="34" t="str">
        <f>IF(I245="","",IF(IF(K245=3,L245=4)=TRUE,"X"," "))</f>
        <v/>
      </c>
      <c r="U247" s="148" t="str">
        <f>IF(I245="","",IF(IF(K245=3,L245=5)=TRUE,"X"," "))</f>
        <v/>
      </c>
      <c r="V247" s="249"/>
      <c r="W247" s="189"/>
      <c r="X247" s="190"/>
      <c r="Y247" s="252"/>
      <c r="Z247" s="252"/>
      <c r="AA247" s="255"/>
      <c r="AB247" s="235"/>
      <c r="AC247" s="190"/>
      <c r="AD247" s="181"/>
      <c r="AE247" s="181"/>
      <c r="AF247" s="182"/>
      <c r="AG247" s="182"/>
      <c r="AH247" s="181"/>
      <c r="AI247" s="40" t="str">
        <f>IF(AB245="","",IF(IF(AD245=3,AE245=1)=TRUE,"X"," "))</f>
        <v/>
      </c>
      <c r="AJ247" s="41" t="str">
        <f>IF(AB245="","",IF(IF(AD245=3,AE245=2)=TRUE,"X"," "))</f>
        <v/>
      </c>
      <c r="AK247" s="42" t="str">
        <f>IF(AB245="","",IF(IF(AD245=3,AE245=3)=TRUE,"X"," "))</f>
        <v/>
      </c>
      <c r="AL247" s="42" t="str">
        <f>IF(AB245="","",IF(IF(AD245=3,AE245=4)=TRUE,"X"," "))</f>
        <v/>
      </c>
      <c r="AM247" s="43" t="str">
        <f>IF(AB245="","",IF(IF(AD245=3,AE245=5)=TRUE,"X"," "))</f>
        <v/>
      </c>
      <c r="AN247" s="230"/>
      <c r="AO247" s="233"/>
      <c r="AP247" s="54"/>
      <c r="AQ247" s="54"/>
      <c r="AR247" s="54"/>
    </row>
    <row r="248" spans="1:44" x14ac:dyDescent="0.25">
      <c r="A248" s="54"/>
      <c r="B248" s="237"/>
      <c r="C248" s="190"/>
      <c r="D248" s="190"/>
      <c r="E248" s="190"/>
      <c r="F248" s="238"/>
      <c r="G248" s="239"/>
      <c r="H248" s="240"/>
      <c r="I248" s="190"/>
      <c r="J248" s="235"/>
      <c r="K248" s="193"/>
      <c r="L248" s="193"/>
      <c r="M248" s="193"/>
      <c r="N248" s="193"/>
      <c r="O248" s="181"/>
      <c r="P248" s="197"/>
      <c r="Q248" s="36" t="str">
        <f>IF(I245="","",IF(IF(K245=4,L245=1)=TRUE,"X"," "))</f>
        <v/>
      </c>
      <c r="R248" s="34" t="str">
        <f>IF(I245="","",IF(IF(K245=4,L245=2)=TRUE,"X"," "))</f>
        <v/>
      </c>
      <c r="S248" s="34" t="str">
        <f>IF(I245="","",IF(IF(K245=4,L245=3)=TRUE,"X"," "))</f>
        <v/>
      </c>
      <c r="T248" s="35" t="str">
        <f>IF(I245="","",IF(IF(K245=4,L245=4)=TRUE,"X"," "))</f>
        <v/>
      </c>
      <c r="U248" s="148" t="str">
        <f>IF(I245="","",IF(IF(K245=4,L245=5)=TRUE,"X"," "))</f>
        <v/>
      </c>
      <c r="V248" s="249"/>
      <c r="W248" s="189"/>
      <c r="X248" s="190"/>
      <c r="Y248" s="252"/>
      <c r="Z248" s="252"/>
      <c r="AA248" s="255"/>
      <c r="AB248" s="235"/>
      <c r="AC248" s="190"/>
      <c r="AD248" s="181"/>
      <c r="AE248" s="181"/>
      <c r="AF248" s="182"/>
      <c r="AG248" s="182"/>
      <c r="AH248" s="181"/>
      <c r="AI248" s="41" t="str">
        <f>IF(AB245="","",IF(IF(AD245=4,AE245=1)=TRUE,"X"," "))</f>
        <v/>
      </c>
      <c r="AJ248" s="42" t="str">
        <f>IF(AB245="","",IF(IF(AD245=4,AE245=2)=TRUE,"X"," "))</f>
        <v/>
      </c>
      <c r="AK248" s="42" t="str">
        <f>IF(AB245="","",IF(IF(AD245=4,AE245=3)=TRUE,"X"," "))</f>
        <v/>
      </c>
      <c r="AL248" s="43" t="str">
        <f>IF(AB245="","",IF(IF(AD245=4,AE245=4)=TRUE,"X"," "))</f>
        <v/>
      </c>
      <c r="AM248" s="43" t="str">
        <f>IF(AB245="","",IF(IF(AD245=4,AE245=5)=TRUE,"X"," "))</f>
        <v/>
      </c>
      <c r="AN248" s="230"/>
      <c r="AO248" s="233"/>
      <c r="AP248" s="54"/>
      <c r="AQ248" s="54"/>
      <c r="AR248" s="54"/>
    </row>
    <row r="249" spans="1:44" ht="15.75" thickBot="1" x14ac:dyDescent="0.3">
      <c r="A249" s="54"/>
      <c r="B249" s="220"/>
      <c r="C249" s="190"/>
      <c r="D249" s="190"/>
      <c r="E249" s="190"/>
      <c r="F249" s="238"/>
      <c r="G249" s="239"/>
      <c r="H249" s="240"/>
      <c r="I249" s="190"/>
      <c r="J249" s="235"/>
      <c r="K249" s="194"/>
      <c r="L249" s="194"/>
      <c r="M249" s="194"/>
      <c r="N249" s="194"/>
      <c r="O249" s="181"/>
      <c r="P249" s="198"/>
      <c r="Q249" s="37" t="str">
        <f>IF(I245="","",IF(IF(K245=5,L245=1)=TRUE,"X"," "))</f>
        <v/>
      </c>
      <c r="R249" s="38" t="str">
        <f>IF(I245="","",IF(IF(K245=5,L245=2)=TRUE,"X"," "))</f>
        <v/>
      </c>
      <c r="S249" s="39" t="str">
        <f>IF(I245="","",IF(IF(K245=5,L245=3)=TRUE,"X"," "))</f>
        <v/>
      </c>
      <c r="T249" s="39" t="str">
        <f>IF(I245="","",IF(IF(K245=5,L245=4)=TRUE,"X"," "))</f>
        <v/>
      </c>
      <c r="U249" s="149" t="str">
        <f>IF(I245="","",IF(IF(K245=5,L245=5)=TRUE,"X"," "))</f>
        <v/>
      </c>
      <c r="V249" s="249"/>
      <c r="W249" s="189"/>
      <c r="X249" s="190"/>
      <c r="Y249" s="257"/>
      <c r="Z249" s="257"/>
      <c r="AA249" s="258"/>
      <c r="AB249" s="235"/>
      <c r="AC249" s="190"/>
      <c r="AD249" s="181"/>
      <c r="AE249" s="181"/>
      <c r="AF249" s="182"/>
      <c r="AG249" s="182"/>
      <c r="AH249" s="181"/>
      <c r="AI249" s="42" t="str">
        <f>IF(AB245="","",IF(IF(AD245=5,AE245=1)=TRUE,"X"," "))</f>
        <v/>
      </c>
      <c r="AJ249" s="42" t="str">
        <f>IF(AB245="","",IF(IF(AD245=5,AE245=2)=TRUE,"X"," "))</f>
        <v/>
      </c>
      <c r="AK249" s="43" t="str">
        <f>IF(AB245="","",IF(IF(AD245=5,AE245=3)=TRUE,"X"," "))</f>
        <v/>
      </c>
      <c r="AL249" s="43" t="str">
        <f>IF(AB245="","",IF(IF(AD245=5,AE245=4)=TRUE,"X"," "))</f>
        <v/>
      </c>
      <c r="AM249" s="43" t="str">
        <f>IF(AB245="","",IF(IF(AD245=5,AE245=5)=TRUE,"X"," "))</f>
        <v/>
      </c>
      <c r="AN249" s="231"/>
      <c r="AO249" s="234"/>
      <c r="AP249" s="54"/>
      <c r="AQ249" s="54"/>
      <c r="AR249" s="54"/>
    </row>
    <row r="250" spans="1:44" x14ac:dyDescent="0.25">
      <c r="A250" s="54"/>
      <c r="B250" s="189">
        <v>48</v>
      </c>
      <c r="C250" s="190"/>
      <c r="D250" s="190"/>
      <c r="E250" s="190"/>
      <c r="F250" s="238"/>
      <c r="G250" s="239"/>
      <c r="H250" s="240"/>
      <c r="I250" s="190"/>
      <c r="J250" s="235"/>
      <c r="K250" s="192" t="str">
        <f>IF(I250="","",VLOOKUP(I250,calificaprobabilidad,2,FALSE))</f>
        <v/>
      </c>
      <c r="L250" s="192" t="str">
        <f>IF(I250="","",HLOOKUP(J250,calificaimpacto,2,FALSE))</f>
        <v/>
      </c>
      <c r="M250" s="195" t="str">
        <f t="shared" ref="M250" si="44">CONCATENATE(I250,J250)</f>
        <v/>
      </c>
      <c r="N250" s="195" t="e">
        <f>VLOOKUP(M250,calificacion,2,FALSE)</f>
        <v>#N/A</v>
      </c>
      <c r="O250" s="181" t="str">
        <f>IF(I250="","",VLOOKUP(SUM(K250:L250),calificariesgo,2))</f>
        <v/>
      </c>
      <c r="P250" s="196"/>
      <c r="Q250" s="28" t="str">
        <f>IF(I250="","",IF(IF(K250=1,L250=1)=TRUE,"X"," "))</f>
        <v/>
      </c>
      <c r="R250" s="29" t="str">
        <f>IF(I250="","",IF(IF(K250=1,L250=2)=TRUE,"X"," "))</f>
        <v/>
      </c>
      <c r="S250" s="29" t="str">
        <f>IF(I250="","",IF(IF(K250=1,L250=3)=TRUE,"X"," "))</f>
        <v/>
      </c>
      <c r="T250" s="30" t="str">
        <f>IF(I250="","",IF(IF(K250=1,L250=4)=TRUE,"X"," "))</f>
        <v/>
      </c>
      <c r="U250" s="150" t="str">
        <f>IF(I250="","",IF(I250="","",IF(IF(K250=1,L250=5)=TRUE,"X"," ")))</f>
        <v/>
      </c>
      <c r="V250" s="249"/>
      <c r="W250" s="189"/>
      <c r="X250" s="190"/>
      <c r="Y250" s="251"/>
      <c r="Z250" s="251"/>
      <c r="AA250" s="254"/>
      <c r="AB250" s="235"/>
      <c r="AC250" s="190"/>
      <c r="AD250" s="181" t="str">
        <f>IF(AB250="","",VLOOKUP(AB250,calificaprobabilidad,2,FALSE))</f>
        <v/>
      </c>
      <c r="AE250" s="181" t="str">
        <f>IF(AB250="","",HLOOKUP(AC250,calificaimpacto,2,FALSE))</f>
        <v/>
      </c>
      <c r="AF250" s="182" t="str">
        <f t="shared" ref="AF250" si="45">CONCATENATE(AB250,AC250)</f>
        <v/>
      </c>
      <c r="AG250" s="182" t="e">
        <f>VLOOKUP(AF250,calificacion,2,FALSE)</f>
        <v>#N/A</v>
      </c>
      <c r="AH250" s="181" t="str">
        <f>IF(AB250="","",VLOOKUP(SUM(AD250:AE250),calificariesgo,2))</f>
        <v/>
      </c>
      <c r="AI250" s="40" t="str">
        <f>IF(AB250="","",IF(IF(AD250=1,AE250=1)=TRUE,"X"," "))</f>
        <v/>
      </c>
      <c r="AJ250" s="40" t="str">
        <f>IF(AB250="","",IF(IF(AD250=1,AE250=2)=TRUE,"X"," "))</f>
        <v/>
      </c>
      <c r="AK250" s="40" t="str">
        <f>IF(AB250="","",IF(IF(AD250=1,AE250=3)=TRUE,"X"," "))</f>
        <v/>
      </c>
      <c r="AL250" s="41" t="str">
        <f>IF(AB250="","",IF(IF(AD250=1,AE250=4)=TRUE,"X"," "))</f>
        <v/>
      </c>
      <c r="AM250" s="42" t="str">
        <f>IF(AB250="","",IF(IF(AD250=1,AE250=5)=TRUE,"X"," "))</f>
        <v/>
      </c>
      <c r="AN250" s="229"/>
      <c r="AO250" s="232"/>
      <c r="AP250" s="54"/>
      <c r="AQ250" s="54"/>
      <c r="AR250" s="54"/>
    </row>
    <row r="251" spans="1:44" x14ac:dyDescent="0.25">
      <c r="A251" s="54"/>
      <c r="B251" s="189"/>
      <c r="C251" s="190"/>
      <c r="D251" s="190"/>
      <c r="E251" s="190"/>
      <c r="F251" s="238"/>
      <c r="G251" s="239"/>
      <c r="H251" s="240"/>
      <c r="I251" s="190"/>
      <c r="J251" s="235"/>
      <c r="K251" s="193"/>
      <c r="L251" s="193"/>
      <c r="M251" s="193"/>
      <c r="N251" s="193"/>
      <c r="O251" s="181"/>
      <c r="P251" s="197"/>
      <c r="Q251" s="31" t="str">
        <f>IF(I250="","",IF(IF(K250=2,L250=1)=TRUE,"X"," "))</f>
        <v/>
      </c>
      <c r="R251" s="32" t="str">
        <f>IF(I250="","",IF(IF(K250=2,L250=2)=TRUE,"X"," "))</f>
        <v/>
      </c>
      <c r="S251" s="33" t="str">
        <f>IF(I250="","",IF(IF(K250=2,L250=3)=TRUE,"X"," "))</f>
        <v/>
      </c>
      <c r="T251" s="34" t="str">
        <f>IF(I250="","",IF(I250="","",IF(IF(K250=2,L250=4)=TRUE,"X"," ")))</f>
        <v/>
      </c>
      <c r="U251" s="147" t="str">
        <f>IF(I250="","",IF(I250="","",IF(IF(K250=2,L250=5)=TRUE,"X"," ")))</f>
        <v/>
      </c>
      <c r="V251" s="249"/>
      <c r="W251" s="189"/>
      <c r="X251" s="190"/>
      <c r="Y251" s="252"/>
      <c r="Z251" s="252"/>
      <c r="AA251" s="255"/>
      <c r="AB251" s="235"/>
      <c r="AC251" s="190"/>
      <c r="AD251" s="181"/>
      <c r="AE251" s="181"/>
      <c r="AF251" s="182"/>
      <c r="AG251" s="182"/>
      <c r="AH251" s="181"/>
      <c r="AI251" s="40" t="str">
        <f>IF(AB250="","",IF(IF(AD250=2,AE250=1)=TRUE,"X"," "))</f>
        <v/>
      </c>
      <c r="AJ251" s="40" t="str">
        <f>IF(AB250="","",IF(IF(AD250=2,AE250=2)=TRUE,"X"," "))</f>
        <v/>
      </c>
      <c r="AK251" s="41" t="str">
        <f>IF(AB250="","",IF(IF(AD250=2,AE250=3)=TRUE,"X"," "))</f>
        <v/>
      </c>
      <c r="AL251" s="42" t="str">
        <f>IF(AB250="","",IF(IF(AD250=2,AE250=4)=TRUE,"X"," "))</f>
        <v/>
      </c>
      <c r="AM251" s="42" t="str">
        <f>IF(AB250="","",IF(IF(AD250=2,AE250=5)=TRUE,"X"," "))</f>
        <v/>
      </c>
      <c r="AN251" s="230"/>
      <c r="AO251" s="233"/>
      <c r="AP251" s="54"/>
      <c r="AQ251" s="54"/>
      <c r="AR251" s="54"/>
    </row>
    <row r="252" spans="1:44" x14ac:dyDescent="0.25">
      <c r="A252" s="54"/>
      <c r="B252" s="189"/>
      <c r="C252" s="190"/>
      <c r="D252" s="190"/>
      <c r="E252" s="190"/>
      <c r="F252" s="238"/>
      <c r="G252" s="239"/>
      <c r="H252" s="240"/>
      <c r="I252" s="190"/>
      <c r="J252" s="235"/>
      <c r="K252" s="193"/>
      <c r="L252" s="193"/>
      <c r="M252" s="193"/>
      <c r="N252" s="193"/>
      <c r="O252" s="181"/>
      <c r="P252" s="197"/>
      <c r="Q252" s="31" t="str">
        <f>IF(I250="","",IF(IF(K250=3,L250=1)=TRUE,"X"," "))</f>
        <v/>
      </c>
      <c r="R252" s="33" t="str">
        <f>IF(I250="","",IF(IF(K250=3,L250=2)=TRUE,"X"," "))</f>
        <v/>
      </c>
      <c r="S252" s="34" t="str">
        <f>IF(I250="","",IF(IF(K250=3,L250=3)=TRUE,"X"," "))</f>
        <v/>
      </c>
      <c r="T252" s="34" t="str">
        <f>IF(I250="","",IF(IF(K250=3,L250=4)=TRUE,"X"," "))</f>
        <v/>
      </c>
      <c r="U252" s="148" t="str">
        <f>IF(I250="","",IF(IF(K250=3,L250=5)=TRUE,"X"," "))</f>
        <v/>
      </c>
      <c r="V252" s="249"/>
      <c r="W252" s="189"/>
      <c r="X252" s="190"/>
      <c r="Y252" s="252"/>
      <c r="Z252" s="252"/>
      <c r="AA252" s="255"/>
      <c r="AB252" s="235"/>
      <c r="AC252" s="190"/>
      <c r="AD252" s="181"/>
      <c r="AE252" s="181"/>
      <c r="AF252" s="182"/>
      <c r="AG252" s="182"/>
      <c r="AH252" s="181"/>
      <c r="AI252" s="40" t="str">
        <f>IF(AB250="","",IF(IF(AD250=3,AE250=1)=TRUE,"X"," "))</f>
        <v/>
      </c>
      <c r="AJ252" s="41" t="str">
        <f>IF(AB250="","",IF(IF(AD250=3,AE250=2)=TRUE,"X"," "))</f>
        <v/>
      </c>
      <c r="AK252" s="42" t="str">
        <f>IF(AB250="","",IF(IF(AD250=3,AE250=3)=TRUE,"X"," "))</f>
        <v/>
      </c>
      <c r="AL252" s="42" t="str">
        <f>IF(AB250="","",IF(IF(AD250=3,AE250=4)=TRUE,"X"," "))</f>
        <v/>
      </c>
      <c r="AM252" s="43" t="str">
        <f>IF(AB250="","",IF(IF(AD250=3,AE250=5)=TRUE,"X"," "))</f>
        <v/>
      </c>
      <c r="AN252" s="230"/>
      <c r="AO252" s="233"/>
      <c r="AP252" s="54"/>
      <c r="AQ252" s="54"/>
      <c r="AR252" s="54"/>
    </row>
    <row r="253" spans="1:44" x14ac:dyDescent="0.25">
      <c r="A253" s="54"/>
      <c r="B253" s="189"/>
      <c r="C253" s="190"/>
      <c r="D253" s="190"/>
      <c r="E253" s="190"/>
      <c r="F253" s="238"/>
      <c r="G253" s="239"/>
      <c r="H253" s="240"/>
      <c r="I253" s="190"/>
      <c r="J253" s="235"/>
      <c r="K253" s="193"/>
      <c r="L253" s="193"/>
      <c r="M253" s="193"/>
      <c r="N253" s="193"/>
      <c r="O253" s="181"/>
      <c r="P253" s="197"/>
      <c r="Q253" s="36" t="str">
        <f>IF(I250="","",IF(IF(K250=4,L250=1)=TRUE,"X"," "))</f>
        <v/>
      </c>
      <c r="R253" s="34" t="str">
        <f>IF(I250="","",IF(IF(K250=4,L250=2)=TRUE,"X"," "))</f>
        <v/>
      </c>
      <c r="S253" s="34" t="str">
        <f>IF(I250="","",IF(IF(K250=4,L250=3)=TRUE,"X"," "))</f>
        <v/>
      </c>
      <c r="T253" s="35" t="str">
        <f>IF(I250="","",IF(IF(K250=4,L250=4)=TRUE,"X"," "))</f>
        <v/>
      </c>
      <c r="U253" s="148" t="str">
        <f>IF(I250="","",IF(IF(K250=4,L250=5)=TRUE,"X"," "))</f>
        <v/>
      </c>
      <c r="V253" s="249"/>
      <c r="W253" s="189"/>
      <c r="X253" s="190"/>
      <c r="Y253" s="252"/>
      <c r="Z253" s="252"/>
      <c r="AA253" s="255"/>
      <c r="AB253" s="235"/>
      <c r="AC253" s="190"/>
      <c r="AD253" s="181"/>
      <c r="AE253" s="181"/>
      <c r="AF253" s="182"/>
      <c r="AG253" s="182"/>
      <c r="AH253" s="181"/>
      <c r="AI253" s="41" t="str">
        <f>IF(AB250="","",IF(IF(AD250=4,AE250=1)=TRUE,"X"," "))</f>
        <v/>
      </c>
      <c r="AJ253" s="42" t="str">
        <f>IF(AB250="","",IF(IF(AD250=4,AE250=2)=TRUE,"X"," "))</f>
        <v/>
      </c>
      <c r="AK253" s="42" t="str">
        <f>IF(AB250="","",IF(IF(AD250=4,AE250=3)=TRUE,"X"," "))</f>
        <v/>
      </c>
      <c r="AL253" s="43" t="str">
        <f>IF(AB250="","",IF(IF(AD250=4,AE250=4)=TRUE,"X"," "))</f>
        <v/>
      </c>
      <c r="AM253" s="43" t="str">
        <f>IF(AB250="","",IF(IF(AD250=4,AE250=5)=TRUE,"X"," "))</f>
        <v/>
      </c>
      <c r="AN253" s="230"/>
      <c r="AO253" s="233"/>
      <c r="AP253" s="54"/>
      <c r="AQ253" s="54"/>
      <c r="AR253" s="54"/>
    </row>
    <row r="254" spans="1:44" ht="15.75" thickBot="1" x14ac:dyDescent="0.3">
      <c r="A254" s="54"/>
      <c r="B254" s="189"/>
      <c r="C254" s="190"/>
      <c r="D254" s="190"/>
      <c r="E254" s="190"/>
      <c r="F254" s="238"/>
      <c r="G254" s="239"/>
      <c r="H254" s="240"/>
      <c r="I254" s="190"/>
      <c r="J254" s="235"/>
      <c r="K254" s="194"/>
      <c r="L254" s="194"/>
      <c r="M254" s="194"/>
      <c r="N254" s="194"/>
      <c r="O254" s="181"/>
      <c r="P254" s="198"/>
      <c r="Q254" s="37" t="str">
        <f>IF(I250="","",IF(IF(K250=5,L250=1)=TRUE,"X"," "))</f>
        <v/>
      </c>
      <c r="R254" s="38" t="str">
        <f>IF(I250="","",IF(IF(K250=5,L250=2)=TRUE,"X"," "))</f>
        <v/>
      </c>
      <c r="S254" s="39" t="str">
        <f>IF(I250="","",IF(IF(K250=5,L250=3)=TRUE,"X"," "))</f>
        <v/>
      </c>
      <c r="T254" s="39" t="str">
        <f>IF(I250="","",IF(IF(K250=5,L250=4)=TRUE,"X"," "))</f>
        <v/>
      </c>
      <c r="U254" s="149" t="str">
        <f>IF(I250="","",IF(IF(K250=5,L250=5)=TRUE,"X"," "))</f>
        <v/>
      </c>
      <c r="V254" s="249"/>
      <c r="W254" s="189"/>
      <c r="X254" s="190"/>
      <c r="Y254" s="257"/>
      <c r="Z254" s="257"/>
      <c r="AA254" s="258"/>
      <c r="AB254" s="235"/>
      <c r="AC254" s="190"/>
      <c r="AD254" s="181"/>
      <c r="AE254" s="181"/>
      <c r="AF254" s="182"/>
      <c r="AG254" s="182"/>
      <c r="AH254" s="181"/>
      <c r="AI254" s="42" t="str">
        <f>IF(AB250="","",IF(IF(AD250=5,AE250=1)=TRUE,"X"," "))</f>
        <v/>
      </c>
      <c r="AJ254" s="42" t="str">
        <f>IF(AB250="","",IF(IF(AD250=5,AE250=2)=TRUE,"X"," "))</f>
        <v/>
      </c>
      <c r="AK254" s="43" t="str">
        <f>IF(AB250="","",IF(IF(AD250=5,AE250=3)=TRUE,"X"," "))</f>
        <v/>
      </c>
      <c r="AL254" s="43" t="str">
        <f>IF(AB250="","",IF(IF(AD250=5,AE250=4)=TRUE,"X"," "))</f>
        <v/>
      </c>
      <c r="AM254" s="43" t="str">
        <f>IF(AB250="","",IF(IF(AD250=5,AE250=5)=TRUE,"X"," "))</f>
        <v/>
      </c>
      <c r="AN254" s="231"/>
      <c r="AO254" s="234"/>
      <c r="AP254" s="54"/>
      <c r="AQ254" s="54"/>
      <c r="AR254" s="54"/>
    </row>
    <row r="255" spans="1:44" x14ac:dyDescent="0.25">
      <c r="A255" s="54"/>
      <c r="B255" s="236">
        <v>49</v>
      </c>
      <c r="C255" s="190"/>
      <c r="D255" s="190"/>
      <c r="E255" s="190"/>
      <c r="F255" s="238"/>
      <c r="G255" s="239"/>
      <c r="H255" s="240"/>
      <c r="I255" s="190"/>
      <c r="J255" s="235"/>
      <c r="K255" s="192" t="str">
        <f>IF(I255="","",VLOOKUP(I255,calificaprobabilidad,2,FALSE))</f>
        <v/>
      </c>
      <c r="L255" s="192" t="str">
        <f>IF(I255="","",HLOOKUP(J255,calificaimpacto,2,FALSE))</f>
        <v/>
      </c>
      <c r="M255" s="195" t="str">
        <f t="shared" ref="M255" si="46">CONCATENATE(I255,J255)</f>
        <v/>
      </c>
      <c r="N255" s="195" t="e">
        <f>VLOOKUP(M255,calificacion,2,FALSE)</f>
        <v>#N/A</v>
      </c>
      <c r="O255" s="181" t="str">
        <f>IF(I255="","",VLOOKUP(SUM(K255:L255),calificariesgo,2))</f>
        <v/>
      </c>
      <c r="P255" s="196"/>
      <c r="Q255" s="28" t="str">
        <f>IF(I255="","",IF(IF(K255=1,L255=1)=TRUE,"X"," "))</f>
        <v/>
      </c>
      <c r="R255" s="29" t="str">
        <f>IF(I255="","",IF(IF(K255=1,L255=2)=TRUE,"X"," "))</f>
        <v/>
      </c>
      <c r="S255" s="29" t="str">
        <f>IF(I255="","",IF(IF(K255=1,L255=3)=TRUE,"X"," "))</f>
        <v/>
      </c>
      <c r="T255" s="30" t="str">
        <f>IF(I255="","",IF(IF(K255=1,L255=4)=TRUE,"X"," "))</f>
        <v/>
      </c>
      <c r="U255" s="150" t="str">
        <f>IF(I255="","",IF(I255="","",IF(IF(K255=1,L255=5)=TRUE,"X"," ")))</f>
        <v/>
      </c>
      <c r="V255" s="249"/>
      <c r="W255" s="189"/>
      <c r="X255" s="190"/>
      <c r="Y255" s="251"/>
      <c r="Z255" s="251"/>
      <c r="AA255" s="254"/>
      <c r="AB255" s="235"/>
      <c r="AC255" s="190"/>
      <c r="AD255" s="181" t="str">
        <f>IF(AB255="","",VLOOKUP(AB255,calificaprobabilidad,2,FALSE))</f>
        <v/>
      </c>
      <c r="AE255" s="181" t="str">
        <f>IF(AB255="","",HLOOKUP(AC255,calificaimpacto,2,FALSE))</f>
        <v/>
      </c>
      <c r="AF255" s="182" t="str">
        <f t="shared" ref="AF255" si="47">CONCATENATE(AB255,AC255)</f>
        <v/>
      </c>
      <c r="AG255" s="182" t="e">
        <f>VLOOKUP(AF255,calificacion,2,FALSE)</f>
        <v>#N/A</v>
      </c>
      <c r="AH255" s="181" t="str">
        <f>IF(AB255="","",VLOOKUP(SUM(AD255:AE255),calificariesgo,2))</f>
        <v/>
      </c>
      <c r="AI255" s="40" t="str">
        <f>IF(AB255="","",IF(IF(AD255=1,AE255=1)=TRUE,"X"," "))</f>
        <v/>
      </c>
      <c r="AJ255" s="40" t="str">
        <f>IF(AB255="","",IF(IF(AD255=1,AE255=2)=TRUE,"X"," "))</f>
        <v/>
      </c>
      <c r="AK255" s="40" t="str">
        <f>IF(AB255="","",IF(IF(AD255=1,AE255=3)=TRUE,"X"," "))</f>
        <v/>
      </c>
      <c r="AL255" s="41" t="str">
        <f>IF(AB255="","",IF(IF(AD255=1,AE255=4)=TRUE,"X"," "))</f>
        <v/>
      </c>
      <c r="AM255" s="42" t="str">
        <f>IF(AB255="","",IF(IF(AD255=1,AE255=5)=TRUE,"X"," "))</f>
        <v/>
      </c>
      <c r="AN255" s="229"/>
      <c r="AO255" s="232"/>
      <c r="AP255" s="54"/>
      <c r="AQ255" s="54"/>
      <c r="AR255" s="54"/>
    </row>
    <row r="256" spans="1:44" x14ac:dyDescent="0.25">
      <c r="A256" s="54"/>
      <c r="B256" s="237"/>
      <c r="C256" s="190"/>
      <c r="D256" s="190"/>
      <c r="E256" s="190"/>
      <c r="F256" s="238"/>
      <c r="G256" s="239"/>
      <c r="H256" s="240"/>
      <c r="I256" s="190"/>
      <c r="J256" s="235"/>
      <c r="K256" s="193"/>
      <c r="L256" s="193"/>
      <c r="M256" s="193"/>
      <c r="N256" s="193"/>
      <c r="O256" s="181"/>
      <c r="P256" s="197"/>
      <c r="Q256" s="31" t="str">
        <f>IF(I255="","",IF(IF(K255=2,L255=1)=TRUE,"X"," "))</f>
        <v/>
      </c>
      <c r="R256" s="32" t="str">
        <f>IF(I255="","",IF(IF(K255=2,L255=2)=TRUE,"X"," "))</f>
        <v/>
      </c>
      <c r="S256" s="33" t="str">
        <f>IF(I255="","",IF(IF(K255=2,L255=3)=TRUE,"X"," "))</f>
        <v/>
      </c>
      <c r="T256" s="34" t="str">
        <f>IF(I255="","",IF(I255="","",IF(IF(K255=2,L255=4)=TRUE,"X"," ")))</f>
        <v/>
      </c>
      <c r="U256" s="147" t="str">
        <f>IF(I255="","",IF(I255="","",IF(IF(K255=2,L255=5)=TRUE,"X"," ")))</f>
        <v/>
      </c>
      <c r="V256" s="249"/>
      <c r="W256" s="189"/>
      <c r="X256" s="190"/>
      <c r="Y256" s="252"/>
      <c r="Z256" s="252"/>
      <c r="AA256" s="255"/>
      <c r="AB256" s="235"/>
      <c r="AC256" s="190"/>
      <c r="AD256" s="181"/>
      <c r="AE256" s="181"/>
      <c r="AF256" s="182"/>
      <c r="AG256" s="182"/>
      <c r="AH256" s="181"/>
      <c r="AI256" s="40" t="str">
        <f>IF(AB255="","",IF(IF(AD255=2,AE255=1)=TRUE,"X"," "))</f>
        <v/>
      </c>
      <c r="AJ256" s="40" t="str">
        <f>IF(AB255="","",IF(IF(AD255=2,AE255=2)=TRUE,"X"," "))</f>
        <v/>
      </c>
      <c r="AK256" s="41" t="str">
        <f>IF(AB255="","",IF(IF(AD255=2,AE255=3)=TRUE,"X"," "))</f>
        <v/>
      </c>
      <c r="AL256" s="42" t="str">
        <f>IF(AB255="","",IF(IF(AD255=2,AE255=4)=TRUE,"X"," "))</f>
        <v/>
      </c>
      <c r="AM256" s="42" t="str">
        <f>IF(AB255="","",IF(IF(AD255=2,AE255=5)=TRUE,"X"," "))</f>
        <v/>
      </c>
      <c r="AN256" s="230"/>
      <c r="AO256" s="233"/>
      <c r="AP256" s="54"/>
      <c r="AQ256" s="54"/>
      <c r="AR256" s="54"/>
    </row>
    <row r="257" spans="1:44" x14ac:dyDescent="0.25">
      <c r="A257" s="54"/>
      <c r="B257" s="237"/>
      <c r="C257" s="190"/>
      <c r="D257" s="190"/>
      <c r="E257" s="190"/>
      <c r="F257" s="238"/>
      <c r="G257" s="239"/>
      <c r="H257" s="240"/>
      <c r="I257" s="190"/>
      <c r="J257" s="235"/>
      <c r="K257" s="193"/>
      <c r="L257" s="193"/>
      <c r="M257" s="193"/>
      <c r="N257" s="193"/>
      <c r="O257" s="181"/>
      <c r="P257" s="197"/>
      <c r="Q257" s="31" t="str">
        <f>IF(I255="","",IF(IF(K255=3,L255=1)=TRUE,"X"," "))</f>
        <v/>
      </c>
      <c r="R257" s="33" t="str">
        <f>IF(I255="","",IF(IF(K255=3,L255=2)=TRUE,"X"," "))</f>
        <v/>
      </c>
      <c r="S257" s="34" t="str">
        <f>IF(I255="","",IF(IF(K255=3,L255=3)=TRUE,"X"," "))</f>
        <v/>
      </c>
      <c r="T257" s="34" t="str">
        <f>IF(I255="","",IF(IF(K255=3,L255=4)=TRUE,"X"," "))</f>
        <v/>
      </c>
      <c r="U257" s="148" t="str">
        <f>IF(I255="","",IF(IF(K255=3,L255=5)=TRUE,"X"," "))</f>
        <v/>
      </c>
      <c r="V257" s="249"/>
      <c r="W257" s="189"/>
      <c r="X257" s="190"/>
      <c r="Y257" s="252"/>
      <c r="Z257" s="252"/>
      <c r="AA257" s="255"/>
      <c r="AB257" s="235"/>
      <c r="AC257" s="190"/>
      <c r="AD257" s="181"/>
      <c r="AE257" s="181"/>
      <c r="AF257" s="182"/>
      <c r="AG257" s="182"/>
      <c r="AH257" s="181"/>
      <c r="AI257" s="40" t="str">
        <f>IF(AB255="","",IF(IF(AD255=3,AE255=1)=TRUE,"X"," "))</f>
        <v/>
      </c>
      <c r="AJ257" s="41" t="str">
        <f>IF(AB255="","",IF(IF(AD255=3,AE255=2)=TRUE,"X"," "))</f>
        <v/>
      </c>
      <c r="AK257" s="42" t="str">
        <f>IF(AB255="","",IF(IF(AD255=3,AE255=3)=TRUE,"X"," "))</f>
        <v/>
      </c>
      <c r="AL257" s="42" t="str">
        <f>IF(AB255="","",IF(IF(AD255=3,AE255=4)=TRUE,"X"," "))</f>
        <v/>
      </c>
      <c r="AM257" s="43" t="str">
        <f>IF(AB255="","",IF(IF(AD255=3,AE255=5)=TRUE,"X"," "))</f>
        <v/>
      </c>
      <c r="AN257" s="230"/>
      <c r="AO257" s="233"/>
      <c r="AP257" s="54"/>
      <c r="AQ257" s="54"/>
      <c r="AR257" s="54"/>
    </row>
    <row r="258" spans="1:44" x14ac:dyDescent="0.25">
      <c r="A258" s="54"/>
      <c r="B258" s="237"/>
      <c r="C258" s="190"/>
      <c r="D258" s="190"/>
      <c r="E258" s="190"/>
      <c r="F258" s="238"/>
      <c r="G258" s="239"/>
      <c r="H258" s="240"/>
      <c r="I258" s="190"/>
      <c r="J258" s="235"/>
      <c r="K258" s="193"/>
      <c r="L258" s="193"/>
      <c r="M258" s="193"/>
      <c r="N258" s="193"/>
      <c r="O258" s="181"/>
      <c r="P258" s="197"/>
      <c r="Q258" s="36" t="str">
        <f>IF(I255="","",IF(IF(K255=4,L255=1)=TRUE,"X"," "))</f>
        <v/>
      </c>
      <c r="R258" s="34" t="str">
        <f>IF(I255="","",IF(IF(K255=4,L255=2)=TRUE,"X"," "))</f>
        <v/>
      </c>
      <c r="S258" s="34" t="str">
        <f>IF(I255="","",IF(IF(K255=4,L255=3)=TRUE,"X"," "))</f>
        <v/>
      </c>
      <c r="T258" s="35" t="str">
        <f>IF(I255="","",IF(IF(K255=4,L255=4)=TRUE,"X"," "))</f>
        <v/>
      </c>
      <c r="U258" s="148" t="str">
        <f>IF(I255="","",IF(IF(K255=4,L255=5)=TRUE,"X"," "))</f>
        <v/>
      </c>
      <c r="V258" s="249"/>
      <c r="W258" s="189"/>
      <c r="X258" s="190"/>
      <c r="Y258" s="252"/>
      <c r="Z258" s="252"/>
      <c r="AA258" s="255"/>
      <c r="AB258" s="235"/>
      <c r="AC258" s="190"/>
      <c r="AD258" s="181"/>
      <c r="AE258" s="181"/>
      <c r="AF258" s="182"/>
      <c r="AG258" s="182"/>
      <c r="AH258" s="181"/>
      <c r="AI258" s="41" t="str">
        <f>IF(AB255="","",IF(IF(AD255=4,AE255=1)=TRUE,"X"," "))</f>
        <v/>
      </c>
      <c r="AJ258" s="42" t="str">
        <f>IF(AB255="","",IF(IF(AD255=4,AE255=2)=TRUE,"X"," "))</f>
        <v/>
      </c>
      <c r="AK258" s="42" t="str">
        <f>IF(AB255="","",IF(IF(AD255=4,AE255=3)=TRUE,"X"," "))</f>
        <v/>
      </c>
      <c r="AL258" s="43" t="str">
        <f>IF(AB255="","",IF(IF(AD255=4,AE255=4)=TRUE,"X"," "))</f>
        <v/>
      </c>
      <c r="AM258" s="43" t="str">
        <f>IF(AB255="","",IF(IF(AD255=4,AE255=5)=TRUE,"X"," "))</f>
        <v/>
      </c>
      <c r="AN258" s="230"/>
      <c r="AO258" s="233"/>
      <c r="AP258" s="54"/>
      <c r="AQ258" s="54"/>
      <c r="AR258" s="54"/>
    </row>
    <row r="259" spans="1:44" ht="15.75" thickBot="1" x14ac:dyDescent="0.3">
      <c r="A259" s="54"/>
      <c r="B259" s="220"/>
      <c r="C259" s="190"/>
      <c r="D259" s="190"/>
      <c r="E259" s="190"/>
      <c r="F259" s="238"/>
      <c r="G259" s="239"/>
      <c r="H259" s="240"/>
      <c r="I259" s="190"/>
      <c r="J259" s="235"/>
      <c r="K259" s="194"/>
      <c r="L259" s="194"/>
      <c r="M259" s="194"/>
      <c r="N259" s="194"/>
      <c r="O259" s="181"/>
      <c r="P259" s="198"/>
      <c r="Q259" s="37" t="str">
        <f>IF(I255="","",IF(IF(K255=5,L255=1)=TRUE,"X"," "))</f>
        <v/>
      </c>
      <c r="R259" s="38" t="str">
        <f>IF(I255="","",IF(IF(K255=5,L255=2)=TRUE,"X"," "))</f>
        <v/>
      </c>
      <c r="S259" s="39" t="str">
        <f>IF(I255="","",IF(IF(K255=5,L255=3)=TRUE,"X"," "))</f>
        <v/>
      </c>
      <c r="T259" s="39" t="str">
        <f>IF(I255="","",IF(IF(K255=5,L255=4)=TRUE,"X"," "))</f>
        <v/>
      </c>
      <c r="U259" s="149" t="str">
        <f>IF(I255="","",IF(IF(K255=5,L255=5)=TRUE,"X"," "))</f>
        <v/>
      </c>
      <c r="V259" s="249"/>
      <c r="W259" s="189"/>
      <c r="X259" s="190"/>
      <c r="Y259" s="257"/>
      <c r="Z259" s="257"/>
      <c r="AA259" s="258"/>
      <c r="AB259" s="235"/>
      <c r="AC259" s="190"/>
      <c r="AD259" s="181"/>
      <c r="AE259" s="181"/>
      <c r="AF259" s="182"/>
      <c r="AG259" s="182"/>
      <c r="AH259" s="181"/>
      <c r="AI259" s="42" t="str">
        <f>IF(AB255="","",IF(IF(AD255=5,AE255=1)=TRUE,"X"," "))</f>
        <v/>
      </c>
      <c r="AJ259" s="42" t="str">
        <f>IF(AB255="","",IF(IF(AD255=5,AE255=2)=TRUE,"X"," "))</f>
        <v/>
      </c>
      <c r="AK259" s="43" t="str">
        <f>IF(AB255="","",IF(IF(AD255=5,AE255=3)=TRUE,"X"," "))</f>
        <v/>
      </c>
      <c r="AL259" s="43" t="str">
        <f>IF(AB255="","",IF(IF(AD255=5,AE255=4)=TRUE,"X"," "))</f>
        <v/>
      </c>
      <c r="AM259" s="43" t="str">
        <f>IF(AB255="","",IF(IF(AD255=5,AE255=5)=TRUE,"X"," "))</f>
        <v/>
      </c>
      <c r="AN259" s="231"/>
      <c r="AO259" s="234"/>
      <c r="AP259" s="54"/>
      <c r="AQ259" s="54"/>
      <c r="AR259" s="54"/>
    </row>
    <row r="260" spans="1:44" x14ac:dyDescent="0.25">
      <c r="A260" s="54"/>
      <c r="B260" s="236">
        <v>50</v>
      </c>
      <c r="C260" s="190"/>
      <c r="D260" s="190"/>
      <c r="E260" s="190"/>
      <c r="F260" s="238"/>
      <c r="G260" s="239"/>
      <c r="H260" s="240"/>
      <c r="I260" s="190"/>
      <c r="J260" s="235"/>
      <c r="K260" s="192" t="str">
        <f>IF(I260="","",VLOOKUP(I260,calificaprobabilidad,2,FALSE))</f>
        <v/>
      </c>
      <c r="L260" s="192" t="str">
        <f>IF(I260="","",HLOOKUP(J260,calificaimpacto,2,FALSE))</f>
        <v/>
      </c>
      <c r="M260" s="195" t="str">
        <f t="shared" ref="M260" si="48">CONCATENATE(I260,J260)</f>
        <v/>
      </c>
      <c r="N260" s="195" t="e">
        <f>VLOOKUP(M260,calificacion,2,FALSE)</f>
        <v>#N/A</v>
      </c>
      <c r="O260" s="181" t="str">
        <f>IF(I260="","",VLOOKUP(SUM(K260:L260),calificariesgo,2))</f>
        <v/>
      </c>
      <c r="P260" s="196"/>
      <c r="Q260" s="28" t="str">
        <f>IF(I260="","",IF(IF(K260=1,L260=1)=TRUE,"X"," "))</f>
        <v/>
      </c>
      <c r="R260" s="29" t="str">
        <f>IF(I260="","",IF(IF(K260=1,L260=2)=TRUE,"X"," "))</f>
        <v/>
      </c>
      <c r="S260" s="29" t="str">
        <f>IF(I260="","",IF(IF(K260=1,L260=3)=TRUE,"X"," "))</f>
        <v/>
      </c>
      <c r="T260" s="30" t="str">
        <f>IF(I260="","",IF(IF(K260=1,L260=4)=TRUE,"X"," "))</f>
        <v/>
      </c>
      <c r="U260" s="150" t="str">
        <f>IF(I260="","",IF(I260="","",IF(IF(K260=1,L260=5)=TRUE,"X"," ")))</f>
        <v/>
      </c>
      <c r="V260" s="249"/>
      <c r="W260" s="189"/>
      <c r="X260" s="190"/>
      <c r="Y260" s="251"/>
      <c r="Z260" s="251"/>
      <c r="AA260" s="254"/>
      <c r="AB260" s="235"/>
      <c r="AC260" s="190"/>
      <c r="AD260" s="181" t="str">
        <f>IF(AB260="","",VLOOKUP(AB260,calificaprobabilidad,2,FALSE))</f>
        <v/>
      </c>
      <c r="AE260" s="181" t="str">
        <f>IF(AB260="","",HLOOKUP(AC260,calificaimpacto,2,FALSE))</f>
        <v/>
      </c>
      <c r="AF260" s="182" t="str">
        <f t="shared" ref="AF260" si="49">CONCATENATE(AB260,AC260)</f>
        <v/>
      </c>
      <c r="AG260" s="182" t="e">
        <f>VLOOKUP(AF260,calificacion,2,FALSE)</f>
        <v>#N/A</v>
      </c>
      <c r="AH260" s="181" t="str">
        <f>IF(AB260="","",VLOOKUP(SUM(AD260:AE260),calificariesgo,2))</f>
        <v/>
      </c>
      <c r="AI260" s="40" t="str">
        <f>IF(AB260="","",IF(IF(AD260=1,AE260=1)=TRUE,"X"," "))</f>
        <v/>
      </c>
      <c r="AJ260" s="40" t="str">
        <f>IF(AB260="","",IF(IF(AD260=1,AE260=2)=TRUE,"X"," "))</f>
        <v/>
      </c>
      <c r="AK260" s="40" t="str">
        <f>IF(AB260="","",IF(IF(AD260=1,AE260=3)=TRUE,"X"," "))</f>
        <v/>
      </c>
      <c r="AL260" s="41" t="str">
        <f>IF(AB260="","",IF(IF(AD260=1,AE260=4)=TRUE,"X"," "))</f>
        <v/>
      </c>
      <c r="AM260" s="42" t="str">
        <f>IF(AB260="","",IF(IF(AD260=1,AE260=5)=TRUE,"X"," "))</f>
        <v/>
      </c>
      <c r="AN260" s="229"/>
      <c r="AO260" s="232"/>
      <c r="AP260" s="54"/>
      <c r="AQ260" s="54"/>
      <c r="AR260" s="54"/>
    </row>
    <row r="261" spans="1:44" x14ac:dyDescent="0.25">
      <c r="A261" s="54"/>
      <c r="B261" s="237"/>
      <c r="C261" s="190"/>
      <c r="D261" s="190"/>
      <c r="E261" s="190"/>
      <c r="F261" s="238"/>
      <c r="G261" s="239"/>
      <c r="H261" s="240"/>
      <c r="I261" s="190"/>
      <c r="J261" s="235"/>
      <c r="K261" s="193"/>
      <c r="L261" s="193"/>
      <c r="M261" s="193"/>
      <c r="N261" s="193"/>
      <c r="O261" s="181"/>
      <c r="P261" s="197"/>
      <c r="Q261" s="31" t="str">
        <f>IF(I260="","",IF(IF(K260=2,L260=1)=TRUE,"X"," "))</f>
        <v/>
      </c>
      <c r="R261" s="32" t="str">
        <f>IF(I260="","",IF(IF(K260=2,L260=2)=TRUE,"X"," "))</f>
        <v/>
      </c>
      <c r="S261" s="33" t="str">
        <f>IF(I260="","",IF(IF(K260=2,L260=3)=TRUE,"X"," "))</f>
        <v/>
      </c>
      <c r="T261" s="34" t="str">
        <f>IF(I260="","",IF(I260="","",IF(IF(K260=2,L260=4)=TRUE,"X"," ")))</f>
        <v/>
      </c>
      <c r="U261" s="147" t="str">
        <f>IF(I260="","",IF(I260="","",IF(IF(K260=2,L260=5)=TRUE,"X"," ")))</f>
        <v/>
      </c>
      <c r="V261" s="249"/>
      <c r="W261" s="189"/>
      <c r="X261" s="190"/>
      <c r="Y261" s="252"/>
      <c r="Z261" s="252"/>
      <c r="AA261" s="255"/>
      <c r="AB261" s="235"/>
      <c r="AC261" s="190"/>
      <c r="AD261" s="181"/>
      <c r="AE261" s="181"/>
      <c r="AF261" s="182"/>
      <c r="AG261" s="182"/>
      <c r="AH261" s="181"/>
      <c r="AI261" s="40" t="str">
        <f>IF(AB260="","",IF(IF(AD260=2,AE260=1)=TRUE,"X"," "))</f>
        <v/>
      </c>
      <c r="AJ261" s="40" t="str">
        <f>IF(AB260="","",IF(IF(AD260=2,AE260=2)=TRUE,"X"," "))</f>
        <v/>
      </c>
      <c r="AK261" s="41" t="str">
        <f>IF(AB260="","",IF(IF(AD260=2,AE260=3)=TRUE,"X"," "))</f>
        <v/>
      </c>
      <c r="AL261" s="42" t="str">
        <f>IF(AB260="","",IF(IF(AD260=2,AE260=4)=TRUE,"X"," "))</f>
        <v/>
      </c>
      <c r="AM261" s="42" t="str">
        <f>IF(AB260="","",IF(IF(AD260=2,AE260=5)=TRUE,"X"," "))</f>
        <v/>
      </c>
      <c r="AN261" s="230"/>
      <c r="AO261" s="233"/>
      <c r="AP261" s="54"/>
      <c r="AQ261" s="54"/>
      <c r="AR261" s="54"/>
    </row>
    <row r="262" spans="1:44" x14ac:dyDescent="0.25">
      <c r="A262" s="54"/>
      <c r="B262" s="237"/>
      <c r="C262" s="190"/>
      <c r="D262" s="190"/>
      <c r="E262" s="190"/>
      <c r="F262" s="238"/>
      <c r="G262" s="239"/>
      <c r="H262" s="240"/>
      <c r="I262" s="190"/>
      <c r="J262" s="235"/>
      <c r="K262" s="193"/>
      <c r="L262" s="193"/>
      <c r="M262" s="193"/>
      <c r="N262" s="193"/>
      <c r="O262" s="181"/>
      <c r="P262" s="197"/>
      <c r="Q262" s="31" t="str">
        <f>IF(I260="","",IF(IF(K260=3,L260=1)=TRUE,"X"," "))</f>
        <v/>
      </c>
      <c r="R262" s="33" t="str">
        <f>IF(I260="","",IF(IF(K260=3,L260=2)=TRUE,"X"," "))</f>
        <v/>
      </c>
      <c r="S262" s="34" t="str">
        <f>IF(I260="","",IF(IF(K260=3,L260=3)=TRUE,"X"," "))</f>
        <v/>
      </c>
      <c r="T262" s="34" t="str">
        <f>IF(I260="","",IF(IF(K260=3,L260=4)=TRUE,"X"," "))</f>
        <v/>
      </c>
      <c r="U262" s="148" t="str">
        <f>IF(I260="","",IF(IF(K260=3,L260=5)=TRUE,"X"," "))</f>
        <v/>
      </c>
      <c r="V262" s="249"/>
      <c r="W262" s="189"/>
      <c r="X262" s="190"/>
      <c r="Y262" s="252"/>
      <c r="Z262" s="252"/>
      <c r="AA262" s="255"/>
      <c r="AB262" s="235"/>
      <c r="AC262" s="190"/>
      <c r="AD262" s="181"/>
      <c r="AE262" s="181"/>
      <c r="AF262" s="182"/>
      <c r="AG262" s="182"/>
      <c r="AH262" s="181"/>
      <c r="AI262" s="40" t="str">
        <f>IF(AB260="","",IF(IF(AD260=3,AE260=1)=TRUE,"X"," "))</f>
        <v/>
      </c>
      <c r="AJ262" s="41" t="str">
        <f>IF(AB260="","",IF(IF(AD260=3,AE260=2)=TRUE,"X"," "))</f>
        <v/>
      </c>
      <c r="AK262" s="42" t="str">
        <f>IF(AB260="","",IF(IF(AD260=3,AE260=3)=TRUE,"X"," "))</f>
        <v/>
      </c>
      <c r="AL262" s="42" t="str">
        <f>IF(AB260="","",IF(IF(AD260=3,AE260=4)=TRUE,"X"," "))</f>
        <v/>
      </c>
      <c r="AM262" s="43" t="str">
        <f>IF(AB260="","",IF(IF(AD260=3,AE260=5)=TRUE,"X"," "))</f>
        <v/>
      </c>
      <c r="AN262" s="230"/>
      <c r="AO262" s="233"/>
      <c r="AP262" s="54"/>
      <c r="AQ262" s="54"/>
      <c r="AR262" s="54"/>
    </row>
    <row r="263" spans="1:44" x14ac:dyDescent="0.25">
      <c r="A263" s="54"/>
      <c r="B263" s="237"/>
      <c r="C263" s="190"/>
      <c r="D263" s="190"/>
      <c r="E263" s="190"/>
      <c r="F263" s="238"/>
      <c r="G263" s="239"/>
      <c r="H263" s="240"/>
      <c r="I263" s="190"/>
      <c r="J263" s="235"/>
      <c r="K263" s="193"/>
      <c r="L263" s="193"/>
      <c r="M263" s="193"/>
      <c r="N263" s="193"/>
      <c r="O263" s="181"/>
      <c r="P263" s="197"/>
      <c r="Q263" s="36" t="str">
        <f>IF(I260="","",IF(IF(K260=4,L260=1)=TRUE,"X"," "))</f>
        <v/>
      </c>
      <c r="R263" s="34" t="str">
        <f>IF(I260="","",IF(IF(K260=4,L260=2)=TRUE,"X"," "))</f>
        <v/>
      </c>
      <c r="S263" s="34" t="str">
        <f>IF(I260="","",IF(IF(K260=4,L260=3)=TRUE,"X"," "))</f>
        <v/>
      </c>
      <c r="T263" s="35" t="str">
        <f>IF(I260="","",IF(IF(K260=4,L260=4)=TRUE,"X"," "))</f>
        <v/>
      </c>
      <c r="U263" s="148" t="str">
        <f>IF(I260="","",IF(IF(K260=4,L260=5)=TRUE,"X"," "))</f>
        <v/>
      </c>
      <c r="V263" s="249"/>
      <c r="W263" s="189"/>
      <c r="X263" s="190"/>
      <c r="Y263" s="252"/>
      <c r="Z263" s="252"/>
      <c r="AA263" s="255"/>
      <c r="AB263" s="235"/>
      <c r="AC263" s="190"/>
      <c r="AD263" s="181"/>
      <c r="AE263" s="181"/>
      <c r="AF263" s="182"/>
      <c r="AG263" s="182"/>
      <c r="AH263" s="181"/>
      <c r="AI263" s="41" t="str">
        <f>IF(AB260="","",IF(IF(AD260=4,AE260=1)=TRUE,"X"," "))</f>
        <v/>
      </c>
      <c r="AJ263" s="42" t="str">
        <f>IF(AB260="","",IF(IF(AD260=4,AE260=2)=TRUE,"X"," "))</f>
        <v/>
      </c>
      <c r="AK263" s="42" t="str">
        <f>IF(AB260="","",IF(IF(AD260=4,AE260=3)=TRUE,"X"," "))</f>
        <v/>
      </c>
      <c r="AL263" s="43" t="str">
        <f>IF(AB260="","",IF(IF(AD260=4,AE260=4)=TRUE,"X"," "))</f>
        <v/>
      </c>
      <c r="AM263" s="43" t="str">
        <f>IF(AB260="","",IF(IF(AD260=4,AE260=5)=TRUE,"X"," "))</f>
        <v/>
      </c>
      <c r="AN263" s="230"/>
      <c r="AO263" s="233"/>
      <c r="AP263" s="54"/>
      <c r="AQ263" s="54"/>
      <c r="AR263" s="54"/>
    </row>
    <row r="264" spans="1:44" ht="15.75" thickBot="1" x14ac:dyDescent="0.3">
      <c r="A264" s="54"/>
      <c r="B264" s="220"/>
      <c r="C264" s="190"/>
      <c r="D264" s="190"/>
      <c r="E264" s="190"/>
      <c r="F264" s="238"/>
      <c r="G264" s="239"/>
      <c r="H264" s="240"/>
      <c r="I264" s="190"/>
      <c r="J264" s="235"/>
      <c r="K264" s="194"/>
      <c r="L264" s="194"/>
      <c r="M264" s="194"/>
      <c r="N264" s="194"/>
      <c r="O264" s="181"/>
      <c r="P264" s="198"/>
      <c r="Q264" s="37" t="str">
        <f>IF(I260="","",IF(IF(K260=5,L260=1)=TRUE,"X"," "))</f>
        <v/>
      </c>
      <c r="R264" s="38" t="str">
        <f>IF(I260="","",IF(IF(K260=5,L260=2)=TRUE,"X"," "))</f>
        <v/>
      </c>
      <c r="S264" s="39" t="str">
        <f>IF(I260="","",IF(IF(K260=5,L260=3)=TRUE,"X"," "))</f>
        <v/>
      </c>
      <c r="T264" s="39" t="str">
        <f>IF(I260="","",IF(IF(K260=5,L260=4)=TRUE,"X"," "))</f>
        <v/>
      </c>
      <c r="U264" s="149" t="str">
        <f>IF(I260="","",IF(IF(K260=5,L260=5)=TRUE,"X"," "))</f>
        <v/>
      </c>
      <c r="V264" s="249"/>
      <c r="W264" s="189"/>
      <c r="X264" s="190"/>
      <c r="Y264" s="257"/>
      <c r="Z264" s="257"/>
      <c r="AA264" s="258"/>
      <c r="AB264" s="235"/>
      <c r="AC264" s="190"/>
      <c r="AD264" s="181"/>
      <c r="AE264" s="181"/>
      <c r="AF264" s="182"/>
      <c r="AG264" s="182"/>
      <c r="AH264" s="181"/>
      <c r="AI264" s="42" t="str">
        <f>IF(AB260="","",IF(IF(AD260=5,AE260=1)=TRUE,"X"," "))</f>
        <v/>
      </c>
      <c r="AJ264" s="42" t="str">
        <f>IF(AB260="","",IF(IF(AD260=5,AE260=2)=TRUE,"X"," "))</f>
        <v/>
      </c>
      <c r="AK264" s="43" t="str">
        <f>IF(AB260="","",IF(IF(AD260=5,AE260=3)=TRUE,"X"," "))</f>
        <v/>
      </c>
      <c r="AL264" s="43" t="str">
        <f>IF(AB260="","",IF(IF(AD260=5,AE260=4)=TRUE,"X"," "))</f>
        <v/>
      </c>
      <c r="AM264" s="43" t="str">
        <f>IF(AB260="","",IF(IF(AD260=5,AE260=5)=TRUE,"X"," "))</f>
        <v/>
      </c>
      <c r="AN264" s="231"/>
      <c r="AO264" s="234"/>
      <c r="AP264" s="54"/>
      <c r="AQ264" s="54"/>
      <c r="AR264" s="54"/>
    </row>
    <row r="265" spans="1:44" x14ac:dyDescent="0.25">
      <c r="A265" s="54"/>
      <c r="B265" s="189">
        <v>51</v>
      </c>
      <c r="C265" s="190"/>
      <c r="D265" s="190"/>
      <c r="E265" s="190"/>
      <c r="F265" s="238"/>
      <c r="G265" s="239"/>
      <c r="H265" s="240"/>
      <c r="I265" s="190"/>
      <c r="J265" s="235"/>
      <c r="K265" s="192" t="str">
        <f>IF(I265="","",VLOOKUP(I265,calificaprobabilidad,2,FALSE))</f>
        <v/>
      </c>
      <c r="L265" s="192" t="str">
        <f>IF(I265="","",HLOOKUP(J265,calificaimpacto,2,FALSE))</f>
        <v/>
      </c>
      <c r="M265" s="195" t="str">
        <f t="shared" ref="M265" si="50">CONCATENATE(I265,J265)</f>
        <v/>
      </c>
      <c r="N265" s="195" t="e">
        <f>VLOOKUP(M265,calificacion,2,FALSE)</f>
        <v>#N/A</v>
      </c>
      <c r="O265" s="181" t="str">
        <f>IF(I265="","",VLOOKUP(SUM(K265:L265),calificariesgo,2))</f>
        <v/>
      </c>
      <c r="P265" s="196"/>
      <c r="Q265" s="28" t="str">
        <f>IF(I265="","",IF(IF(K265=1,L265=1)=TRUE,"X"," "))</f>
        <v/>
      </c>
      <c r="R265" s="29" t="str">
        <f>IF(I265="","",IF(IF(K265=1,L265=2)=TRUE,"X"," "))</f>
        <v/>
      </c>
      <c r="S265" s="29" t="str">
        <f>IF(I265="","",IF(IF(K265=1,L265=3)=TRUE,"X"," "))</f>
        <v/>
      </c>
      <c r="T265" s="30" t="str">
        <f>IF(I265="","",IF(IF(K265=1,L265=4)=TRUE,"X"," "))</f>
        <v/>
      </c>
      <c r="U265" s="150" t="str">
        <f>IF(I265="","",IF(I265="","",IF(IF(K265=1,L265=5)=TRUE,"X"," ")))</f>
        <v/>
      </c>
      <c r="V265" s="249"/>
      <c r="W265" s="189"/>
      <c r="X265" s="190"/>
      <c r="Y265" s="251"/>
      <c r="Z265" s="251"/>
      <c r="AA265" s="254"/>
      <c r="AB265" s="235"/>
      <c r="AC265" s="190"/>
      <c r="AD265" s="181" t="str">
        <f>IF(AB265="","",VLOOKUP(AB265,calificaprobabilidad,2,FALSE))</f>
        <v/>
      </c>
      <c r="AE265" s="181" t="str">
        <f>IF(AB265="","",HLOOKUP(AC265,calificaimpacto,2,FALSE))</f>
        <v/>
      </c>
      <c r="AF265" s="182" t="str">
        <f t="shared" ref="AF265" si="51">CONCATENATE(AB265,AC265)</f>
        <v/>
      </c>
      <c r="AG265" s="182" t="e">
        <f>VLOOKUP(AF265,calificacion,2,FALSE)</f>
        <v>#N/A</v>
      </c>
      <c r="AH265" s="181" t="str">
        <f>IF(AB265="","",VLOOKUP(SUM(AD265:AE265),calificariesgo,2))</f>
        <v/>
      </c>
      <c r="AI265" s="40" t="str">
        <f>IF(AB265="","",IF(IF(AD265=1,AE265=1)=TRUE,"X"," "))</f>
        <v/>
      </c>
      <c r="AJ265" s="40" t="str">
        <f>IF(AB265="","",IF(IF(AD265=1,AE265=2)=TRUE,"X"," "))</f>
        <v/>
      </c>
      <c r="AK265" s="40" t="str">
        <f>IF(AB265="","",IF(IF(AD265=1,AE265=3)=TRUE,"X"," "))</f>
        <v/>
      </c>
      <c r="AL265" s="41" t="str">
        <f>IF(AB265="","",IF(IF(AD265=1,AE265=4)=TRUE,"X"," "))</f>
        <v/>
      </c>
      <c r="AM265" s="42" t="str">
        <f>IF(AB265="","",IF(IF(AD265=1,AE265=5)=TRUE,"X"," "))</f>
        <v/>
      </c>
      <c r="AN265" s="229"/>
      <c r="AO265" s="232"/>
      <c r="AP265" s="54"/>
      <c r="AQ265" s="54"/>
      <c r="AR265" s="54"/>
    </row>
    <row r="266" spans="1:44" x14ac:dyDescent="0.25">
      <c r="A266" s="54"/>
      <c r="B266" s="189"/>
      <c r="C266" s="190"/>
      <c r="D266" s="190"/>
      <c r="E266" s="190"/>
      <c r="F266" s="238"/>
      <c r="G266" s="239"/>
      <c r="H266" s="240"/>
      <c r="I266" s="190"/>
      <c r="J266" s="235"/>
      <c r="K266" s="193"/>
      <c r="L266" s="193"/>
      <c r="M266" s="193"/>
      <c r="N266" s="193"/>
      <c r="O266" s="181"/>
      <c r="P266" s="197"/>
      <c r="Q266" s="31" t="str">
        <f>IF(I265="","",IF(IF(K265=2,L265=1)=TRUE,"X"," "))</f>
        <v/>
      </c>
      <c r="R266" s="32" t="str">
        <f>IF(I265="","",IF(IF(K265=2,L265=2)=TRUE,"X"," "))</f>
        <v/>
      </c>
      <c r="S266" s="33" t="str">
        <f>IF(I265="","",IF(IF(K265=2,L265=3)=TRUE,"X"," "))</f>
        <v/>
      </c>
      <c r="T266" s="34" t="str">
        <f>IF(I265="","",IF(I265="","",IF(IF(K265=2,L265=4)=TRUE,"X"," ")))</f>
        <v/>
      </c>
      <c r="U266" s="147" t="str">
        <f>IF(I265="","",IF(I265="","",IF(IF(K265=2,L265=5)=TRUE,"X"," ")))</f>
        <v/>
      </c>
      <c r="V266" s="249"/>
      <c r="W266" s="189"/>
      <c r="X266" s="190"/>
      <c r="Y266" s="252"/>
      <c r="Z266" s="252"/>
      <c r="AA266" s="255"/>
      <c r="AB266" s="235"/>
      <c r="AC266" s="190"/>
      <c r="AD266" s="181"/>
      <c r="AE266" s="181"/>
      <c r="AF266" s="182"/>
      <c r="AG266" s="182"/>
      <c r="AH266" s="181"/>
      <c r="AI266" s="40" t="str">
        <f>IF(AB265="","",IF(IF(AD265=2,AE265=1)=TRUE,"X"," "))</f>
        <v/>
      </c>
      <c r="AJ266" s="40" t="str">
        <f>IF(AB265="","",IF(IF(AD265=2,AE265=2)=TRUE,"X"," "))</f>
        <v/>
      </c>
      <c r="AK266" s="41" t="str">
        <f>IF(AB265="","",IF(IF(AD265=2,AE265=3)=TRUE,"X"," "))</f>
        <v/>
      </c>
      <c r="AL266" s="42" t="str">
        <f>IF(AB265="","",IF(IF(AD265=2,AE265=4)=TRUE,"X"," "))</f>
        <v/>
      </c>
      <c r="AM266" s="42" t="str">
        <f>IF(AB265="","",IF(IF(AD265=2,AE265=5)=TRUE,"X"," "))</f>
        <v/>
      </c>
      <c r="AN266" s="230"/>
      <c r="AO266" s="233"/>
      <c r="AP266" s="54"/>
      <c r="AQ266" s="54"/>
      <c r="AR266" s="54"/>
    </row>
    <row r="267" spans="1:44" x14ac:dyDescent="0.25">
      <c r="A267" s="54"/>
      <c r="B267" s="189"/>
      <c r="C267" s="190"/>
      <c r="D267" s="190"/>
      <c r="E267" s="190"/>
      <c r="F267" s="238"/>
      <c r="G267" s="239"/>
      <c r="H267" s="240"/>
      <c r="I267" s="190"/>
      <c r="J267" s="235"/>
      <c r="K267" s="193"/>
      <c r="L267" s="193"/>
      <c r="M267" s="193"/>
      <c r="N267" s="193"/>
      <c r="O267" s="181"/>
      <c r="P267" s="197"/>
      <c r="Q267" s="31" t="str">
        <f>IF(I265="","",IF(IF(K265=3,L265=1)=TRUE,"X"," "))</f>
        <v/>
      </c>
      <c r="R267" s="33" t="str">
        <f>IF(I265="","",IF(IF(K265=3,L265=2)=TRUE,"X"," "))</f>
        <v/>
      </c>
      <c r="S267" s="34" t="str">
        <f>IF(I265="","",IF(IF(K265=3,L265=3)=TRUE,"X"," "))</f>
        <v/>
      </c>
      <c r="T267" s="34" t="str">
        <f>IF(I265="","",IF(IF(K265=3,L265=4)=TRUE,"X"," "))</f>
        <v/>
      </c>
      <c r="U267" s="148" t="str">
        <f>IF(I265="","",IF(IF(K265=3,L265=5)=TRUE,"X"," "))</f>
        <v/>
      </c>
      <c r="V267" s="249"/>
      <c r="W267" s="189"/>
      <c r="X267" s="190"/>
      <c r="Y267" s="252"/>
      <c r="Z267" s="252"/>
      <c r="AA267" s="255"/>
      <c r="AB267" s="235"/>
      <c r="AC267" s="190"/>
      <c r="AD267" s="181"/>
      <c r="AE267" s="181"/>
      <c r="AF267" s="182"/>
      <c r="AG267" s="182"/>
      <c r="AH267" s="181"/>
      <c r="AI267" s="40" t="str">
        <f>IF(AB265="","",IF(IF(AD265=3,AE265=1)=TRUE,"X"," "))</f>
        <v/>
      </c>
      <c r="AJ267" s="41" t="str">
        <f>IF(AB265="","",IF(IF(AD265=3,AE265=2)=TRUE,"X"," "))</f>
        <v/>
      </c>
      <c r="AK267" s="42" t="str">
        <f>IF(AB265="","",IF(IF(AD265=3,AE265=3)=TRUE,"X"," "))</f>
        <v/>
      </c>
      <c r="AL267" s="42" t="str">
        <f>IF(AB265="","",IF(IF(AD265=3,AE265=4)=TRUE,"X"," "))</f>
        <v/>
      </c>
      <c r="AM267" s="43" t="str">
        <f>IF(AB265="","",IF(IF(AD265=3,AE265=5)=TRUE,"X"," "))</f>
        <v/>
      </c>
      <c r="AN267" s="230"/>
      <c r="AO267" s="233"/>
      <c r="AP267" s="54"/>
      <c r="AQ267" s="54"/>
      <c r="AR267" s="54"/>
    </row>
    <row r="268" spans="1:44" x14ac:dyDescent="0.25">
      <c r="A268" s="54"/>
      <c r="B268" s="189"/>
      <c r="C268" s="190"/>
      <c r="D268" s="190"/>
      <c r="E268" s="190"/>
      <c r="F268" s="238"/>
      <c r="G268" s="239"/>
      <c r="H268" s="240"/>
      <c r="I268" s="190"/>
      <c r="J268" s="235"/>
      <c r="K268" s="193"/>
      <c r="L268" s="193"/>
      <c r="M268" s="193"/>
      <c r="N268" s="193"/>
      <c r="O268" s="181"/>
      <c r="P268" s="197"/>
      <c r="Q268" s="36" t="str">
        <f>IF(I265="","",IF(IF(K265=4,L265=1)=TRUE,"X"," "))</f>
        <v/>
      </c>
      <c r="R268" s="34" t="str">
        <f>IF(I265="","",IF(IF(K265=4,L265=2)=TRUE,"X"," "))</f>
        <v/>
      </c>
      <c r="S268" s="34" t="str">
        <f>IF(I265="","",IF(IF(K265=4,L265=3)=TRUE,"X"," "))</f>
        <v/>
      </c>
      <c r="T268" s="35" t="str">
        <f>IF(I265="","",IF(IF(K265=4,L265=4)=TRUE,"X"," "))</f>
        <v/>
      </c>
      <c r="U268" s="148" t="str">
        <f>IF(I265="","",IF(IF(K265=4,L265=5)=TRUE,"X"," "))</f>
        <v/>
      </c>
      <c r="V268" s="249"/>
      <c r="W268" s="189"/>
      <c r="X268" s="190"/>
      <c r="Y268" s="252"/>
      <c r="Z268" s="252"/>
      <c r="AA268" s="255"/>
      <c r="AB268" s="235"/>
      <c r="AC268" s="190"/>
      <c r="AD268" s="181"/>
      <c r="AE268" s="181"/>
      <c r="AF268" s="182"/>
      <c r="AG268" s="182"/>
      <c r="AH268" s="181"/>
      <c r="AI268" s="41" t="str">
        <f>IF(AB265="","",IF(IF(AD265=4,AE265=1)=TRUE,"X"," "))</f>
        <v/>
      </c>
      <c r="AJ268" s="42" t="str">
        <f>IF(AB265="","",IF(IF(AD265=4,AE265=2)=TRUE,"X"," "))</f>
        <v/>
      </c>
      <c r="AK268" s="42" t="str">
        <f>IF(AB265="","",IF(IF(AD265=4,AE265=3)=TRUE,"X"," "))</f>
        <v/>
      </c>
      <c r="AL268" s="43" t="str">
        <f>IF(AB265="","",IF(IF(AD265=4,AE265=4)=TRUE,"X"," "))</f>
        <v/>
      </c>
      <c r="AM268" s="43" t="str">
        <f>IF(AB265="","",IF(IF(AD265=4,AE265=5)=TRUE,"X"," "))</f>
        <v/>
      </c>
      <c r="AN268" s="230"/>
      <c r="AO268" s="233"/>
      <c r="AP268" s="54"/>
      <c r="AQ268" s="54"/>
      <c r="AR268" s="54"/>
    </row>
    <row r="269" spans="1:44" ht="15.75" thickBot="1" x14ac:dyDescent="0.3">
      <c r="A269" s="54"/>
      <c r="B269" s="189"/>
      <c r="C269" s="190"/>
      <c r="D269" s="190"/>
      <c r="E269" s="190"/>
      <c r="F269" s="238"/>
      <c r="G269" s="239"/>
      <c r="H269" s="240"/>
      <c r="I269" s="190"/>
      <c r="J269" s="235"/>
      <c r="K269" s="194"/>
      <c r="L269" s="194"/>
      <c r="M269" s="194"/>
      <c r="N269" s="194"/>
      <c r="O269" s="181"/>
      <c r="P269" s="198"/>
      <c r="Q269" s="37" t="str">
        <f>IF(I265="","",IF(IF(K265=5,L265=1)=TRUE,"X"," "))</f>
        <v/>
      </c>
      <c r="R269" s="38" t="str">
        <f>IF(I265="","",IF(IF(K265=5,L265=2)=TRUE,"X"," "))</f>
        <v/>
      </c>
      <c r="S269" s="39" t="str">
        <f>IF(I265="","",IF(IF(K265=5,L265=3)=TRUE,"X"," "))</f>
        <v/>
      </c>
      <c r="T269" s="39" t="str">
        <f>IF(I265="","",IF(IF(K265=5,L265=4)=TRUE,"X"," "))</f>
        <v/>
      </c>
      <c r="U269" s="149" t="str">
        <f>IF(I265="","",IF(IF(K265=5,L265=5)=TRUE,"X"," "))</f>
        <v/>
      </c>
      <c r="V269" s="249"/>
      <c r="W269" s="189"/>
      <c r="X269" s="190"/>
      <c r="Y269" s="257"/>
      <c r="Z269" s="257"/>
      <c r="AA269" s="258"/>
      <c r="AB269" s="235"/>
      <c r="AC269" s="190"/>
      <c r="AD269" s="181"/>
      <c r="AE269" s="181"/>
      <c r="AF269" s="182"/>
      <c r="AG269" s="182"/>
      <c r="AH269" s="181"/>
      <c r="AI269" s="42" t="str">
        <f>IF(AB265="","",IF(IF(AD265=5,AE265=1)=TRUE,"X"," "))</f>
        <v/>
      </c>
      <c r="AJ269" s="42" t="str">
        <f>IF(AB265="","",IF(IF(AD265=5,AE265=2)=TRUE,"X"," "))</f>
        <v/>
      </c>
      <c r="AK269" s="43" t="str">
        <f>IF(AB265="","",IF(IF(AD265=5,AE265=3)=TRUE,"X"," "))</f>
        <v/>
      </c>
      <c r="AL269" s="43" t="str">
        <f>IF(AB265="","",IF(IF(AD265=5,AE265=4)=TRUE,"X"," "))</f>
        <v/>
      </c>
      <c r="AM269" s="43" t="str">
        <f>IF(AB265="","",IF(IF(AD265=5,AE265=5)=TRUE,"X"," "))</f>
        <v/>
      </c>
      <c r="AN269" s="231"/>
      <c r="AO269" s="234"/>
      <c r="AP269" s="54"/>
      <c r="AQ269" s="54"/>
      <c r="AR269" s="54"/>
    </row>
    <row r="270" spans="1:44" x14ac:dyDescent="0.25">
      <c r="A270" s="54"/>
      <c r="B270" s="236">
        <v>52</v>
      </c>
      <c r="C270" s="190"/>
      <c r="D270" s="190"/>
      <c r="E270" s="190"/>
      <c r="F270" s="238"/>
      <c r="G270" s="239"/>
      <c r="H270" s="240"/>
      <c r="I270" s="190"/>
      <c r="J270" s="235"/>
      <c r="K270" s="192" t="str">
        <f>IF(I270="","",VLOOKUP(I270,calificaprobabilidad,2,FALSE))</f>
        <v/>
      </c>
      <c r="L270" s="192" t="str">
        <f>IF(I270="","",HLOOKUP(J270,calificaimpacto,2,FALSE))</f>
        <v/>
      </c>
      <c r="M270" s="195" t="str">
        <f t="shared" ref="M270" si="52">CONCATENATE(I270,J270)</f>
        <v/>
      </c>
      <c r="N270" s="195" t="e">
        <f>VLOOKUP(M270,calificacion,2,FALSE)</f>
        <v>#N/A</v>
      </c>
      <c r="O270" s="181" t="str">
        <f>IF(I270="","",VLOOKUP(SUM(K270:L270),calificariesgo,2))</f>
        <v/>
      </c>
      <c r="P270" s="196"/>
      <c r="Q270" s="28" t="str">
        <f>IF(I270="","",IF(IF(K270=1,L270=1)=TRUE,"X"," "))</f>
        <v/>
      </c>
      <c r="R270" s="29" t="str">
        <f>IF(I270="","",IF(IF(K270=1,L270=2)=TRUE,"X"," "))</f>
        <v/>
      </c>
      <c r="S270" s="29" t="str">
        <f>IF(I270="","",IF(IF(K270=1,L270=3)=TRUE,"X"," "))</f>
        <v/>
      </c>
      <c r="T270" s="30" t="str">
        <f>IF(I270="","",IF(IF(K270=1,L270=4)=TRUE,"X"," "))</f>
        <v/>
      </c>
      <c r="U270" s="150" t="str">
        <f>IF(I270="","",IF(I270="","",IF(IF(K270=1,L270=5)=TRUE,"X"," ")))</f>
        <v/>
      </c>
      <c r="V270" s="249"/>
      <c r="W270" s="189"/>
      <c r="X270" s="190"/>
      <c r="Y270" s="251"/>
      <c r="Z270" s="251"/>
      <c r="AA270" s="254"/>
      <c r="AB270" s="235"/>
      <c r="AC270" s="190"/>
      <c r="AD270" s="181" t="str">
        <f>IF(AB270="","",VLOOKUP(AB270,calificaprobabilidad,2,FALSE))</f>
        <v/>
      </c>
      <c r="AE270" s="181" t="str">
        <f>IF(AB270="","",HLOOKUP(AC270,calificaimpacto,2,FALSE))</f>
        <v/>
      </c>
      <c r="AF270" s="182" t="str">
        <f t="shared" ref="AF270" si="53">CONCATENATE(AB270,AC270)</f>
        <v/>
      </c>
      <c r="AG270" s="182" t="e">
        <f>VLOOKUP(AF270,calificacion,2,FALSE)</f>
        <v>#N/A</v>
      </c>
      <c r="AH270" s="181" t="str">
        <f>IF(AB270="","",VLOOKUP(SUM(AD270:AE270),calificariesgo,2))</f>
        <v/>
      </c>
      <c r="AI270" s="40" t="str">
        <f>IF(AB270="","",IF(IF(AD270=1,AE270=1)=TRUE,"X"," "))</f>
        <v/>
      </c>
      <c r="AJ270" s="40" t="str">
        <f>IF(AB270="","",IF(IF(AD270=1,AE270=2)=TRUE,"X"," "))</f>
        <v/>
      </c>
      <c r="AK270" s="40" t="str">
        <f>IF(AB270="","",IF(IF(AD270=1,AE270=3)=TRUE,"X"," "))</f>
        <v/>
      </c>
      <c r="AL270" s="41" t="str">
        <f>IF(AB270="","",IF(IF(AD270=1,AE270=4)=TRUE,"X"," "))</f>
        <v/>
      </c>
      <c r="AM270" s="42" t="str">
        <f>IF(AB270="","",IF(IF(AD270=1,AE270=5)=TRUE,"X"," "))</f>
        <v/>
      </c>
      <c r="AN270" s="229"/>
      <c r="AO270" s="232"/>
      <c r="AP270" s="54"/>
      <c r="AQ270" s="54"/>
      <c r="AR270" s="54"/>
    </row>
    <row r="271" spans="1:44" x14ac:dyDescent="0.25">
      <c r="A271" s="54"/>
      <c r="B271" s="237"/>
      <c r="C271" s="190"/>
      <c r="D271" s="190"/>
      <c r="E271" s="190"/>
      <c r="F271" s="238"/>
      <c r="G271" s="239"/>
      <c r="H271" s="240"/>
      <c r="I271" s="190"/>
      <c r="J271" s="235"/>
      <c r="K271" s="193"/>
      <c r="L271" s="193"/>
      <c r="M271" s="193"/>
      <c r="N271" s="193"/>
      <c r="O271" s="181"/>
      <c r="P271" s="197"/>
      <c r="Q271" s="31" t="str">
        <f>IF(I270="","",IF(IF(K270=2,L270=1)=TRUE,"X"," "))</f>
        <v/>
      </c>
      <c r="R271" s="32" t="str">
        <f>IF(I270="","",IF(IF(K270=2,L270=2)=TRUE,"X"," "))</f>
        <v/>
      </c>
      <c r="S271" s="33" t="str">
        <f>IF(I270="","",IF(IF(K270=2,L270=3)=TRUE,"X"," "))</f>
        <v/>
      </c>
      <c r="T271" s="34" t="str">
        <f>IF(I270="","",IF(I270="","",IF(IF(K270=2,L270=4)=TRUE,"X"," ")))</f>
        <v/>
      </c>
      <c r="U271" s="147" t="str">
        <f>IF(I270="","",IF(I270="","",IF(IF(K270=2,L270=5)=TRUE,"X"," ")))</f>
        <v/>
      </c>
      <c r="V271" s="249"/>
      <c r="W271" s="189"/>
      <c r="X271" s="190"/>
      <c r="Y271" s="252"/>
      <c r="Z271" s="252"/>
      <c r="AA271" s="255"/>
      <c r="AB271" s="235"/>
      <c r="AC271" s="190"/>
      <c r="AD271" s="181"/>
      <c r="AE271" s="181"/>
      <c r="AF271" s="182"/>
      <c r="AG271" s="182"/>
      <c r="AH271" s="181"/>
      <c r="AI271" s="40" t="str">
        <f>IF(AB270="","",IF(IF(AD270=2,AE270=1)=TRUE,"X"," "))</f>
        <v/>
      </c>
      <c r="AJ271" s="40" t="str">
        <f>IF(AB270="","",IF(IF(AD270=2,AE270=2)=TRUE,"X"," "))</f>
        <v/>
      </c>
      <c r="AK271" s="41" t="str">
        <f>IF(AB270="","",IF(IF(AD270=2,AE270=3)=TRUE,"X"," "))</f>
        <v/>
      </c>
      <c r="AL271" s="42" t="str">
        <f>IF(AB270="","",IF(IF(AD270=2,AE270=4)=TRUE,"X"," "))</f>
        <v/>
      </c>
      <c r="AM271" s="42" t="str">
        <f>IF(AB270="","",IF(IF(AD270=2,AE270=5)=TRUE,"X"," "))</f>
        <v/>
      </c>
      <c r="AN271" s="230"/>
      <c r="AO271" s="233"/>
      <c r="AP271" s="54"/>
      <c r="AQ271" s="54"/>
      <c r="AR271" s="54"/>
    </row>
    <row r="272" spans="1:44" x14ac:dyDescent="0.25">
      <c r="A272" s="54"/>
      <c r="B272" s="237"/>
      <c r="C272" s="190"/>
      <c r="D272" s="190"/>
      <c r="E272" s="190"/>
      <c r="F272" s="238"/>
      <c r="G272" s="239"/>
      <c r="H272" s="240"/>
      <c r="I272" s="190"/>
      <c r="J272" s="235"/>
      <c r="K272" s="193"/>
      <c r="L272" s="193"/>
      <c r="M272" s="193"/>
      <c r="N272" s="193"/>
      <c r="O272" s="181"/>
      <c r="P272" s="197"/>
      <c r="Q272" s="31" t="str">
        <f>IF(I270="","",IF(IF(K270=3,L270=1)=TRUE,"X"," "))</f>
        <v/>
      </c>
      <c r="R272" s="33" t="str">
        <f>IF(I270="","",IF(IF(K270=3,L270=2)=TRUE,"X"," "))</f>
        <v/>
      </c>
      <c r="S272" s="34" t="str">
        <f>IF(I270="","",IF(IF(K270=3,L270=3)=TRUE,"X"," "))</f>
        <v/>
      </c>
      <c r="T272" s="34" t="str">
        <f>IF(I270="","",IF(IF(K270=3,L270=4)=TRUE,"X"," "))</f>
        <v/>
      </c>
      <c r="U272" s="148" t="str">
        <f>IF(I270="","",IF(IF(K270=3,L270=5)=TRUE,"X"," "))</f>
        <v/>
      </c>
      <c r="V272" s="249"/>
      <c r="W272" s="189"/>
      <c r="X272" s="190"/>
      <c r="Y272" s="252"/>
      <c r="Z272" s="252"/>
      <c r="AA272" s="255"/>
      <c r="AB272" s="235"/>
      <c r="AC272" s="190"/>
      <c r="AD272" s="181"/>
      <c r="AE272" s="181"/>
      <c r="AF272" s="182"/>
      <c r="AG272" s="182"/>
      <c r="AH272" s="181"/>
      <c r="AI272" s="40" t="str">
        <f>IF(AB270="","",IF(IF(AD270=3,AE270=1)=TRUE,"X"," "))</f>
        <v/>
      </c>
      <c r="AJ272" s="41" t="str">
        <f>IF(AB270="","",IF(IF(AD270=3,AE270=2)=TRUE,"X"," "))</f>
        <v/>
      </c>
      <c r="AK272" s="42" t="str">
        <f>IF(AB270="","",IF(IF(AD270=3,AE270=3)=TRUE,"X"," "))</f>
        <v/>
      </c>
      <c r="AL272" s="42" t="str">
        <f>IF(AB270="","",IF(IF(AD270=3,AE270=4)=TRUE,"X"," "))</f>
        <v/>
      </c>
      <c r="AM272" s="43" t="str">
        <f>IF(AB270="","",IF(IF(AD270=3,AE270=5)=TRUE,"X"," "))</f>
        <v/>
      </c>
      <c r="AN272" s="230"/>
      <c r="AO272" s="233"/>
      <c r="AP272" s="54"/>
      <c r="AQ272" s="54"/>
      <c r="AR272" s="54"/>
    </row>
    <row r="273" spans="1:44" x14ac:dyDescent="0.25">
      <c r="A273" s="54"/>
      <c r="B273" s="237"/>
      <c r="C273" s="190"/>
      <c r="D273" s="190"/>
      <c r="E273" s="190"/>
      <c r="F273" s="238"/>
      <c r="G273" s="239"/>
      <c r="H273" s="240"/>
      <c r="I273" s="190"/>
      <c r="J273" s="235"/>
      <c r="K273" s="193"/>
      <c r="L273" s="193"/>
      <c r="M273" s="193"/>
      <c r="N273" s="193"/>
      <c r="O273" s="181"/>
      <c r="P273" s="197"/>
      <c r="Q273" s="36" t="str">
        <f>IF(I270="","",IF(IF(K270=4,L270=1)=TRUE,"X"," "))</f>
        <v/>
      </c>
      <c r="R273" s="34" t="str">
        <f>IF(I270="","",IF(IF(K270=4,L270=2)=TRUE,"X"," "))</f>
        <v/>
      </c>
      <c r="S273" s="34" t="str">
        <f>IF(I270="","",IF(IF(K270=4,L270=3)=TRUE,"X"," "))</f>
        <v/>
      </c>
      <c r="T273" s="35" t="str">
        <f>IF(I270="","",IF(IF(K270=4,L270=4)=TRUE,"X"," "))</f>
        <v/>
      </c>
      <c r="U273" s="148" t="str">
        <f>IF(I270="","",IF(IF(K270=4,L270=5)=TRUE,"X"," "))</f>
        <v/>
      </c>
      <c r="V273" s="249"/>
      <c r="W273" s="189"/>
      <c r="X273" s="190"/>
      <c r="Y273" s="252"/>
      <c r="Z273" s="252"/>
      <c r="AA273" s="255"/>
      <c r="AB273" s="235"/>
      <c r="AC273" s="190"/>
      <c r="AD273" s="181"/>
      <c r="AE273" s="181"/>
      <c r="AF273" s="182"/>
      <c r="AG273" s="182"/>
      <c r="AH273" s="181"/>
      <c r="AI273" s="41" t="str">
        <f>IF(AB270="","",IF(IF(AD270=4,AE270=1)=TRUE,"X"," "))</f>
        <v/>
      </c>
      <c r="AJ273" s="42" t="str">
        <f>IF(AB270="","",IF(IF(AD270=4,AE270=2)=TRUE,"X"," "))</f>
        <v/>
      </c>
      <c r="AK273" s="42" t="str">
        <f>IF(AB270="","",IF(IF(AD270=4,AE270=3)=TRUE,"X"," "))</f>
        <v/>
      </c>
      <c r="AL273" s="43" t="str">
        <f>IF(AB270="","",IF(IF(AD270=4,AE270=4)=TRUE,"X"," "))</f>
        <v/>
      </c>
      <c r="AM273" s="43" t="str">
        <f>IF(AB270="","",IF(IF(AD270=4,AE270=5)=TRUE,"X"," "))</f>
        <v/>
      </c>
      <c r="AN273" s="230"/>
      <c r="AO273" s="233"/>
      <c r="AP273" s="54"/>
      <c r="AQ273" s="54"/>
      <c r="AR273" s="54"/>
    </row>
    <row r="274" spans="1:44" ht="15.75" thickBot="1" x14ac:dyDescent="0.3">
      <c r="A274" s="54"/>
      <c r="B274" s="220"/>
      <c r="C274" s="190"/>
      <c r="D274" s="190"/>
      <c r="E274" s="190"/>
      <c r="F274" s="238"/>
      <c r="G274" s="239"/>
      <c r="H274" s="240"/>
      <c r="I274" s="190"/>
      <c r="J274" s="235"/>
      <c r="K274" s="194"/>
      <c r="L274" s="194"/>
      <c r="M274" s="194"/>
      <c r="N274" s="194"/>
      <c r="O274" s="181"/>
      <c r="P274" s="198"/>
      <c r="Q274" s="37" t="str">
        <f>IF(I270="","",IF(IF(K270=5,L270=1)=TRUE,"X"," "))</f>
        <v/>
      </c>
      <c r="R274" s="38" t="str">
        <f>IF(I270="","",IF(IF(K270=5,L270=2)=TRUE,"X"," "))</f>
        <v/>
      </c>
      <c r="S274" s="39" t="str">
        <f>IF(I270="","",IF(IF(K270=5,L270=3)=TRUE,"X"," "))</f>
        <v/>
      </c>
      <c r="T274" s="39" t="str">
        <f>IF(I270="","",IF(IF(K270=5,L270=4)=TRUE,"X"," "))</f>
        <v/>
      </c>
      <c r="U274" s="149" t="str">
        <f>IF(I270="","",IF(IF(K270=5,L270=5)=TRUE,"X"," "))</f>
        <v/>
      </c>
      <c r="V274" s="249"/>
      <c r="W274" s="189"/>
      <c r="X274" s="190"/>
      <c r="Y274" s="257"/>
      <c r="Z274" s="257"/>
      <c r="AA274" s="258"/>
      <c r="AB274" s="235"/>
      <c r="AC274" s="190"/>
      <c r="AD274" s="181"/>
      <c r="AE274" s="181"/>
      <c r="AF274" s="182"/>
      <c r="AG274" s="182"/>
      <c r="AH274" s="181"/>
      <c r="AI274" s="42" t="str">
        <f>IF(AB270="","",IF(IF(AD270=5,AE270=1)=TRUE,"X"," "))</f>
        <v/>
      </c>
      <c r="AJ274" s="42" t="str">
        <f>IF(AB270="","",IF(IF(AD270=5,AE270=2)=TRUE,"X"," "))</f>
        <v/>
      </c>
      <c r="AK274" s="43" t="str">
        <f>IF(AB270="","",IF(IF(AD270=5,AE270=3)=TRUE,"X"," "))</f>
        <v/>
      </c>
      <c r="AL274" s="43" t="str">
        <f>IF(AB270="","",IF(IF(AD270=5,AE270=4)=TRUE,"X"," "))</f>
        <v/>
      </c>
      <c r="AM274" s="43" t="str">
        <f>IF(AB270="","",IF(IF(AD270=5,AE270=5)=TRUE,"X"," "))</f>
        <v/>
      </c>
      <c r="AN274" s="231"/>
      <c r="AO274" s="234"/>
      <c r="AP274" s="54"/>
      <c r="AQ274" s="54"/>
      <c r="AR274" s="54"/>
    </row>
    <row r="275" spans="1:44" x14ac:dyDescent="0.25">
      <c r="A275" s="54"/>
      <c r="B275" s="236">
        <v>53</v>
      </c>
      <c r="C275" s="190"/>
      <c r="D275" s="190"/>
      <c r="E275" s="190"/>
      <c r="F275" s="238"/>
      <c r="G275" s="239"/>
      <c r="H275" s="240"/>
      <c r="I275" s="190"/>
      <c r="J275" s="235"/>
      <c r="K275" s="192" t="str">
        <f>IF(I275="","",VLOOKUP(I275,calificaprobabilidad,2,FALSE))</f>
        <v/>
      </c>
      <c r="L275" s="192" t="str">
        <f>IF(I275="","",HLOOKUP(J275,calificaimpacto,2,FALSE))</f>
        <v/>
      </c>
      <c r="M275" s="195" t="str">
        <f t="shared" ref="M275" si="54">CONCATENATE(I275,J275)</f>
        <v/>
      </c>
      <c r="N275" s="195" t="e">
        <f>VLOOKUP(M275,calificacion,2,FALSE)</f>
        <v>#N/A</v>
      </c>
      <c r="O275" s="181" t="str">
        <f>IF(I275="","",VLOOKUP(SUM(K275:L275),calificariesgo,2))</f>
        <v/>
      </c>
      <c r="P275" s="196"/>
      <c r="Q275" s="28" t="str">
        <f>IF(I275="","",IF(IF(K275=1,L275=1)=TRUE,"X"," "))</f>
        <v/>
      </c>
      <c r="R275" s="29" t="str">
        <f>IF(I275="","",IF(IF(K275=1,L275=2)=TRUE,"X"," "))</f>
        <v/>
      </c>
      <c r="S275" s="29" t="str">
        <f>IF(I275="","",IF(IF(K275=1,L275=3)=TRUE,"X"," "))</f>
        <v/>
      </c>
      <c r="T275" s="30" t="str">
        <f>IF(I275="","",IF(IF(K275=1,L275=4)=TRUE,"X"," "))</f>
        <v/>
      </c>
      <c r="U275" s="150" t="str">
        <f>IF(I275="","",IF(I275="","",IF(IF(K275=1,L275=5)=TRUE,"X"," ")))</f>
        <v/>
      </c>
      <c r="V275" s="249"/>
      <c r="W275" s="189"/>
      <c r="X275" s="190"/>
      <c r="Y275" s="251"/>
      <c r="Z275" s="251"/>
      <c r="AA275" s="254"/>
      <c r="AB275" s="235"/>
      <c r="AC275" s="190"/>
      <c r="AD275" s="181" t="str">
        <f>IF(AB275="","",VLOOKUP(AB275,calificaprobabilidad,2,FALSE))</f>
        <v/>
      </c>
      <c r="AE275" s="181" t="str">
        <f>IF(AB275="","",HLOOKUP(AC275,calificaimpacto,2,FALSE))</f>
        <v/>
      </c>
      <c r="AF275" s="182" t="str">
        <f t="shared" ref="AF275" si="55">CONCATENATE(AB275,AC275)</f>
        <v/>
      </c>
      <c r="AG275" s="182" t="e">
        <f>VLOOKUP(AF275,calificacion,2,FALSE)</f>
        <v>#N/A</v>
      </c>
      <c r="AH275" s="181" t="str">
        <f>IF(AB275="","",VLOOKUP(SUM(AD275:AE275),calificariesgo,2))</f>
        <v/>
      </c>
      <c r="AI275" s="40" t="str">
        <f>IF(AB275="","",IF(IF(AD275=1,AE275=1)=TRUE,"X"," "))</f>
        <v/>
      </c>
      <c r="AJ275" s="40" t="str">
        <f>IF(AB275="","",IF(IF(AD275=1,AE275=2)=TRUE,"X"," "))</f>
        <v/>
      </c>
      <c r="AK275" s="40" t="str">
        <f>IF(AB275="","",IF(IF(AD275=1,AE275=3)=TRUE,"X"," "))</f>
        <v/>
      </c>
      <c r="AL275" s="41" t="str">
        <f>IF(AB275="","",IF(IF(AD275=1,AE275=4)=TRUE,"X"," "))</f>
        <v/>
      </c>
      <c r="AM275" s="42" t="str">
        <f>IF(AB275="","",IF(IF(AD275=1,AE275=5)=TRUE,"X"," "))</f>
        <v/>
      </c>
      <c r="AN275" s="229"/>
      <c r="AO275" s="232"/>
      <c r="AP275" s="54"/>
      <c r="AQ275" s="54"/>
      <c r="AR275" s="54"/>
    </row>
    <row r="276" spans="1:44" x14ac:dyDescent="0.25">
      <c r="A276" s="54"/>
      <c r="B276" s="237"/>
      <c r="C276" s="190"/>
      <c r="D276" s="190"/>
      <c r="E276" s="190"/>
      <c r="F276" s="238"/>
      <c r="G276" s="239"/>
      <c r="H276" s="240"/>
      <c r="I276" s="190"/>
      <c r="J276" s="235"/>
      <c r="K276" s="193"/>
      <c r="L276" s="193"/>
      <c r="M276" s="193"/>
      <c r="N276" s="193"/>
      <c r="O276" s="181"/>
      <c r="P276" s="197"/>
      <c r="Q276" s="31" t="str">
        <f>IF(I275="","",IF(IF(K275=2,L275=1)=TRUE,"X"," "))</f>
        <v/>
      </c>
      <c r="R276" s="32" t="str">
        <f>IF(I275="","",IF(IF(K275=2,L275=2)=TRUE,"X"," "))</f>
        <v/>
      </c>
      <c r="S276" s="33" t="str">
        <f>IF(I275="","",IF(IF(K275=2,L275=3)=TRUE,"X"," "))</f>
        <v/>
      </c>
      <c r="T276" s="34" t="str">
        <f>IF(I275="","",IF(I275="","",IF(IF(K275=2,L275=4)=TRUE,"X"," ")))</f>
        <v/>
      </c>
      <c r="U276" s="147" t="str">
        <f>IF(I275="","",IF(I275="","",IF(IF(K275=2,L275=5)=TRUE,"X"," ")))</f>
        <v/>
      </c>
      <c r="V276" s="249"/>
      <c r="W276" s="189"/>
      <c r="X276" s="190"/>
      <c r="Y276" s="252"/>
      <c r="Z276" s="252"/>
      <c r="AA276" s="255"/>
      <c r="AB276" s="235"/>
      <c r="AC276" s="190"/>
      <c r="AD276" s="181"/>
      <c r="AE276" s="181"/>
      <c r="AF276" s="182"/>
      <c r="AG276" s="182"/>
      <c r="AH276" s="181"/>
      <c r="AI276" s="40" t="str">
        <f>IF(AB275="","",IF(IF(AD275=2,AE275=1)=TRUE,"X"," "))</f>
        <v/>
      </c>
      <c r="AJ276" s="40" t="str">
        <f>IF(AB275="","",IF(IF(AD275=2,AE275=2)=TRUE,"X"," "))</f>
        <v/>
      </c>
      <c r="AK276" s="41" t="str">
        <f>IF(AB275="","",IF(IF(AD275=2,AE275=3)=TRUE,"X"," "))</f>
        <v/>
      </c>
      <c r="AL276" s="42" t="str">
        <f>IF(AB275="","",IF(IF(AD275=2,AE275=4)=TRUE,"X"," "))</f>
        <v/>
      </c>
      <c r="AM276" s="42" t="str">
        <f>IF(AB275="","",IF(IF(AD275=2,AE275=5)=TRUE,"X"," "))</f>
        <v/>
      </c>
      <c r="AN276" s="230"/>
      <c r="AO276" s="233"/>
      <c r="AP276" s="54"/>
      <c r="AQ276" s="54"/>
      <c r="AR276" s="54"/>
    </row>
    <row r="277" spans="1:44" x14ac:dyDescent="0.25">
      <c r="A277" s="54"/>
      <c r="B277" s="237"/>
      <c r="C277" s="190"/>
      <c r="D277" s="190"/>
      <c r="E277" s="190"/>
      <c r="F277" s="238"/>
      <c r="G277" s="239"/>
      <c r="H277" s="240"/>
      <c r="I277" s="190"/>
      <c r="J277" s="235"/>
      <c r="K277" s="193"/>
      <c r="L277" s="193"/>
      <c r="M277" s="193"/>
      <c r="N277" s="193"/>
      <c r="O277" s="181"/>
      <c r="P277" s="197"/>
      <c r="Q277" s="31" t="str">
        <f>IF(I275="","",IF(IF(K275=3,L275=1)=TRUE,"X"," "))</f>
        <v/>
      </c>
      <c r="R277" s="33" t="str">
        <f>IF(I275="","",IF(IF(K275=3,L275=2)=TRUE,"X"," "))</f>
        <v/>
      </c>
      <c r="S277" s="34" t="str">
        <f>IF(I275="","",IF(IF(K275=3,L275=3)=TRUE,"X"," "))</f>
        <v/>
      </c>
      <c r="T277" s="34" t="str">
        <f>IF(I275="","",IF(IF(K275=3,L275=4)=TRUE,"X"," "))</f>
        <v/>
      </c>
      <c r="U277" s="148" t="str">
        <f>IF(I275="","",IF(IF(K275=3,L275=5)=TRUE,"X"," "))</f>
        <v/>
      </c>
      <c r="V277" s="249"/>
      <c r="W277" s="189"/>
      <c r="X277" s="190"/>
      <c r="Y277" s="252"/>
      <c r="Z277" s="252"/>
      <c r="AA277" s="255"/>
      <c r="AB277" s="235"/>
      <c r="AC277" s="190"/>
      <c r="AD277" s="181"/>
      <c r="AE277" s="181"/>
      <c r="AF277" s="182"/>
      <c r="AG277" s="182"/>
      <c r="AH277" s="181"/>
      <c r="AI277" s="40" t="str">
        <f>IF(AB275="","",IF(IF(AD275=3,AE275=1)=TRUE,"X"," "))</f>
        <v/>
      </c>
      <c r="AJ277" s="41" t="str">
        <f>IF(AB275="","",IF(IF(AD275=3,AE275=2)=TRUE,"X"," "))</f>
        <v/>
      </c>
      <c r="AK277" s="42" t="str">
        <f>IF(AB275="","",IF(IF(AD275=3,AE275=3)=TRUE,"X"," "))</f>
        <v/>
      </c>
      <c r="AL277" s="42" t="str">
        <f>IF(AB275="","",IF(IF(AD275=3,AE275=4)=TRUE,"X"," "))</f>
        <v/>
      </c>
      <c r="AM277" s="43" t="str">
        <f>IF(AB275="","",IF(IF(AD275=3,AE275=5)=TRUE,"X"," "))</f>
        <v/>
      </c>
      <c r="AN277" s="230"/>
      <c r="AO277" s="233"/>
      <c r="AP277" s="54"/>
      <c r="AQ277" s="54"/>
      <c r="AR277" s="54"/>
    </row>
    <row r="278" spans="1:44" x14ac:dyDescent="0.25">
      <c r="A278" s="54"/>
      <c r="B278" s="237"/>
      <c r="C278" s="190"/>
      <c r="D278" s="190"/>
      <c r="E278" s="190"/>
      <c r="F278" s="238"/>
      <c r="G278" s="239"/>
      <c r="H278" s="240"/>
      <c r="I278" s="190"/>
      <c r="J278" s="235"/>
      <c r="K278" s="193"/>
      <c r="L278" s="193"/>
      <c r="M278" s="193"/>
      <c r="N278" s="193"/>
      <c r="O278" s="181"/>
      <c r="P278" s="197"/>
      <c r="Q278" s="36" t="str">
        <f>IF(I275="","",IF(IF(K275=4,L275=1)=TRUE,"X"," "))</f>
        <v/>
      </c>
      <c r="R278" s="34" t="str">
        <f>IF(I275="","",IF(IF(K275=4,L275=2)=TRUE,"X"," "))</f>
        <v/>
      </c>
      <c r="S278" s="34" t="str">
        <f>IF(I275="","",IF(IF(K275=4,L275=3)=TRUE,"X"," "))</f>
        <v/>
      </c>
      <c r="T278" s="35" t="str">
        <f>IF(I275="","",IF(IF(K275=4,L275=4)=TRUE,"X"," "))</f>
        <v/>
      </c>
      <c r="U278" s="148" t="str">
        <f>IF(I275="","",IF(IF(K275=4,L275=5)=TRUE,"X"," "))</f>
        <v/>
      </c>
      <c r="V278" s="249"/>
      <c r="W278" s="189"/>
      <c r="X278" s="190"/>
      <c r="Y278" s="252"/>
      <c r="Z278" s="252"/>
      <c r="AA278" s="255"/>
      <c r="AB278" s="235"/>
      <c r="AC278" s="190"/>
      <c r="AD278" s="181"/>
      <c r="AE278" s="181"/>
      <c r="AF278" s="182"/>
      <c r="AG278" s="182"/>
      <c r="AH278" s="181"/>
      <c r="AI278" s="41" t="str">
        <f>IF(AB275="","",IF(IF(AD275=4,AE275=1)=TRUE,"X"," "))</f>
        <v/>
      </c>
      <c r="AJ278" s="42" t="str">
        <f>IF(AB275="","",IF(IF(AD275=4,AE275=2)=TRUE,"X"," "))</f>
        <v/>
      </c>
      <c r="AK278" s="42" t="str">
        <f>IF(AB275="","",IF(IF(AD275=4,AE275=3)=TRUE,"X"," "))</f>
        <v/>
      </c>
      <c r="AL278" s="43" t="str">
        <f>IF(AB275="","",IF(IF(AD275=4,AE275=4)=TRUE,"X"," "))</f>
        <v/>
      </c>
      <c r="AM278" s="43" t="str">
        <f>IF(AB275="","",IF(IF(AD275=4,AE275=5)=TRUE,"X"," "))</f>
        <v/>
      </c>
      <c r="AN278" s="230"/>
      <c r="AO278" s="233"/>
      <c r="AP278" s="54"/>
      <c r="AQ278" s="54"/>
      <c r="AR278" s="54"/>
    </row>
    <row r="279" spans="1:44" ht="15.75" thickBot="1" x14ac:dyDescent="0.3">
      <c r="A279" s="54"/>
      <c r="B279" s="220"/>
      <c r="C279" s="190"/>
      <c r="D279" s="190"/>
      <c r="E279" s="190"/>
      <c r="F279" s="238"/>
      <c r="G279" s="239"/>
      <c r="H279" s="240"/>
      <c r="I279" s="190"/>
      <c r="J279" s="235"/>
      <c r="K279" s="194"/>
      <c r="L279" s="194"/>
      <c r="M279" s="194"/>
      <c r="N279" s="194"/>
      <c r="O279" s="181"/>
      <c r="P279" s="198"/>
      <c r="Q279" s="37" t="str">
        <f>IF(I275="","",IF(IF(K275=5,L275=1)=TRUE,"X"," "))</f>
        <v/>
      </c>
      <c r="R279" s="38" t="str">
        <f>IF(I275="","",IF(IF(K275=5,L275=2)=TRUE,"X"," "))</f>
        <v/>
      </c>
      <c r="S279" s="39" t="str">
        <f>IF(I275="","",IF(IF(K275=5,L275=3)=TRUE,"X"," "))</f>
        <v/>
      </c>
      <c r="T279" s="39" t="str">
        <f>IF(I275="","",IF(IF(K275=5,L275=4)=TRUE,"X"," "))</f>
        <v/>
      </c>
      <c r="U279" s="149" t="str">
        <f>IF(I275="","",IF(IF(K275=5,L275=5)=TRUE,"X"," "))</f>
        <v/>
      </c>
      <c r="V279" s="249"/>
      <c r="W279" s="189"/>
      <c r="X279" s="190"/>
      <c r="Y279" s="257"/>
      <c r="Z279" s="257"/>
      <c r="AA279" s="258"/>
      <c r="AB279" s="235"/>
      <c r="AC279" s="190"/>
      <c r="AD279" s="181"/>
      <c r="AE279" s="181"/>
      <c r="AF279" s="182"/>
      <c r="AG279" s="182"/>
      <c r="AH279" s="181"/>
      <c r="AI279" s="42" t="str">
        <f>IF(AB275="","",IF(IF(AD275=5,AE275=1)=TRUE,"X"," "))</f>
        <v/>
      </c>
      <c r="AJ279" s="42" t="str">
        <f>IF(AB275="","",IF(IF(AD275=5,AE275=2)=TRUE,"X"," "))</f>
        <v/>
      </c>
      <c r="AK279" s="43" t="str">
        <f>IF(AB275="","",IF(IF(AD275=5,AE275=3)=TRUE,"X"," "))</f>
        <v/>
      </c>
      <c r="AL279" s="43" t="str">
        <f>IF(AB275="","",IF(IF(AD275=5,AE275=4)=TRUE,"X"," "))</f>
        <v/>
      </c>
      <c r="AM279" s="43" t="str">
        <f>IF(AB275="","",IF(IF(AD275=5,AE275=5)=TRUE,"X"," "))</f>
        <v/>
      </c>
      <c r="AN279" s="231"/>
      <c r="AO279" s="234"/>
      <c r="AP279" s="54"/>
      <c r="AQ279" s="54"/>
      <c r="AR279" s="54"/>
    </row>
    <row r="280" spans="1:44" x14ac:dyDescent="0.25">
      <c r="A280" s="54"/>
      <c r="B280" s="189">
        <v>54</v>
      </c>
      <c r="C280" s="190"/>
      <c r="D280" s="190"/>
      <c r="E280" s="190"/>
      <c r="F280" s="238"/>
      <c r="G280" s="239"/>
      <c r="H280" s="240"/>
      <c r="I280" s="190"/>
      <c r="J280" s="235"/>
      <c r="K280" s="192" t="str">
        <f>IF(I280="","",VLOOKUP(I280,calificaprobabilidad,2,FALSE))</f>
        <v/>
      </c>
      <c r="L280" s="192" t="str">
        <f>IF(I280="","",HLOOKUP(J280,calificaimpacto,2,FALSE))</f>
        <v/>
      </c>
      <c r="M280" s="195" t="str">
        <f t="shared" ref="M280" si="56">CONCATENATE(I280,J280)</f>
        <v/>
      </c>
      <c r="N280" s="195" t="e">
        <f>VLOOKUP(M280,calificacion,2,FALSE)</f>
        <v>#N/A</v>
      </c>
      <c r="O280" s="181" t="str">
        <f>IF(I280="","",VLOOKUP(SUM(K280:L280),calificariesgo,2))</f>
        <v/>
      </c>
      <c r="P280" s="196"/>
      <c r="Q280" s="28" t="str">
        <f>IF(I280="","",IF(IF(K280=1,L280=1)=TRUE,"X"," "))</f>
        <v/>
      </c>
      <c r="R280" s="29" t="str">
        <f>IF(I280="","",IF(IF(K280=1,L280=2)=TRUE,"X"," "))</f>
        <v/>
      </c>
      <c r="S280" s="29" t="str">
        <f>IF(I280="","",IF(IF(K280=1,L280=3)=TRUE,"X"," "))</f>
        <v/>
      </c>
      <c r="T280" s="30" t="str">
        <f>IF(I280="","",IF(IF(K280=1,L280=4)=TRUE,"X"," "))</f>
        <v/>
      </c>
      <c r="U280" s="150" t="str">
        <f>IF(I280="","",IF(I280="","",IF(IF(K280=1,L280=5)=TRUE,"X"," ")))</f>
        <v/>
      </c>
      <c r="V280" s="249"/>
      <c r="W280" s="189"/>
      <c r="X280" s="190"/>
      <c r="Y280" s="251"/>
      <c r="Z280" s="251"/>
      <c r="AA280" s="254"/>
      <c r="AB280" s="235"/>
      <c r="AC280" s="190"/>
      <c r="AD280" s="181" t="str">
        <f>IF(AB280="","",VLOOKUP(AB280,calificaprobabilidad,2,FALSE))</f>
        <v/>
      </c>
      <c r="AE280" s="181" t="str">
        <f>IF(AB280="","",HLOOKUP(AC280,calificaimpacto,2,FALSE))</f>
        <v/>
      </c>
      <c r="AF280" s="182" t="str">
        <f t="shared" ref="AF280" si="57">CONCATENATE(AB280,AC280)</f>
        <v/>
      </c>
      <c r="AG280" s="182" t="e">
        <f>VLOOKUP(AF280,calificacion,2,FALSE)</f>
        <v>#N/A</v>
      </c>
      <c r="AH280" s="181" t="str">
        <f>IF(AB280="","",VLOOKUP(SUM(AD280:AE280),calificariesgo,2))</f>
        <v/>
      </c>
      <c r="AI280" s="40" t="str">
        <f>IF(AB280="","",IF(IF(AD280=1,AE280=1)=TRUE,"X"," "))</f>
        <v/>
      </c>
      <c r="AJ280" s="40" t="str">
        <f>IF(AB280="","",IF(IF(AD280=1,AE280=2)=TRUE,"X"," "))</f>
        <v/>
      </c>
      <c r="AK280" s="40" t="str">
        <f>IF(AB280="","",IF(IF(AD280=1,AE280=3)=TRUE,"X"," "))</f>
        <v/>
      </c>
      <c r="AL280" s="41" t="str">
        <f>IF(AB280="","",IF(IF(AD280=1,AE280=4)=TRUE,"X"," "))</f>
        <v/>
      </c>
      <c r="AM280" s="42" t="str">
        <f>IF(AB280="","",IF(IF(AD280=1,AE280=5)=TRUE,"X"," "))</f>
        <v/>
      </c>
      <c r="AN280" s="229"/>
      <c r="AO280" s="232"/>
      <c r="AP280" s="54"/>
      <c r="AQ280" s="54"/>
      <c r="AR280" s="54"/>
    </row>
    <row r="281" spans="1:44" x14ac:dyDescent="0.25">
      <c r="A281" s="54"/>
      <c r="B281" s="189"/>
      <c r="C281" s="190"/>
      <c r="D281" s="190"/>
      <c r="E281" s="190"/>
      <c r="F281" s="238"/>
      <c r="G281" s="239"/>
      <c r="H281" s="240"/>
      <c r="I281" s="190"/>
      <c r="J281" s="235"/>
      <c r="K281" s="193"/>
      <c r="L281" s="193"/>
      <c r="M281" s="193"/>
      <c r="N281" s="193"/>
      <c r="O281" s="181"/>
      <c r="P281" s="197"/>
      <c r="Q281" s="31" t="str">
        <f>IF(I280="","",IF(IF(K280=2,L280=1)=TRUE,"X"," "))</f>
        <v/>
      </c>
      <c r="R281" s="32" t="str">
        <f>IF(I280="","",IF(IF(K280=2,L280=2)=TRUE,"X"," "))</f>
        <v/>
      </c>
      <c r="S281" s="33" t="str">
        <f>IF(I280="","",IF(IF(K280=2,L280=3)=TRUE,"X"," "))</f>
        <v/>
      </c>
      <c r="T281" s="34" t="str">
        <f>IF(I280="","",IF(I280="","",IF(IF(K280=2,L280=4)=TRUE,"X"," ")))</f>
        <v/>
      </c>
      <c r="U281" s="147" t="str">
        <f>IF(I280="","",IF(I280="","",IF(IF(K280=2,L280=5)=TRUE,"X"," ")))</f>
        <v/>
      </c>
      <c r="V281" s="249"/>
      <c r="W281" s="189"/>
      <c r="X281" s="190"/>
      <c r="Y281" s="252"/>
      <c r="Z281" s="252"/>
      <c r="AA281" s="255"/>
      <c r="AB281" s="235"/>
      <c r="AC281" s="190"/>
      <c r="AD281" s="181"/>
      <c r="AE281" s="181"/>
      <c r="AF281" s="182"/>
      <c r="AG281" s="182"/>
      <c r="AH281" s="181"/>
      <c r="AI281" s="40" t="str">
        <f>IF(AB280="","",IF(IF(AD280=2,AE280=1)=TRUE,"X"," "))</f>
        <v/>
      </c>
      <c r="AJ281" s="40" t="str">
        <f>IF(AB280="","",IF(IF(AD280=2,AE280=2)=TRUE,"X"," "))</f>
        <v/>
      </c>
      <c r="AK281" s="41" t="str">
        <f>IF(AB280="","",IF(IF(AD280=2,AE280=3)=TRUE,"X"," "))</f>
        <v/>
      </c>
      <c r="AL281" s="42" t="str">
        <f>IF(AB280="","",IF(IF(AD280=2,AE280=4)=TRUE,"X"," "))</f>
        <v/>
      </c>
      <c r="AM281" s="42" t="str">
        <f>IF(AB280="","",IF(IF(AD280=2,AE280=5)=TRUE,"X"," "))</f>
        <v/>
      </c>
      <c r="AN281" s="230"/>
      <c r="AO281" s="233"/>
      <c r="AP281" s="54"/>
      <c r="AQ281" s="54"/>
      <c r="AR281" s="54"/>
    </row>
    <row r="282" spans="1:44" x14ac:dyDescent="0.25">
      <c r="A282" s="54"/>
      <c r="B282" s="189"/>
      <c r="C282" s="190"/>
      <c r="D282" s="190"/>
      <c r="E282" s="190"/>
      <c r="F282" s="238"/>
      <c r="G282" s="239"/>
      <c r="H282" s="240"/>
      <c r="I282" s="190"/>
      <c r="J282" s="235"/>
      <c r="K282" s="193"/>
      <c r="L282" s="193"/>
      <c r="M282" s="193"/>
      <c r="N282" s="193"/>
      <c r="O282" s="181"/>
      <c r="P282" s="197"/>
      <c r="Q282" s="31" t="str">
        <f>IF(I280="","",IF(IF(K280=3,L280=1)=TRUE,"X"," "))</f>
        <v/>
      </c>
      <c r="R282" s="33" t="str">
        <f>IF(I280="","",IF(IF(K280=3,L280=2)=TRUE,"X"," "))</f>
        <v/>
      </c>
      <c r="S282" s="34" t="str">
        <f>IF(I280="","",IF(IF(K280=3,L280=3)=TRUE,"X"," "))</f>
        <v/>
      </c>
      <c r="T282" s="34" t="str">
        <f>IF(I280="","",IF(IF(K280=3,L280=4)=TRUE,"X"," "))</f>
        <v/>
      </c>
      <c r="U282" s="148" t="str">
        <f>IF(I280="","",IF(IF(K280=3,L280=5)=TRUE,"X"," "))</f>
        <v/>
      </c>
      <c r="V282" s="249"/>
      <c r="W282" s="189"/>
      <c r="X282" s="190"/>
      <c r="Y282" s="252"/>
      <c r="Z282" s="252"/>
      <c r="AA282" s="255"/>
      <c r="AB282" s="235"/>
      <c r="AC282" s="190"/>
      <c r="AD282" s="181"/>
      <c r="AE282" s="181"/>
      <c r="AF282" s="182"/>
      <c r="AG282" s="182"/>
      <c r="AH282" s="181"/>
      <c r="AI282" s="40" t="str">
        <f>IF(AB280="","",IF(IF(AD280=3,AE280=1)=TRUE,"X"," "))</f>
        <v/>
      </c>
      <c r="AJ282" s="41" t="str">
        <f>IF(AB280="","",IF(IF(AD280=3,AE280=2)=TRUE,"X"," "))</f>
        <v/>
      </c>
      <c r="AK282" s="42" t="str">
        <f>IF(AB280="","",IF(IF(AD280=3,AE280=3)=TRUE,"X"," "))</f>
        <v/>
      </c>
      <c r="AL282" s="42" t="str">
        <f>IF(AB280="","",IF(IF(AD280=3,AE280=4)=TRUE,"X"," "))</f>
        <v/>
      </c>
      <c r="AM282" s="43" t="str">
        <f>IF(AB280="","",IF(IF(AD280=3,AE280=5)=TRUE,"X"," "))</f>
        <v/>
      </c>
      <c r="AN282" s="230"/>
      <c r="AO282" s="233"/>
      <c r="AP282" s="54"/>
      <c r="AQ282" s="54"/>
      <c r="AR282" s="54"/>
    </row>
    <row r="283" spans="1:44" x14ac:dyDescent="0.25">
      <c r="A283" s="54"/>
      <c r="B283" s="189"/>
      <c r="C283" s="190"/>
      <c r="D283" s="190"/>
      <c r="E283" s="190"/>
      <c r="F283" s="238"/>
      <c r="G283" s="239"/>
      <c r="H283" s="240"/>
      <c r="I283" s="190"/>
      <c r="J283" s="235"/>
      <c r="K283" s="193"/>
      <c r="L283" s="193"/>
      <c r="M283" s="193"/>
      <c r="N283" s="193"/>
      <c r="O283" s="181"/>
      <c r="P283" s="197"/>
      <c r="Q283" s="36" t="str">
        <f>IF(I280="","",IF(IF(K280=4,L280=1)=TRUE,"X"," "))</f>
        <v/>
      </c>
      <c r="R283" s="34" t="str">
        <f>IF(I280="","",IF(IF(K280=4,L280=2)=TRUE,"X"," "))</f>
        <v/>
      </c>
      <c r="S283" s="34" t="str">
        <f>IF(I280="","",IF(IF(K280=4,L280=3)=TRUE,"X"," "))</f>
        <v/>
      </c>
      <c r="T283" s="35" t="str">
        <f>IF(I280="","",IF(IF(K280=4,L280=4)=TRUE,"X"," "))</f>
        <v/>
      </c>
      <c r="U283" s="148" t="str">
        <f>IF(I280="","",IF(IF(K280=4,L280=5)=TRUE,"X"," "))</f>
        <v/>
      </c>
      <c r="V283" s="249"/>
      <c r="W283" s="189"/>
      <c r="X283" s="190"/>
      <c r="Y283" s="252"/>
      <c r="Z283" s="252"/>
      <c r="AA283" s="255"/>
      <c r="AB283" s="235"/>
      <c r="AC283" s="190"/>
      <c r="AD283" s="181"/>
      <c r="AE283" s="181"/>
      <c r="AF283" s="182"/>
      <c r="AG283" s="182"/>
      <c r="AH283" s="181"/>
      <c r="AI283" s="41" t="str">
        <f>IF(AB280="","",IF(IF(AD280=4,AE280=1)=TRUE,"X"," "))</f>
        <v/>
      </c>
      <c r="AJ283" s="42" t="str">
        <f>IF(AB280="","",IF(IF(AD280=4,AE280=2)=TRUE,"X"," "))</f>
        <v/>
      </c>
      <c r="AK283" s="42" t="str">
        <f>IF(AB280="","",IF(IF(AD280=4,AE280=3)=TRUE,"X"," "))</f>
        <v/>
      </c>
      <c r="AL283" s="43" t="str">
        <f>IF(AB280="","",IF(IF(AD280=4,AE280=4)=TRUE,"X"," "))</f>
        <v/>
      </c>
      <c r="AM283" s="43" t="str">
        <f>IF(AB280="","",IF(IF(AD280=4,AE280=5)=TRUE,"X"," "))</f>
        <v/>
      </c>
      <c r="AN283" s="230"/>
      <c r="AO283" s="233"/>
      <c r="AP283" s="54"/>
      <c r="AQ283" s="54"/>
      <c r="AR283" s="54"/>
    </row>
    <row r="284" spans="1:44" ht="15.75" thickBot="1" x14ac:dyDescent="0.3">
      <c r="A284" s="54"/>
      <c r="B284" s="189"/>
      <c r="C284" s="190"/>
      <c r="D284" s="190"/>
      <c r="E284" s="190"/>
      <c r="F284" s="238"/>
      <c r="G284" s="239"/>
      <c r="H284" s="240"/>
      <c r="I284" s="190"/>
      <c r="J284" s="235"/>
      <c r="K284" s="194"/>
      <c r="L284" s="194"/>
      <c r="M284" s="194"/>
      <c r="N284" s="194"/>
      <c r="O284" s="181"/>
      <c r="P284" s="198"/>
      <c r="Q284" s="37" t="str">
        <f>IF(I280="","",IF(IF(K280=5,L280=1)=TRUE,"X"," "))</f>
        <v/>
      </c>
      <c r="R284" s="38" t="str">
        <f>IF(I280="","",IF(IF(K280=5,L280=2)=TRUE,"X"," "))</f>
        <v/>
      </c>
      <c r="S284" s="39" t="str">
        <f>IF(I280="","",IF(IF(K280=5,L280=3)=TRUE,"X"," "))</f>
        <v/>
      </c>
      <c r="T284" s="39" t="str">
        <f>IF(I280="","",IF(IF(K280=5,L280=4)=TRUE,"X"," "))</f>
        <v/>
      </c>
      <c r="U284" s="149" t="str">
        <f>IF(I280="","",IF(IF(K280=5,L280=5)=TRUE,"X"," "))</f>
        <v/>
      </c>
      <c r="V284" s="249"/>
      <c r="W284" s="189"/>
      <c r="X284" s="190"/>
      <c r="Y284" s="257"/>
      <c r="Z284" s="257"/>
      <c r="AA284" s="258"/>
      <c r="AB284" s="235"/>
      <c r="AC284" s="190"/>
      <c r="AD284" s="181"/>
      <c r="AE284" s="181"/>
      <c r="AF284" s="182"/>
      <c r="AG284" s="182"/>
      <c r="AH284" s="181"/>
      <c r="AI284" s="42" t="str">
        <f>IF(AB280="","",IF(IF(AD280=5,AE280=1)=TRUE,"X"," "))</f>
        <v/>
      </c>
      <c r="AJ284" s="42" t="str">
        <f>IF(AB280="","",IF(IF(AD280=5,AE280=2)=TRUE,"X"," "))</f>
        <v/>
      </c>
      <c r="AK284" s="43" t="str">
        <f>IF(AB280="","",IF(IF(AD280=5,AE280=3)=TRUE,"X"," "))</f>
        <v/>
      </c>
      <c r="AL284" s="43" t="str">
        <f>IF(AB280="","",IF(IF(AD280=5,AE280=4)=TRUE,"X"," "))</f>
        <v/>
      </c>
      <c r="AM284" s="43" t="str">
        <f>IF(AB280="","",IF(IF(AD280=5,AE280=5)=TRUE,"X"," "))</f>
        <v/>
      </c>
      <c r="AN284" s="231"/>
      <c r="AO284" s="234"/>
      <c r="AP284" s="54"/>
      <c r="AQ284" s="54"/>
      <c r="AR284" s="54"/>
    </row>
    <row r="285" spans="1:44" x14ac:dyDescent="0.25">
      <c r="A285" s="54"/>
      <c r="B285" s="236">
        <v>55</v>
      </c>
      <c r="C285" s="190"/>
      <c r="D285" s="190"/>
      <c r="E285" s="190"/>
      <c r="F285" s="238"/>
      <c r="G285" s="239"/>
      <c r="H285" s="240"/>
      <c r="I285" s="190"/>
      <c r="J285" s="235"/>
      <c r="K285" s="192" t="str">
        <f>IF(I285="","",VLOOKUP(I285,calificaprobabilidad,2,FALSE))</f>
        <v/>
      </c>
      <c r="L285" s="192" t="str">
        <f>IF(I285="","",HLOOKUP(J285,calificaimpacto,2,FALSE))</f>
        <v/>
      </c>
      <c r="M285" s="195" t="str">
        <f t="shared" ref="M285" si="58">CONCATENATE(I285,J285)</f>
        <v/>
      </c>
      <c r="N285" s="195" t="e">
        <f>VLOOKUP(M285,calificacion,2,FALSE)</f>
        <v>#N/A</v>
      </c>
      <c r="O285" s="181" t="str">
        <f>IF(I285="","",VLOOKUP(SUM(K285:L285),calificariesgo,2))</f>
        <v/>
      </c>
      <c r="P285" s="196"/>
      <c r="Q285" s="28" t="str">
        <f>IF(I285="","",IF(IF(K285=1,L285=1)=TRUE,"X"," "))</f>
        <v/>
      </c>
      <c r="R285" s="29" t="str">
        <f>IF(I285="","",IF(IF(K285=1,L285=2)=TRUE,"X"," "))</f>
        <v/>
      </c>
      <c r="S285" s="29" t="str">
        <f>IF(I285="","",IF(IF(K285=1,L285=3)=TRUE,"X"," "))</f>
        <v/>
      </c>
      <c r="T285" s="30" t="str">
        <f>IF(I285="","",IF(IF(K285=1,L285=4)=TRUE,"X"," "))</f>
        <v/>
      </c>
      <c r="U285" s="150" t="str">
        <f>IF(I285="","",IF(I285="","",IF(IF(K285=1,L285=5)=TRUE,"X"," ")))</f>
        <v/>
      </c>
      <c r="V285" s="249"/>
      <c r="W285" s="189"/>
      <c r="X285" s="190"/>
      <c r="Y285" s="251"/>
      <c r="Z285" s="251"/>
      <c r="AA285" s="254"/>
      <c r="AB285" s="235"/>
      <c r="AC285" s="190"/>
      <c r="AD285" s="181" t="str">
        <f>IF(AB285="","",VLOOKUP(AB285,calificaprobabilidad,2,FALSE))</f>
        <v/>
      </c>
      <c r="AE285" s="181" t="str">
        <f>IF(AB285="","",HLOOKUP(AC285,calificaimpacto,2,FALSE))</f>
        <v/>
      </c>
      <c r="AF285" s="182" t="str">
        <f t="shared" ref="AF285" si="59">CONCATENATE(AB285,AC285)</f>
        <v/>
      </c>
      <c r="AG285" s="182" t="e">
        <f>VLOOKUP(AF285,calificacion,2,FALSE)</f>
        <v>#N/A</v>
      </c>
      <c r="AH285" s="181" t="str">
        <f>IF(AB285="","",VLOOKUP(SUM(AD285:AE285),calificariesgo,2))</f>
        <v/>
      </c>
      <c r="AI285" s="40" t="str">
        <f>IF(AB285="","",IF(IF(AD285=1,AE285=1)=TRUE,"X"," "))</f>
        <v/>
      </c>
      <c r="AJ285" s="40" t="str">
        <f>IF(AB285="","",IF(IF(AD285=1,AE285=2)=TRUE,"X"," "))</f>
        <v/>
      </c>
      <c r="AK285" s="40" t="str">
        <f>IF(AB285="","",IF(IF(AD285=1,AE285=3)=TRUE,"X"," "))</f>
        <v/>
      </c>
      <c r="AL285" s="41" t="str">
        <f>IF(AB285="","",IF(IF(AD285=1,AE285=4)=TRUE,"X"," "))</f>
        <v/>
      </c>
      <c r="AM285" s="42" t="str">
        <f>IF(AB285="","",IF(IF(AD285=1,AE285=5)=TRUE,"X"," "))</f>
        <v/>
      </c>
      <c r="AN285" s="229"/>
      <c r="AO285" s="232"/>
      <c r="AP285" s="54"/>
      <c r="AQ285" s="54"/>
      <c r="AR285" s="54"/>
    </row>
    <row r="286" spans="1:44" x14ac:dyDescent="0.25">
      <c r="A286" s="54"/>
      <c r="B286" s="237"/>
      <c r="C286" s="190"/>
      <c r="D286" s="190"/>
      <c r="E286" s="190"/>
      <c r="F286" s="238"/>
      <c r="G286" s="239"/>
      <c r="H286" s="240"/>
      <c r="I286" s="190"/>
      <c r="J286" s="235"/>
      <c r="K286" s="193"/>
      <c r="L286" s="193"/>
      <c r="M286" s="193"/>
      <c r="N286" s="193"/>
      <c r="O286" s="181"/>
      <c r="P286" s="197"/>
      <c r="Q286" s="31" t="str">
        <f>IF(I285="","",IF(IF(K285=2,L285=1)=TRUE,"X"," "))</f>
        <v/>
      </c>
      <c r="R286" s="32" t="str">
        <f>IF(I285="","",IF(IF(K285=2,L285=2)=TRUE,"X"," "))</f>
        <v/>
      </c>
      <c r="S286" s="33" t="str">
        <f>IF(I285="","",IF(IF(K285=2,L285=3)=TRUE,"X"," "))</f>
        <v/>
      </c>
      <c r="T286" s="34" t="str">
        <f>IF(I285="","",IF(I285="","",IF(IF(K285=2,L285=4)=TRUE,"X"," ")))</f>
        <v/>
      </c>
      <c r="U286" s="147" t="str">
        <f>IF(I285="","",IF(I285="","",IF(IF(K285=2,L285=5)=TRUE,"X"," ")))</f>
        <v/>
      </c>
      <c r="V286" s="249"/>
      <c r="W286" s="189"/>
      <c r="X286" s="190"/>
      <c r="Y286" s="252"/>
      <c r="Z286" s="252"/>
      <c r="AA286" s="255"/>
      <c r="AB286" s="235"/>
      <c r="AC286" s="190"/>
      <c r="AD286" s="181"/>
      <c r="AE286" s="181"/>
      <c r="AF286" s="182"/>
      <c r="AG286" s="182"/>
      <c r="AH286" s="181"/>
      <c r="AI286" s="40" t="str">
        <f>IF(AB285="","",IF(IF(AD285=2,AE285=1)=TRUE,"X"," "))</f>
        <v/>
      </c>
      <c r="AJ286" s="40" t="str">
        <f>IF(AB285="","",IF(IF(AD285=2,AE285=2)=TRUE,"X"," "))</f>
        <v/>
      </c>
      <c r="AK286" s="41" t="str">
        <f>IF(AB285="","",IF(IF(AD285=2,AE285=3)=TRUE,"X"," "))</f>
        <v/>
      </c>
      <c r="AL286" s="42" t="str">
        <f>IF(AB285="","",IF(IF(AD285=2,AE285=4)=TRUE,"X"," "))</f>
        <v/>
      </c>
      <c r="AM286" s="42" t="str">
        <f>IF(AB285="","",IF(IF(AD285=2,AE285=5)=TRUE,"X"," "))</f>
        <v/>
      </c>
      <c r="AN286" s="230"/>
      <c r="AO286" s="233"/>
      <c r="AP286" s="54"/>
      <c r="AQ286" s="54"/>
      <c r="AR286" s="54"/>
    </row>
    <row r="287" spans="1:44" x14ac:dyDescent="0.25">
      <c r="A287" s="54"/>
      <c r="B287" s="237"/>
      <c r="C287" s="190"/>
      <c r="D287" s="190"/>
      <c r="E287" s="190"/>
      <c r="F287" s="238"/>
      <c r="G287" s="239"/>
      <c r="H287" s="240"/>
      <c r="I287" s="190"/>
      <c r="J287" s="235"/>
      <c r="K287" s="193"/>
      <c r="L287" s="193"/>
      <c r="M287" s="193"/>
      <c r="N287" s="193"/>
      <c r="O287" s="181"/>
      <c r="P287" s="197"/>
      <c r="Q287" s="31" t="str">
        <f>IF(I285="","",IF(IF(K285=3,L285=1)=TRUE,"X"," "))</f>
        <v/>
      </c>
      <c r="R287" s="33" t="str">
        <f>IF(I285="","",IF(IF(K285=3,L285=2)=TRUE,"X"," "))</f>
        <v/>
      </c>
      <c r="S287" s="34" t="str">
        <f>IF(I285="","",IF(IF(K285=3,L285=3)=TRUE,"X"," "))</f>
        <v/>
      </c>
      <c r="T287" s="34" t="str">
        <f>IF(I285="","",IF(IF(K285=3,L285=4)=TRUE,"X"," "))</f>
        <v/>
      </c>
      <c r="U287" s="148" t="str">
        <f>IF(I285="","",IF(IF(K285=3,L285=5)=TRUE,"X"," "))</f>
        <v/>
      </c>
      <c r="V287" s="249"/>
      <c r="W287" s="189"/>
      <c r="X287" s="190"/>
      <c r="Y287" s="252"/>
      <c r="Z287" s="252"/>
      <c r="AA287" s="255"/>
      <c r="AB287" s="235"/>
      <c r="AC287" s="190"/>
      <c r="AD287" s="181"/>
      <c r="AE287" s="181"/>
      <c r="AF287" s="182"/>
      <c r="AG287" s="182"/>
      <c r="AH287" s="181"/>
      <c r="AI287" s="40" t="str">
        <f>IF(AB285="","",IF(IF(AD285=3,AE285=1)=TRUE,"X"," "))</f>
        <v/>
      </c>
      <c r="AJ287" s="41" t="str">
        <f>IF(AB285="","",IF(IF(AD285=3,AE285=2)=TRUE,"X"," "))</f>
        <v/>
      </c>
      <c r="AK287" s="42" t="str">
        <f>IF(AB285="","",IF(IF(AD285=3,AE285=3)=TRUE,"X"," "))</f>
        <v/>
      </c>
      <c r="AL287" s="42" t="str">
        <f>IF(AB285="","",IF(IF(AD285=3,AE285=4)=TRUE,"X"," "))</f>
        <v/>
      </c>
      <c r="AM287" s="43" t="str">
        <f>IF(AB285="","",IF(IF(AD285=3,AE285=5)=TRUE,"X"," "))</f>
        <v/>
      </c>
      <c r="AN287" s="230"/>
      <c r="AO287" s="233"/>
      <c r="AP287" s="54"/>
      <c r="AQ287" s="54"/>
      <c r="AR287" s="54"/>
    </row>
    <row r="288" spans="1:44" x14ac:dyDescent="0.25">
      <c r="A288" s="54"/>
      <c r="B288" s="237"/>
      <c r="C288" s="190"/>
      <c r="D288" s="190"/>
      <c r="E288" s="190"/>
      <c r="F288" s="238"/>
      <c r="G288" s="239"/>
      <c r="H288" s="240"/>
      <c r="I288" s="190"/>
      <c r="J288" s="235"/>
      <c r="K288" s="193"/>
      <c r="L288" s="193"/>
      <c r="M288" s="193"/>
      <c r="N288" s="193"/>
      <c r="O288" s="181"/>
      <c r="P288" s="197"/>
      <c r="Q288" s="36" t="str">
        <f>IF(I285="","",IF(IF(K285=4,L285=1)=TRUE,"X"," "))</f>
        <v/>
      </c>
      <c r="R288" s="34" t="str">
        <f>IF(I285="","",IF(IF(K285=4,L285=2)=TRUE,"X"," "))</f>
        <v/>
      </c>
      <c r="S288" s="34" t="str">
        <f>IF(I285="","",IF(IF(K285=4,L285=3)=TRUE,"X"," "))</f>
        <v/>
      </c>
      <c r="T288" s="35" t="str">
        <f>IF(I285="","",IF(IF(K285=4,L285=4)=TRUE,"X"," "))</f>
        <v/>
      </c>
      <c r="U288" s="148" t="str">
        <f>IF(I285="","",IF(IF(K285=4,L285=5)=TRUE,"X"," "))</f>
        <v/>
      </c>
      <c r="V288" s="249"/>
      <c r="W288" s="189"/>
      <c r="X288" s="190"/>
      <c r="Y288" s="252"/>
      <c r="Z288" s="252"/>
      <c r="AA288" s="255"/>
      <c r="AB288" s="235"/>
      <c r="AC288" s="190"/>
      <c r="AD288" s="181"/>
      <c r="AE288" s="181"/>
      <c r="AF288" s="182"/>
      <c r="AG288" s="182"/>
      <c r="AH288" s="181"/>
      <c r="AI288" s="41" t="str">
        <f>IF(AB285="","",IF(IF(AD285=4,AE285=1)=TRUE,"X"," "))</f>
        <v/>
      </c>
      <c r="AJ288" s="42" t="str">
        <f>IF(AB285="","",IF(IF(AD285=4,AE285=2)=TRUE,"X"," "))</f>
        <v/>
      </c>
      <c r="AK288" s="42" t="str">
        <f>IF(AB285="","",IF(IF(AD285=4,AE285=3)=TRUE,"X"," "))</f>
        <v/>
      </c>
      <c r="AL288" s="43" t="str">
        <f>IF(AB285="","",IF(IF(AD285=4,AE285=4)=TRUE,"X"," "))</f>
        <v/>
      </c>
      <c r="AM288" s="43" t="str">
        <f>IF(AB285="","",IF(IF(AD285=4,AE285=5)=TRUE,"X"," "))</f>
        <v/>
      </c>
      <c r="AN288" s="230"/>
      <c r="AO288" s="233"/>
      <c r="AP288" s="54"/>
      <c r="AQ288" s="54"/>
      <c r="AR288" s="54"/>
    </row>
    <row r="289" spans="1:44" ht="15.75" thickBot="1" x14ac:dyDescent="0.3">
      <c r="A289" s="54"/>
      <c r="B289" s="220"/>
      <c r="C289" s="190"/>
      <c r="D289" s="190"/>
      <c r="E289" s="190"/>
      <c r="F289" s="238"/>
      <c r="G289" s="239"/>
      <c r="H289" s="240"/>
      <c r="I289" s="190"/>
      <c r="J289" s="235"/>
      <c r="K289" s="194"/>
      <c r="L289" s="194"/>
      <c r="M289" s="194"/>
      <c r="N289" s="194"/>
      <c r="O289" s="181"/>
      <c r="P289" s="198"/>
      <c r="Q289" s="37" t="str">
        <f>IF(I285="","",IF(IF(K285=5,L285=1)=TRUE,"X"," "))</f>
        <v/>
      </c>
      <c r="R289" s="38" t="str">
        <f>IF(I285="","",IF(IF(K285=5,L285=2)=TRUE,"X"," "))</f>
        <v/>
      </c>
      <c r="S289" s="39" t="str">
        <f>IF(I285="","",IF(IF(K285=5,L285=3)=TRUE,"X"," "))</f>
        <v/>
      </c>
      <c r="T289" s="39" t="str">
        <f>IF(I285="","",IF(IF(K285=5,L285=4)=TRUE,"X"," "))</f>
        <v/>
      </c>
      <c r="U289" s="149" t="str">
        <f>IF(I285="","",IF(IF(K285=5,L285=5)=TRUE,"X"," "))</f>
        <v/>
      </c>
      <c r="V289" s="249"/>
      <c r="W289" s="189"/>
      <c r="X289" s="190"/>
      <c r="Y289" s="257"/>
      <c r="Z289" s="257"/>
      <c r="AA289" s="258"/>
      <c r="AB289" s="235"/>
      <c r="AC289" s="190"/>
      <c r="AD289" s="181"/>
      <c r="AE289" s="181"/>
      <c r="AF289" s="182"/>
      <c r="AG289" s="182"/>
      <c r="AH289" s="181"/>
      <c r="AI289" s="42" t="str">
        <f>IF(AB285="","",IF(IF(AD285=5,AE285=1)=TRUE,"X"," "))</f>
        <v/>
      </c>
      <c r="AJ289" s="42" t="str">
        <f>IF(AB285="","",IF(IF(AD285=5,AE285=2)=TRUE,"X"," "))</f>
        <v/>
      </c>
      <c r="AK289" s="43" t="str">
        <f>IF(AB285="","",IF(IF(AD285=5,AE285=3)=TRUE,"X"," "))</f>
        <v/>
      </c>
      <c r="AL289" s="43" t="str">
        <f>IF(AB285="","",IF(IF(AD285=5,AE285=4)=TRUE,"X"," "))</f>
        <v/>
      </c>
      <c r="AM289" s="43" t="str">
        <f>IF(AB285="","",IF(IF(AD285=5,AE285=5)=TRUE,"X"," "))</f>
        <v/>
      </c>
      <c r="AN289" s="231"/>
      <c r="AO289" s="234"/>
      <c r="AP289" s="54"/>
      <c r="AQ289" s="54"/>
      <c r="AR289" s="54"/>
    </row>
    <row r="290" spans="1:44" x14ac:dyDescent="0.25">
      <c r="A290" s="54"/>
      <c r="B290" s="236">
        <v>56</v>
      </c>
      <c r="C290" s="190"/>
      <c r="D290" s="190"/>
      <c r="E290" s="190"/>
      <c r="F290" s="238"/>
      <c r="G290" s="239"/>
      <c r="H290" s="240"/>
      <c r="I290" s="190"/>
      <c r="J290" s="235"/>
      <c r="K290" s="192" t="str">
        <f>IF(I290="","",VLOOKUP(I290,calificaprobabilidad,2,FALSE))</f>
        <v/>
      </c>
      <c r="L290" s="192" t="str">
        <f>IF(I290="","",HLOOKUP(J290,calificaimpacto,2,FALSE))</f>
        <v/>
      </c>
      <c r="M290" s="195" t="str">
        <f t="shared" ref="M290" si="60">CONCATENATE(I290,J290)</f>
        <v/>
      </c>
      <c r="N290" s="195" t="e">
        <f>VLOOKUP(M290,calificacion,2,FALSE)</f>
        <v>#N/A</v>
      </c>
      <c r="O290" s="181" t="str">
        <f>IF(I290="","",VLOOKUP(SUM(K290:L290),calificariesgo,2))</f>
        <v/>
      </c>
      <c r="P290" s="196"/>
      <c r="Q290" s="28" t="str">
        <f>IF(I290="","",IF(IF(K290=1,L290=1)=TRUE,"X"," "))</f>
        <v/>
      </c>
      <c r="R290" s="29" t="str">
        <f>IF(I290="","",IF(IF(K290=1,L290=2)=TRUE,"X"," "))</f>
        <v/>
      </c>
      <c r="S290" s="29" t="str">
        <f>IF(I290="","",IF(IF(K290=1,L290=3)=TRUE,"X"," "))</f>
        <v/>
      </c>
      <c r="T290" s="30" t="str">
        <f>IF(I290="","",IF(IF(K290=1,L290=4)=TRUE,"X"," "))</f>
        <v/>
      </c>
      <c r="U290" s="150" t="str">
        <f>IF(I290="","",IF(I290="","",IF(IF(K290=1,L290=5)=TRUE,"X"," ")))</f>
        <v/>
      </c>
      <c r="V290" s="249"/>
      <c r="W290" s="189"/>
      <c r="X290" s="190"/>
      <c r="Y290" s="251"/>
      <c r="Z290" s="251"/>
      <c r="AA290" s="254"/>
      <c r="AB290" s="235"/>
      <c r="AC290" s="190"/>
      <c r="AD290" s="181" t="str">
        <f>IF(AB290="","",VLOOKUP(AB290,calificaprobabilidad,2,FALSE))</f>
        <v/>
      </c>
      <c r="AE290" s="181" t="str">
        <f>IF(AB290="","",HLOOKUP(AC290,calificaimpacto,2,FALSE))</f>
        <v/>
      </c>
      <c r="AF290" s="182" t="str">
        <f t="shared" ref="AF290" si="61">CONCATENATE(AB290,AC290)</f>
        <v/>
      </c>
      <c r="AG290" s="182" t="e">
        <f>VLOOKUP(AF290,calificacion,2,FALSE)</f>
        <v>#N/A</v>
      </c>
      <c r="AH290" s="181" t="str">
        <f>IF(AB290="","",VLOOKUP(SUM(AD290:AE290),calificariesgo,2))</f>
        <v/>
      </c>
      <c r="AI290" s="40" t="str">
        <f>IF(AB290="","",IF(IF(AD290=1,AE290=1)=TRUE,"X"," "))</f>
        <v/>
      </c>
      <c r="AJ290" s="40" t="str">
        <f>IF(AB290="","",IF(IF(AD290=1,AE290=2)=TRUE,"X"," "))</f>
        <v/>
      </c>
      <c r="AK290" s="40" t="str">
        <f>IF(AB290="","",IF(IF(AD290=1,AE290=3)=TRUE,"X"," "))</f>
        <v/>
      </c>
      <c r="AL290" s="41" t="str">
        <f>IF(AB290="","",IF(IF(AD290=1,AE290=4)=TRUE,"X"," "))</f>
        <v/>
      </c>
      <c r="AM290" s="42" t="str">
        <f>IF(AB290="","",IF(IF(AD290=1,AE290=5)=TRUE,"X"," "))</f>
        <v/>
      </c>
      <c r="AN290" s="229"/>
      <c r="AO290" s="232"/>
      <c r="AP290" s="54"/>
      <c r="AQ290" s="54"/>
      <c r="AR290" s="54"/>
    </row>
    <row r="291" spans="1:44" x14ac:dyDescent="0.25">
      <c r="A291" s="54"/>
      <c r="B291" s="237"/>
      <c r="C291" s="190"/>
      <c r="D291" s="190"/>
      <c r="E291" s="190"/>
      <c r="F291" s="238"/>
      <c r="G291" s="239"/>
      <c r="H291" s="240"/>
      <c r="I291" s="190"/>
      <c r="J291" s="235"/>
      <c r="K291" s="193"/>
      <c r="L291" s="193"/>
      <c r="M291" s="193"/>
      <c r="N291" s="193"/>
      <c r="O291" s="181"/>
      <c r="P291" s="197"/>
      <c r="Q291" s="31" t="str">
        <f>IF(I290="","",IF(IF(K290=2,L290=1)=TRUE,"X"," "))</f>
        <v/>
      </c>
      <c r="R291" s="32" t="str">
        <f>IF(I290="","",IF(IF(K290=2,L290=2)=TRUE,"X"," "))</f>
        <v/>
      </c>
      <c r="S291" s="33" t="str">
        <f>IF(I290="","",IF(IF(K290=2,L290=3)=TRUE,"X"," "))</f>
        <v/>
      </c>
      <c r="T291" s="34" t="str">
        <f>IF(I290="","",IF(I290="","",IF(IF(K290=2,L290=4)=TRUE,"X"," ")))</f>
        <v/>
      </c>
      <c r="U291" s="147" t="str">
        <f>IF(I290="","",IF(I290="","",IF(IF(K290=2,L290=5)=TRUE,"X"," ")))</f>
        <v/>
      </c>
      <c r="V291" s="249"/>
      <c r="W291" s="189"/>
      <c r="X291" s="190"/>
      <c r="Y291" s="252"/>
      <c r="Z291" s="252"/>
      <c r="AA291" s="255"/>
      <c r="AB291" s="235"/>
      <c r="AC291" s="190"/>
      <c r="AD291" s="181"/>
      <c r="AE291" s="181"/>
      <c r="AF291" s="182"/>
      <c r="AG291" s="182"/>
      <c r="AH291" s="181"/>
      <c r="AI291" s="40" t="str">
        <f>IF(AB290="","",IF(IF(AD290=2,AE290=1)=TRUE,"X"," "))</f>
        <v/>
      </c>
      <c r="AJ291" s="40" t="str">
        <f>IF(AB290="","",IF(IF(AD290=2,AE290=2)=TRUE,"X"," "))</f>
        <v/>
      </c>
      <c r="AK291" s="41" t="str">
        <f>IF(AB290="","",IF(IF(AD290=2,AE290=3)=TRUE,"X"," "))</f>
        <v/>
      </c>
      <c r="AL291" s="42" t="str">
        <f>IF(AB290="","",IF(IF(AD290=2,AE290=4)=TRUE,"X"," "))</f>
        <v/>
      </c>
      <c r="AM291" s="42" t="str">
        <f>IF(AB290="","",IF(IF(AD290=2,AE290=5)=TRUE,"X"," "))</f>
        <v/>
      </c>
      <c r="AN291" s="230"/>
      <c r="AO291" s="233"/>
      <c r="AP291" s="54"/>
      <c r="AQ291" s="54"/>
      <c r="AR291" s="54"/>
    </row>
    <row r="292" spans="1:44" x14ac:dyDescent="0.25">
      <c r="A292" s="54"/>
      <c r="B292" s="237"/>
      <c r="C292" s="190"/>
      <c r="D292" s="190"/>
      <c r="E292" s="190"/>
      <c r="F292" s="238"/>
      <c r="G292" s="239"/>
      <c r="H292" s="240"/>
      <c r="I292" s="190"/>
      <c r="J292" s="235"/>
      <c r="K292" s="193"/>
      <c r="L292" s="193"/>
      <c r="M292" s="193"/>
      <c r="N292" s="193"/>
      <c r="O292" s="181"/>
      <c r="P292" s="197"/>
      <c r="Q292" s="31" t="str">
        <f>IF(I290="","",IF(IF(K290=3,L290=1)=TRUE,"X"," "))</f>
        <v/>
      </c>
      <c r="R292" s="33" t="str">
        <f>IF(I290="","",IF(IF(K290=3,L290=2)=TRUE,"X"," "))</f>
        <v/>
      </c>
      <c r="S292" s="34" t="str">
        <f>IF(I290="","",IF(IF(K290=3,L290=3)=TRUE,"X"," "))</f>
        <v/>
      </c>
      <c r="T292" s="34" t="str">
        <f>IF(I290="","",IF(IF(K290=3,L290=4)=TRUE,"X"," "))</f>
        <v/>
      </c>
      <c r="U292" s="148" t="str">
        <f>IF(I290="","",IF(IF(K290=3,L290=5)=TRUE,"X"," "))</f>
        <v/>
      </c>
      <c r="V292" s="249"/>
      <c r="W292" s="189"/>
      <c r="X292" s="190"/>
      <c r="Y292" s="252"/>
      <c r="Z292" s="252"/>
      <c r="AA292" s="255"/>
      <c r="AB292" s="235"/>
      <c r="AC292" s="190"/>
      <c r="AD292" s="181"/>
      <c r="AE292" s="181"/>
      <c r="AF292" s="182"/>
      <c r="AG292" s="182"/>
      <c r="AH292" s="181"/>
      <c r="AI292" s="40" t="str">
        <f>IF(AB290="","",IF(IF(AD290=3,AE290=1)=TRUE,"X"," "))</f>
        <v/>
      </c>
      <c r="AJ292" s="41" t="str">
        <f>IF(AB290="","",IF(IF(AD290=3,AE290=2)=TRUE,"X"," "))</f>
        <v/>
      </c>
      <c r="AK292" s="42" t="str">
        <f>IF(AB290="","",IF(IF(AD290=3,AE290=3)=TRUE,"X"," "))</f>
        <v/>
      </c>
      <c r="AL292" s="42" t="str">
        <f>IF(AB290="","",IF(IF(AD290=3,AE290=4)=TRUE,"X"," "))</f>
        <v/>
      </c>
      <c r="AM292" s="43" t="str">
        <f>IF(AB290="","",IF(IF(AD290=3,AE290=5)=TRUE,"X"," "))</f>
        <v/>
      </c>
      <c r="AN292" s="230"/>
      <c r="AO292" s="233"/>
      <c r="AP292" s="54"/>
      <c r="AQ292" s="54"/>
      <c r="AR292" s="54"/>
    </row>
    <row r="293" spans="1:44" x14ac:dyDescent="0.25">
      <c r="A293" s="54"/>
      <c r="B293" s="237"/>
      <c r="C293" s="190"/>
      <c r="D293" s="190"/>
      <c r="E293" s="190"/>
      <c r="F293" s="238"/>
      <c r="G293" s="239"/>
      <c r="H293" s="240"/>
      <c r="I293" s="190"/>
      <c r="J293" s="235"/>
      <c r="K293" s="193"/>
      <c r="L293" s="193"/>
      <c r="M293" s="193"/>
      <c r="N293" s="193"/>
      <c r="O293" s="181"/>
      <c r="P293" s="197"/>
      <c r="Q293" s="36" t="str">
        <f>IF(I290="","",IF(IF(K290=4,L290=1)=TRUE,"X"," "))</f>
        <v/>
      </c>
      <c r="R293" s="34" t="str">
        <f>IF(I290="","",IF(IF(K290=4,L290=2)=TRUE,"X"," "))</f>
        <v/>
      </c>
      <c r="S293" s="34" t="str">
        <f>IF(I290="","",IF(IF(K290=4,L290=3)=TRUE,"X"," "))</f>
        <v/>
      </c>
      <c r="T293" s="35" t="str">
        <f>IF(I290="","",IF(IF(K290=4,L290=4)=TRUE,"X"," "))</f>
        <v/>
      </c>
      <c r="U293" s="148" t="str">
        <f>IF(I290="","",IF(IF(K290=4,L290=5)=TRUE,"X"," "))</f>
        <v/>
      </c>
      <c r="V293" s="249"/>
      <c r="W293" s="189"/>
      <c r="X293" s="190"/>
      <c r="Y293" s="252"/>
      <c r="Z293" s="252"/>
      <c r="AA293" s="255"/>
      <c r="AB293" s="235"/>
      <c r="AC293" s="190"/>
      <c r="AD293" s="181"/>
      <c r="AE293" s="181"/>
      <c r="AF293" s="182"/>
      <c r="AG293" s="182"/>
      <c r="AH293" s="181"/>
      <c r="AI293" s="41" t="str">
        <f>IF(AB290="","",IF(IF(AD290=4,AE290=1)=TRUE,"X"," "))</f>
        <v/>
      </c>
      <c r="AJ293" s="42" t="str">
        <f>IF(AB290="","",IF(IF(AD290=4,AE290=2)=TRUE,"X"," "))</f>
        <v/>
      </c>
      <c r="AK293" s="42" t="str">
        <f>IF(AB290="","",IF(IF(AD290=4,AE290=3)=TRUE,"X"," "))</f>
        <v/>
      </c>
      <c r="AL293" s="43" t="str">
        <f>IF(AB290="","",IF(IF(AD290=4,AE290=4)=TRUE,"X"," "))</f>
        <v/>
      </c>
      <c r="AM293" s="43" t="str">
        <f>IF(AB290="","",IF(IF(AD290=4,AE290=5)=TRUE,"X"," "))</f>
        <v/>
      </c>
      <c r="AN293" s="230"/>
      <c r="AO293" s="233"/>
      <c r="AP293" s="54"/>
      <c r="AQ293" s="54"/>
      <c r="AR293" s="54"/>
    </row>
    <row r="294" spans="1:44" ht="15.75" thickBot="1" x14ac:dyDescent="0.3">
      <c r="A294" s="54"/>
      <c r="B294" s="220"/>
      <c r="C294" s="190"/>
      <c r="D294" s="190"/>
      <c r="E294" s="190"/>
      <c r="F294" s="238"/>
      <c r="G294" s="239"/>
      <c r="H294" s="240"/>
      <c r="I294" s="190"/>
      <c r="J294" s="235"/>
      <c r="K294" s="194"/>
      <c r="L294" s="194"/>
      <c r="M294" s="194"/>
      <c r="N294" s="194"/>
      <c r="O294" s="181"/>
      <c r="P294" s="198"/>
      <c r="Q294" s="37" t="str">
        <f>IF(I290="","",IF(IF(K290=5,L290=1)=TRUE,"X"," "))</f>
        <v/>
      </c>
      <c r="R294" s="38" t="str">
        <f>IF(I290="","",IF(IF(K290=5,L290=2)=TRUE,"X"," "))</f>
        <v/>
      </c>
      <c r="S294" s="39" t="str">
        <f>IF(I290="","",IF(IF(K290=5,L290=3)=TRUE,"X"," "))</f>
        <v/>
      </c>
      <c r="T294" s="39" t="str">
        <f>IF(I290="","",IF(IF(K290=5,L290=4)=TRUE,"X"," "))</f>
        <v/>
      </c>
      <c r="U294" s="149" t="str">
        <f>IF(I290="","",IF(IF(K290=5,L290=5)=TRUE,"X"," "))</f>
        <v/>
      </c>
      <c r="V294" s="249"/>
      <c r="W294" s="189"/>
      <c r="X294" s="190"/>
      <c r="Y294" s="257"/>
      <c r="Z294" s="257"/>
      <c r="AA294" s="258"/>
      <c r="AB294" s="235"/>
      <c r="AC294" s="190"/>
      <c r="AD294" s="181"/>
      <c r="AE294" s="181"/>
      <c r="AF294" s="182"/>
      <c r="AG294" s="182"/>
      <c r="AH294" s="181"/>
      <c r="AI294" s="42" t="str">
        <f>IF(AB290="","",IF(IF(AD290=5,AE290=1)=TRUE,"X"," "))</f>
        <v/>
      </c>
      <c r="AJ294" s="42" t="str">
        <f>IF(AB290="","",IF(IF(AD290=5,AE290=2)=TRUE,"X"," "))</f>
        <v/>
      </c>
      <c r="AK294" s="43" t="str">
        <f>IF(AB290="","",IF(IF(AD290=5,AE290=3)=TRUE,"X"," "))</f>
        <v/>
      </c>
      <c r="AL294" s="43" t="str">
        <f>IF(AB290="","",IF(IF(AD290=5,AE290=4)=TRUE,"X"," "))</f>
        <v/>
      </c>
      <c r="AM294" s="43" t="str">
        <f>IF(AB290="","",IF(IF(AD290=5,AE290=5)=TRUE,"X"," "))</f>
        <v/>
      </c>
      <c r="AN294" s="231"/>
      <c r="AO294" s="234"/>
      <c r="AP294" s="54"/>
      <c r="AQ294" s="54"/>
      <c r="AR294" s="54"/>
    </row>
    <row r="295" spans="1:44" x14ac:dyDescent="0.25">
      <c r="A295" s="54"/>
      <c r="B295" s="189">
        <v>57</v>
      </c>
      <c r="C295" s="190"/>
      <c r="D295" s="190"/>
      <c r="E295" s="190"/>
      <c r="F295" s="238"/>
      <c r="G295" s="239"/>
      <c r="H295" s="240"/>
      <c r="I295" s="190"/>
      <c r="J295" s="235"/>
      <c r="K295" s="192" t="str">
        <f>IF(I295="","",VLOOKUP(I295,calificaprobabilidad,2,FALSE))</f>
        <v/>
      </c>
      <c r="L295" s="192" t="str">
        <f>IF(I295="","",HLOOKUP(J295,calificaimpacto,2,FALSE))</f>
        <v/>
      </c>
      <c r="M295" s="195" t="str">
        <f t="shared" ref="M295" si="62">CONCATENATE(I295,J295)</f>
        <v/>
      </c>
      <c r="N295" s="195" t="e">
        <f>VLOOKUP(M295,calificacion,2,FALSE)</f>
        <v>#N/A</v>
      </c>
      <c r="O295" s="181" t="str">
        <f>IF(I295="","",VLOOKUP(SUM(K295:L295),calificariesgo,2))</f>
        <v/>
      </c>
      <c r="P295" s="196"/>
      <c r="Q295" s="28" t="str">
        <f>IF(I295="","",IF(IF(K295=1,L295=1)=TRUE,"X"," "))</f>
        <v/>
      </c>
      <c r="R295" s="29" t="str">
        <f>IF(I295="","",IF(IF(K295=1,L295=2)=TRUE,"X"," "))</f>
        <v/>
      </c>
      <c r="S295" s="29" t="str">
        <f>IF(I295="","",IF(IF(K295=1,L295=3)=TRUE,"X"," "))</f>
        <v/>
      </c>
      <c r="T295" s="30" t="str">
        <f>IF(I295="","",IF(IF(K295=1,L295=4)=TRUE,"X"," "))</f>
        <v/>
      </c>
      <c r="U295" s="150" t="str">
        <f>IF(I295="","",IF(I295="","",IF(IF(K295=1,L295=5)=TRUE,"X"," ")))</f>
        <v/>
      </c>
      <c r="V295" s="249"/>
      <c r="W295" s="189"/>
      <c r="X295" s="190"/>
      <c r="Y295" s="251"/>
      <c r="Z295" s="251"/>
      <c r="AA295" s="254"/>
      <c r="AB295" s="235"/>
      <c r="AC295" s="190"/>
      <c r="AD295" s="181" t="str">
        <f>IF(AB295="","",VLOOKUP(AB295,calificaprobabilidad,2,FALSE))</f>
        <v/>
      </c>
      <c r="AE295" s="181" t="str">
        <f>IF(AB295="","",HLOOKUP(AC295,calificaimpacto,2,FALSE))</f>
        <v/>
      </c>
      <c r="AF295" s="182" t="str">
        <f t="shared" ref="AF295" si="63">CONCATENATE(AB295,AC295)</f>
        <v/>
      </c>
      <c r="AG295" s="182" t="e">
        <f>VLOOKUP(AF295,calificacion,2,FALSE)</f>
        <v>#N/A</v>
      </c>
      <c r="AH295" s="181" t="str">
        <f>IF(AB295="","",VLOOKUP(SUM(AD295:AE295),calificariesgo,2))</f>
        <v/>
      </c>
      <c r="AI295" s="40" t="str">
        <f>IF(AB295="","",IF(IF(AD295=1,AE295=1)=TRUE,"X"," "))</f>
        <v/>
      </c>
      <c r="AJ295" s="40" t="str">
        <f>IF(AB295="","",IF(IF(AD295=1,AE295=2)=TRUE,"X"," "))</f>
        <v/>
      </c>
      <c r="AK295" s="40" t="str">
        <f>IF(AB295="","",IF(IF(AD295=1,AE295=3)=TRUE,"X"," "))</f>
        <v/>
      </c>
      <c r="AL295" s="41" t="str">
        <f>IF(AB295="","",IF(IF(AD295=1,AE295=4)=TRUE,"X"," "))</f>
        <v/>
      </c>
      <c r="AM295" s="42" t="str">
        <f>IF(AB295="","",IF(IF(AD295=1,AE295=5)=TRUE,"X"," "))</f>
        <v/>
      </c>
      <c r="AN295" s="229"/>
      <c r="AO295" s="232"/>
      <c r="AP295" s="54"/>
      <c r="AQ295" s="54"/>
      <c r="AR295" s="54"/>
    </row>
    <row r="296" spans="1:44" x14ac:dyDescent="0.25">
      <c r="A296" s="54"/>
      <c r="B296" s="189"/>
      <c r="C296" s="190"/>
      <c r="D296" s="190"/>
      <c r="E296" s="190"/>
      <c r="F296" s="238"/>
      <c r="G296" s="239"/>
      <c r="H296" s="240"/>
      <c r="I296" s="190"/>
      <c r="J296" s="235"/>
      <c r="K296" s="193"/>
      <c r="L296" s="193"/>
      <c r="M296" s="193"/>
      <c r="N296" s="193"/>
      <c r="O296" s="181"/>
      <c r="P296" s="197"/>
      <c r="Q296" s="31" t="str">
        <f>IF(I295="","",IF(IF(K295=2,L295=1)=TRUE,"X"," "))</f>
        <v/>
      </c>
      <c r="R296" s="32" t="str">
        <f>IF(I295="","",IF(IF(K295=2,L295=2)=TRUE,"X"," "))</f>
        <v/>
      </c>
      <c r="S296" s="33" t="str">
        <f>IF(I295="","",IF(IF(K295=2,L295=3)=TRUE,"X"," "))</f>
        <v/>
      </c>
      <c r="T296" s="34" t="str">
        <f>IF(I295="","",IF(I295="","",IF(IF(K295=2,L295=4)=TRUE,"X"," ")))</f>
        <v/>
      </c>
      <c r="U296" s="147" t="str">
        <f>IF(I295="","",IF(I295="","",IF(IF(K295=2,L295=5)=TRUE,"X"," ")))</f>
        <v/>
      </c>
      <c r="V296" s="249"/>
      <c r="W296" s="189"/>
      <c r="X296" s="190"/>
      <c r="Y296" s="252"/>
      <c r="Z296" s="252"/>
      <c r="AA296" s="255"/>
      <c r="AB296" s="235"/>
      <c r="AC296" s="190"/>
      <c r="AD296" s="181"/>
      <c r="AE296" s="181"/>
      <c r="AF296" s="182"/>
      <c r="AG296" s="182"/>
      <c r="AH296" s="181"/>
      <c r="AI296" s="40" t="str">
        <f>IF(AB295="","",IF(IF(AD295=2,AE295=1)=TRUE,"X"," "))</f>
        <v/>
      </c>
      <c r="AJ296" s="40" t="str">
        <f>IF(AB295="","",IF(IF(AD295=2,AE295=2)=TRUE,"X"," "))</f>
        <v/>
      </c>
      <c r="AK296" s="41" t="str">
        <f>IF(AB295="","",IF(IF(AD295=2,AE295=3)=TRUE,"X"," "))</f>
        <v/>
      </c>
      <c r="AL296" s="42" t="str">
        <f>IF(AB295="","",IF(IF(AD295=2,AE295=4)=TRUE,"X"," "))</f>
        <v/>
      </c>
      <c r="AM296" s="42" t="str">
        <f>IF(AB295="","",IF(IF(AD295=2,AE295=5)=TRUE,"X"," "))</f>
        <v/>
      </c>
      <c r="AN296" s="230"/>
      <c r="AO296" s="233"/>
      <c r="AP296" s="54"/>
      <c r="AQ296" s="54"/>
      <c r="AR296" s="54"/>
    </row>
    <row r="297" spans="1:44" x14ac:dyDescent="0.25">
      <c r="A297" s="54"/>
      <c r="B297" s="189"/>
      <c r="C297" s="190"/>
      <c r="D297" s="190"/>
      <c r="E297" s="190"/>
      <c r="F297" s="238"/>
      <c r="G297" s="239"/>
      <c r="H297" s="240"/>
      <c r="I297" s="190"/>
      <c r="J297" s="235"/>
      <c r="K297" s="193"/>
      <c r="L297" s="193"/>
      <c r="M297" s="193"/>
      <c r="N297" s="193"/>
      <c r="O297" s="181"/>
      <c r="P297" s="197"/>
      <c r="Q297" s="31" t="str">
        <f>IF(I295="","",IF(IF(K295=3,L295=1)=TRUE,"X"," "))</f>
        <v/>
      </c>
      <c r="R297" s="33" t="str">
        <f>IF(I295="","",IF(IF(K295=3,L295=2)=TRUE,"X"," "))</f>
        <v/>
      </c>
      <c r="S297" s="34" t="str">
        <f>IF(I295="","",IF(IF(K295=3,L295=3)=TRUE,"X"," "))</f>
        <v/>
      </c>
      <c r="T297" s="34" t="str">
        <f>IF(I295="","",IF(IF(K295=3,L295=4)=TRUE,"X"," "))</f>
        <v/>
      </c>
      <c r="U297" s="148" t="str">
        <f>IF(I295="","",IF(IF(K295=3,L295=5)=TRUE,"X"," "))</f>
        <v/>
      </c>
      <c r="V297" s="249"/>
      <c r="W297" s="189"/>
      <c r="X297" s="190"/>
      <c r="Y297" s="252"/>
      <c r="Z297" s="252"/>
      <c r="AA297" s="255"/>
      <c r="AB297" s="235"/>
      <c r="AC297" s="190"/>
      <c r="AD297" s="181"/>
      <c r="AE297" s="181"/>
      <c r="AF297" s="182"/>
      <c r="AG297" s="182"/>
      <c r="AH297" s="181"/>
      <c r="AI297" s="40" t="str">
        <f>IF(AB295="","",IF(IF(AD295=3,AE295=1)=TRUE,"X"," "))</f>
        <v/>
      </c>
      <c r="AJ297" s="41" t="str">
        <f>IF(AB295="","",IF(IF(AD295=3,AE295=2)=TRUE,"X"," "))</f>
        <v/>
      </c>
      <c r="AK297" s="42" t="str">
        <f>IF(AB295="","",IF(IF(AD295=3,AE295=3)=TRUE,"X"," "))</f>
        <v/>
      </c>
      <c r="AL297" s="42" t="str">
        <f>IF(AB295="","",IF(IF(AD295=3,AE295=4)=TRUE,"X"," "))</f>
        <v/>
      </c>
      <c r="AM297" s="43" t="str">
        <f>IF(AB295="","",IF(IF(AD295=3,AE295=5)=TRUE,"X"," "))</f>
        <v/>
      </c>
      <c r="AN297" s="230"/>
      <c r="AO297" s="233"/>
      <c r="AP297" s="54"/>
      <c r="AQ297" s="54"/>
      <c r="AR297" s="54"/>
    </row>
    <row r="298" spans="1:44" x14ac:dyDescent="0.25">
      <c r="A298" s="54"/>
      <c r="B298" s="189"/>
      <c r="C298" s="190"/>
      <c r="D298" s="190"/>
      <c r="E298" s="190"/>
      <c r="F298" s="238"/>
      <c r="G298" s="239"/>
      <c r="H298" s="240"/>
      <c r="I298" s="190"/>
      <c r="J298" s="235"/>
      <c r="K298" s="193"/>
      <c r="L298" s="193"/>
      <c r="M298" s="193"/>
      <c r="N298" s="193"/>
      <c r="O298" s="181"/>
      <c r="P298" s="197"/>
      <c r="Q298" s="36" t="str">
        <f>IF(I295="","",IF(IF(K295=4,L295=1)=TRUE,"X"," "))</f>
        <v/>
      </c>
      <c r="R298" s="34" t="str">
        <f>IF(I295="","",IF(IF(K295=4,L295=2)=TRUE,"X"," "))</f>
        <v/>
      </c>
      <c r="S298" s="34" t="str">
        <f>IF(I295="","",IF(IF(K295=4,L295=3)=TRUE,"X"," "))</f>
        <v/>
      </c>
      <c r="T298" s="35" t="str">
        <f>IF(I295="","",IF(IF(K295=4,L295=4)=TRUE,"X"," "))</f>
        <v/>
      </c>
      <c r="U298" s="148" t="str">
        <f>IF(I295="","",IF(IF(K295=4,L295=5)=TRUE,"X"," "))</f>
        <v/>
      </c>
      <c r="V298" s="249"/>
      <c r="W298" s="189"/>
      <c r="X298" s="190"/>
      <c r="Y298" s="252"/>
      <c r="Z298" s="252"/>
      <c r="AA298" s="255"/>
      <c r="AB298" s="235"/>
      <c r="AC298" s="190"/>
      <c r="AD298" s="181"/>
      <c r="AE298" s="181"/>
      <c r="AF298" s="182"/>
      <c r="AG298" s="182"/>
      <c r="AH298" s="181"/>
      <c r="AI298" s="41" t="str">
        <f>IF(AB295="","",IF(IF(AD295=4,AE295=1)=TRUE,"X"," "))</f>
        <v/>
      </c>
      <c r="AJ298" s="42" t="str">
        <f>IF(AB295="","",IF(IF(AD295=4,AE295=2)=TRUE,"X"," "))</f>
        <v/>
      </c>
      <c r="AK298" s="42" t="str">
        <f>IF(AB295="","",IF(IF(AD295=4,AE295=3)=TRUE,"X"," "))</f>
        <v/>
      </c>
      <c r="AL298" s="43" t="str">
        <f>IF(AB295="","",IF(IF(AD295=4,AE295=4)=TRUE,"X"," "))</f>
        <v/>
      </c>
      <c r="AM298" s="43" t="str">
        <f>IF(AB295="","",IF(IF(AD295=4,AE295=5)=TRUE,"X"," "))</f>
        <v/>
      </c>
      <c r="AN298" s="230"/>
      <c r="AO298" s="233"/>
      <c r="AP298" s="54"/>
      <c r="AQ298" s="54"/>
      <c r="AR298" s="54"/>
    </row>
    <row r="299" spans="1:44" ht="15.75" thickBot="1" x14ac:dyDescent="0.3">
      <c r="A299" s="54"/>
      <c r="B299" s="189"/>
      <c r="C299" s="190"/>
      <c r="D299" s="190"/>
      <c r="E299" s="190"/>
      <c r="F299" s="238"/>
      <c r="G299" s="239"/>
      <c r="H299" s="240"/>
      <c r="I299" s="190"/>
      <c r="J299" s="235"/>
      <c r="K299" s="194"/>
      <c r="L299" s="194"/>
      <c r="M299" s="194"/>
      <c r="N299" s="194"/>
      <c r="O299" s="181"/>
      <c r="P299" s="198"/>
      <c r="Q299" s="37" t="str">
        <f>IF(I295="","",IF(IF(K295=5,L295=1)=TRUE,"X"," "))</f>
        <v/>
      </c>
      <c r="R299" s="38" t="str">
        <f>IF(I295="","",IF(IF(K295=5,L295=2)=TRUE,"X"," "))</f>
        <v/>
      </c>
      <c r="S299" s="39" t="str">
        <f>IF(I295="","",IF(IF(K295=5,L295=3)=TRUE,"X"," "))</f>
        <v/>
      </c>
      <c r="T299" s="39" t="str">
        <f>IF(I295="","",IF(IF(K295=5,L295=4)=TRUE,"X"," "))</f>
        <v/>
      </c>
      <c r="U299" s="149" t="str">
        <f>IF(I295="","",IF(IF(K295=5,L295=5)=TRUE,"X"," "))</f>
        <v/>
      </c>
      <c r="V299" s="249"/>
      <c r="W299" s="189"/>
      <c r="X299" s="190"/>
      <c r="Y299" s="257"/>
      <c r="Z299" s="257"/>
      <c r="AA299" s="258"/>
      <c r="AB299" s="235"/>
      <c r="AC299" s="190"/>
      <c r="AD299" s="181"/>
      <c r="AE299" s="181"/>
      <c r="AF299" s="182"/>
      <c r="AG299" s="182"/>
      <c r="AH299" s="181"/>
      <c r="AI299" s="42" t="str">
        <f>IF(AB295="","",IF(IF(AD295=5,AE295=1)=TRUE,"X"," "))</f>
        <v/>
      </c>
      <c r="AJ299" s="42" t="str">
        <f>IF(AB295="","",IF(IF(AD295=5,AE295=2)=TRUE,"X"," "))</f>
        <v/>
      </c>
      <c r="AK299" s="43" t="str">
        <f>IF(AB295="","",IF(IF(AD295=5,AE295=3)=TRUE,"X"," "))</f>
        <v/>
      </c>
      <c r="AL299" s="43" t="str">
        <f>IF(AB295="","",IF(IF(AD295=5,AE295=4)=TRUE,"X"," "))</f>
        <v/>
      </c>
      <c r="AM299" s="43" t="str">
        <f>IF(AB295="","",IF(IF(AD295=5,AE295=5)=TRUE,"X"," "))</f>
        <v/>
      </c>
      <c r="AN299" s="231"/>
      <c r="AO299" s="234"/>
      <c r="AP299" s="54"/>
      <c r="AQ299" s="54"/>
      <c r="AR299" s="54"/>
    </row>
    <row r="300" spans="1:44" x14ac:dyDescent="0.25">
      <c r="A300" s="54"/>
      <c r="B300" s="236">
        <v>58</v>
      </c>
      <c r="C300" s="190"/>
      <c r="D300" s="190"/>
      <c r="E300" s="190"/>
      <c r="F300" s="238"/>
      <c r="G300" s="239"/>
      <c r="H300" s="240"/>
      <c r="I300" s="190"/>
      <c r="J300" s="235"/>
      <c r="K300" s="192" t="str">
        <f>IF(I300="","",VLOOKUP(I300,calificaprobabilidad,2,FALSE))</f>
        <v/>
      </c>
      <c r="L300" s="192" t="str">
        <f>IF(I300="","",HLOOKUP(J300,calificaimpacto,2,FALSE))</f>
        <v/>
      </c>
      <c r="M300" s="195" t="str">
        <f t="shared" ref="M300" si="64">CONCATENATE(I300,J300)</f>
        <v/>
      </c>
      <c r="N300" s="195" t="e">
        <f>VLOOKUP(M300,calificacion,2,FALSE)</f>
        <v>#N/A</v>
      </c>
      <c r="O300" s="181" t="str">
        <f>IF(I300="","",VLOOKUP(SUM(K300:L300),calificariesgo,2))</f>
        <v/>
      </c>
      <c r="P300" s="196"/>
      <c r="Q300" s="28" t="str">
        <f>IF(I300="","",IF(IF(K300=1,L300=1)=TRUE,"X"," "))</f>
        <v/>
      </c>
      <c r="R300" s="29" t="str">
        <f>IF(I300="","",IF(IF(K300=1,L300=2)=TRUE,"X"," "))</f>
        <v/>
      </c>
      <c r="S300" s="29" t="str">
        <f>IF(I300="","",IF(IF(K300=1,L300=3)=TRUE,"X"," "))</f>
        <v/>
      </c>
      <c r="T300" s="30" t="str">
        <f>IF(I300="","",IF(IF(K300=1,L300=4)=TRUE,"X"," "))</f>
        <v/>
      </c>
      <c r="U300" s="150" t="str">
        <f>IF(I300="","",IF(I300="","",IF(IF(K300=1,L300=5)=TRUE,"X"," ")))</f>
        <v/>
      </c>
      <c r="V300" s="249"/>
      <c r="W300" s="189"/>
      <c r="X300" s="190"/>
      <c r="Y300" s="251"/>
      <c r="Z300" s="251"/>
      <c r="AA300" s="254"/>
      <c r="AB300" s="235"/>
      <c r="AC300" s="190"/>
      <c r="AD300" s="181" t="str">
        <f>IF(AB300="","",VLOOKUP(AB300,calificaprobabilidad,2,FALSE))</f>
        <v/>
      </c>
      <c r="AE300" s="181" t="str">
        <f>IF(AB300="","",HLOOKUP(AC300,calificaimpacto,2,FALSE))</f>
        <v/>
      </c>
      <c r="AF300" s="182" t="str">
        <f t="shared" ref="AF300" si="65">CONCATENATE(AB300,AC300)</f>
        <v/>
      </c>
      <c r="AG300" s="182" t="e">
        <f>VLOOKUP(AF300,calificacion,2,FALSE)</f>
        <v>#N/A</v>
      </c>
      <c r="AH300" s="181" t="str">
        <f>IF(AB300="","",VLOOKUP(SUM(AD300:AE300),calificariesgo,2))</f>
        <v/>
      </c>
      <c r="AI300" s="40" t="str">
        <f>IF(AB300="","",IF(IF(AD300=1,AE300=1)=TRUE,"X"," "))</f>
        <v/>
      </c>
      <c r="AJ300" s="40" t="str">
        <f>IF(AB300="","",IF(IF(AD300=1,AE300=2)=TRUE,"X"," "))</f>
        <v/>
      </c>
      <c r="AK300" s="40" t="str">
        <f>IF(AB300="","",IF(IF(AD300=1,AE300=3)=TRUE,"X"," "))</f>
        <v/>
      </c>
      <c r="AL300" s="41" t="str">
        <f>IF(AB300="","",IF(IF(AD300=1,AE300=4)=TRUE,"X"," "))</f>
        <v/>
      </c>
      <c r="AM300" s="42" t="str">
        <f>IF(AB300="","",IF(IF(AD300=1,AE300=5)=TRUE,"X"," "))</f>
        <v/>
      </c>
      <c r="AN300" s="229"/>
      <c r="AO300" s="232"/>
      <c r="AP300" s="54"/>
      <c r="AQ300" s="54"/>
      <c r="AR300" s="54"/>
    </row>
    <row r="301" spans="1:44" x14ac:dyDescent="0.25">
      <c r="A301" s="54"/>
      <c r="B301" s="237"/>
      <c r="C301" s="190"/>
      <c r="D301" s="190"/>
      <c r="E301" s="190"/>
      <c r="F301" s="238"/>
      <c r="G301" s="239"/>
      <c r="H301" s="240"/>
      <c r="I301" s="190"/>
      <c r="J301" s="235"/>
      <c r="K301" s="193"/>
      <c r="L301" s="193"/>
      <c r="M301" s="193"/>
      <c r="N301" s="193"/>
      <c r="O301" s="181"/>
      <c r="P301" s="197"/>
      <c r="Q301" s="31" t="str">
        <f>IF(I300="","",IF(IF(K300=2,L300=1)=TRUE,"X"," "))</f>
        <v/>
      </c>
      <c r="R301" s="32" t="str">
        <f>IF(I300="","",IF(IF(K300=2,L300=2)=TRUE,"X"," "))</f>
        <v/>
      </c>
      <c r="S301" s="33" t="str">
        <f>IF(I300="","",IF(IF(K300=2,L300=3)=TRUE,"X"," "))</f>
        <v/>
      </c>
      <c r="T301" s="34" t="str">
        <f>IF(I300="","",IF(I300="","",IF(IF(K300=2,L300=4)=TRUE,"X"," ")))</f>
        <v/>
      </c>
      <c r="U301" s="147" t="str">
        <f>IF(I300="","",IF(I300="","",IF(IF(K300=2,L300=5)=TRUE,"X"," ")))</f>
        <v/>
      </c>
      <c r="V301" s="249"/>
      <c r="W301" s="189"/>
      <c r="X301" s="190"/>
      <c r="Y301" s="252"/>
      <c r="Z301" s="252"/>
      <c r="AA301" s="255"/>
      <c r="AB301" s="235"/>
      <c r="AC301" s="190"/>
      <c r="AD301" s="181"/>
      <c r="AE301" s="181"/>
      <c r="AF301" s="182"/>
      <c r="AG301" s="182"/>
      <c r="AH301" s="181"/>
      <c r="AI301" s="40" t="str">
        <f>IF(AB300="","",IF(IF(AD300=2,AE300=1)=TRUE,"X"," "))</f>
        <v/>
      </c>
      <c r="AJ301" s="40" t="str">
        <f>IF(AB300="","",IF(IF(AD300=2,AE300=2)=TRUE,"X"," "))</f>
        <v/>
      </c>
      <c r="AK301" s="41" t="str">
        <f>IF(AB300="","",IF(IF(AD300=2,AE300=3)=TRUE,"X"," "))</f>
        <v/>
      </c>
      <c r="AL301" s="42" t="str">
        <f>IF(AB300="","",IF(IF(AD300=2,AE300=4)=TRUE,"X"," "))</f>
        <v/>
      </c>
      <c r="AM301" s="42" t="str">
        <f>IF(AB300="","",IF(IF(AD300=2,AE300=5)=TRUE,"X"," "))</f>
        <v/>
      </c>
      <c r="AN301" s="230"/>
      <c r="AO301" s="233"/>
      <c r="AP301" s="54"/>
      <c r="AQ301" s="54"/>
      <c r="AR301" s="54"/>
    </row>
    <row r="302" spans="1:44" x14ac:dyDescent="0.25">
      <c r="A302" s="54"/>
      <c r="B302" s="237"/>
      <c r="C302" s="190"/>
      <c r="D302" s="190"/>
      <c r="E302" s="190"/>
      <c r="F302" s="238"/>
      <c r="G302" s="239"/>
      <c r="H302" s="240"/>
      <c r="I302" s="190"/>
      <c r="J302" s="235"/>
      <c r="K302" s="193"/>
      <c r="L302" s="193"/>
      <c r="M302" s="193"/>
      <c r="N302" s="193"/>
      <c r="O302" s="181"/>
      <c r="P302" s="197"/>
      <c r="Q302" s="31" t="str">
        <f>IF(I300="","",IF(IF(K300=3,L300=1)=TRUE,"X"," "))</f>
        <v/>
      </c>
      <c r="R302" s="33" t="str">
        <f>IF(I300="","",IF(IF(K300=3,L300=2)=TRUE,"X"," "))</f>
        <v/>
      </c>
      <c r="S302" s="34" t="str">
        <f>IF(I300="","",IF(IF(K300=3,L300=3)=TRUE,"X"," "))</f>
        <v/>
      </c>
      <c r="T302" s="34" t="str">
        <f>IF(I300="","",IF(IF(K300=3,L300=4)=TRUE,"X"," "))</f>
        <v/>
      </c>
      <c r="U302" s="148" t="str">
        <f>IF(I300="","",IF(IF(K300=3,L300=5)=TRUE,"X"," "))</f>
        <v/>
      </c>
      <c r="V302" s="249"/>
      <c r="W302" s="189"/>
      <c r="X302" s="190"/>
      <c r="Y302" s="252"/>
      <c r="Z302" s="252"/>
      <c r="AA302" s="255"/>
      <c r="AB302" s="235"/>
      <c r="AC302" s="190"/>
      <c r="AD302" s="181"/>
      <c r="AE302" s="181"/>
      <c r="AF302" s="182"/>
      <c r="AG302" s="182"/>
      <c r="AH302" s="181"/>
      <c r="AI302" s="40" t="str">
        <f>IF(AB300="","",IF(IF(AD300=3,AE300=1)=TRUE,"X"," "))</f>
        <v/>
      </c>
      <c r="AJ302" s="41" t="str">
        <f>IF(AB300="","",IF(IF(AD300=3,AE300=2)=TRUE,"X"," "))</f>
        <v/>
      </c>
      <c r="AK302" s="42" t="str">
        <f>IF(AB300="","",IF(IF(AD300=3,AE300=3)=TRUE,"X"," "))</f>
        <v/>
      </c>
      <c r="AL302" s="42" t="str">
        <f>IF(AB300="","",IF(IF(AD300=3,AE300=4)=TRUE,"X"," "))</f>
        <v/>
      </c>
      <c r="AM302" s="43" t="str">
        <f>IF(AB300="","",IF(IF(AD300=3,AE300=5)=TRUE,"X"," "))</f>
        <v/>
      </c>
      <c r="AN302" s="230"/>
      <c r="AO302" s="233"/>
      <c r="AP302" s="54"/>
      <c r="AQ302" s="54"/>
      <c r="AR302" s="54"/>
    </row>
    <row r="303" spans="1:44" x14ac:dyDescent="0.25">
      <c r="A303" s="54"/>
      <c r="B303" s="237"/>
      <c r="C303" s="190"/>
      <c r="D303" s="190"/>
      <c r="E303" s="190"/>
      <c r="F303" s="238"/>
      <c r="G303" s="239"/>
      <c r="H303" s="240"/>
      <c r="I303" s="190"/>
      <c r="J303" s="235"/>
      <c r="K303" s="193"/>
      <c r="L303" s="193"/>
      <c r="M303" s="193"/>
      <c r="N303" s="193"/>
      <c r="O303" s="181"/>
      <c r="P303" s="197"/>
      <c r="Q303" s="36" t="str">
        <f>IF(I300="","",IF(IF(K300=4,L300=1)=TRUE,"X"," "))</f>
        <v/>
      </c>
      <c r="R303" s="34" t="str">
        <f>IF(I300="","",IF(IF(K300=4,L300=2)=TRUE,"X"," "))</f>
        <v/>
      </c>
      <c r="S303" s="34" t="str">
        <f>IF(I300="","",IF(IF(K300=4,L300=3)=TRUE,"X"," "))</f>
        <v/>
      </c>
      <c r="T303" s="35" t="str">
        <f>IF(I300="","",IF(IF(K300=4,L300=4)=TRUE,"X"," "))</f>
        <v/>
      </c>
      <c r="U303" s="148" t="str">
        <f>IF(I300="","",IF(IF(K300=4,L300=5)=TRUE,"X"," "))</f>
        <v/>
      </c>
      <c r="V303" s="249"/>
      <c r="W303" s="189"/>
      <c r="X303" s="190"/>
      <c r="Y303" s="252"/>
      <c r="Z303" s="252"/>
      <c r="AA303" s="255"/>
      <c r="AB303" s="235"/>
      <c r="AC303" s="190"/>
      <c r="AD303" s="181"/>
      <c r="AE303" s="181"/>
      <c r="AF303" s="182"/>
      <c r="AG303" s="182"/>
      <c r="AH303" s="181"/>
      <c r="AI303" s="41" t="str">
        <f>IF(AB300="","",IF(IF(AD300=4,AE300=1)=TRUE,"X"," "))</f>
        <v/>
      </c>
      <c r="AJ303" s="42" t="str">
        <f>IF(AB300="","",IF(IF(AD300=4,AE300=2)=TRUE,"X"," "))</f>
        <v/>
      </c>
      <c r="AK303" s="42" t="str">
        <f>IF(AB300="","",IF(IF(AD300=4,AE300=3)=TRUE,"X"," "))</f>
        <v/>
      </c>
      <c r="AL303" s="43" t="str">
        <f>IF(AB300="","",IF(IF(AD300=4,AE300=4)=TRUE,"X"," "))</f>
        <v/>
      </c>
      <c r="AM303" s="43" t="str">
        <f>IF(AB300="","",IF(IF(AD300=4,AE300=5)=TRUE,"X"," "))</f>
        <v/>
      </c>
      <c r="AN303" s="230"/>
      <c r="AO303" s="233"/>
      <c r="AP303" s="54"/>
      <c r="AQ303" s="54"/>
      <c r="AR303" s="54"/>
    </row>
    <row r="304" spans="1:44" ht="15.75" thickBot="1" x14ac:dyDescent="0.3">
      <c r="A304" s="54"/>
      <c r="B304" s="241"/>
      <c r="C304" s="242"/>
      <c r="D304" s="242"/>
      <c r="E304" s="242"/>
      <c r="F304" s="243"/>
      <c r="G304" s="244"/>
      <c r="H304" s="245"/>
      <c r="I304" s="242"/>
      <c r="J304" s="246"/>
      <c r="K304" s="205"/>
      <c r="L304" s="205"/>
      <c r="M304" s="205"/>
      <c r="N304" s="205"/>
      <c r="O304" s="247"/>
      <c r="P304" s="248"/>
      <c r="Q304" s="151" t="str">
        <f>IF(I300="","",IF(IF(K300=5,L300=1)=TRUE,"X"," "))</f>
        <v/>
      </c>
      <c r="R304" s="152" t="str">
        <f>IF(I300="","",IF(IF(K300=5,L300=2)=TRUE,"X"," "))</f>
        <v/>
      </c>
      <c r="S304" s="153" t="str">
        <f>IF(I300="","",IF(IF(K300=5,L300=3)=TRUE,"X"," "))</f>
        <v/>
      </c>
      <c r="T304" s="153" t="str">
        <f>IF(I300="","",IF(IF(K300=5,L300=4)=TRUE,"X"," "))</f>
        <v/>
      </c>
      <c r="U304" s="154" t="str">
        <f>IF(I300="","",IF(IF(K300=5,L300=5)=TRUE,"X"," "))</f>
        <v/>
      </c>
      <c r="V304" s="249"/>
      <c r="W304" s="250"/>
      <c r="X304" s="242"/>
      <c r="Y304" s="253"/>
      <c r="Z304" s="253"/>
      <c r="AA304" s="256"/>
      <c r="AB304" s="235"/>
      <c r="AC304" s="190"/>
      <c r="AD304" s="181"/>
      <c r="AE304" s="181"/>
      <c r="AF304" s="182"/>
      <c r="AG304" s="182"/>
      <c r="AH304" s="181"/>
      <c r="AI304" s="42" t="str">
        <f>IF(AB300="","",IF(IF(AD300=5,AE300=1)=TRUE,"X"," "))</f>
        <v/>
      </c>
      <c r="AJ304" s="42" t="str">
        <f>IF(AB300="","",IF(IF(AD300=5,AE300=2)=TRUE,"X"," "))</f>
        <v/>
      </c>
      <c r="AK304" s="43" t="str">
        <f>IF(AB300="","",IF(IF(AD300=5,AE300=3)=TRUE,"X"," "))</f>
        <v/>
      </c>
      <c r="AL304" s="43" t="str">
        <f>IF(AB300="","",IF(IF(AD300=5,AE300=4)=TRUE,"X"," "))</f>
        <v/>
      </c>
      <c r="AM304" s="43" t="str">
        <f>IF(AB300="","",IF(IF(AD300=5,AE300=5)=TRUE,"X"," "))</f>
        <v/>
      </c>
      <c r="AN304" s="231"/>
      <c r="AO304" s="234"/>
      <c r="AP304" s="54"/>
      <c r="AQ304" s="54"/>
      <c r="AR304" s="54"/>
    </row>
    <row r="305" spans="1:44" x14ac:dyDescent="0.25">
      <c r="A305" s="54"/>
      <c r="K305" s="27"/>
      <c r="L305" s="27"/>
      <c r="M305" s="27"/>
      <c r="N305" s="27"/>
      <c r="O305" s="27"/>
      <c r="P305" s="27"/>
      <c r="Q305" s="27"/>
      <c r="R305" s="27"/>
      <c r="S305" s="27"/>
      <c r="T305" s="27"/>
      <c r="U305" s="27"/>
      <c r="AD305" s="27"/>
      <c r="AE305" s="27"/>
      <c r="AF305" s="27"/>
      <c r="AG305" s="27"/>
      <c r="AI305" s="27"/>
      <c r="AJ305" s="27"/>
      <c r="AK305" s="27"/>
      <c r="AL305" s="27"/>
      <c r="AM305" s="27"/>
      <c r="AP305" s="54"/>
      <c r="AQ305" s="54"/>
      <c r="AR305" s="54"/>
    </row>
    <row r="306" spans="1:44" x14ac:dyDescent="0.25">
      <c r="A306" s="54"/>
      <c r="K306" s="27"/>
      <c r="L306" s="27"/>
      <c r="M306" s="27"/>
      <c r="N306" s="27"/>
      <c r="O306" s="27"/>
      <c r="P306" s="27"/>
      <c r="Q306" s="27"/>
      <c r="R306" s="27"/>
      <c r="S306" s="27"/>
      <c r="T306" s="27"/>
      <c r="U306" s="27"/>
      <c r="AD306" s="27"/>
      <c r="AE306" s="27"/>
      <c r="AF306" s="27"/>
      <c r="AG306" s="27"/>
      <c r="AI306" s="27"/>
      <c r="AJ306" s="27"/>
      <c r="AK306" s="27"/>
      <c r="AL306" s="27"/>
      <c r="AM306" s="27"/>
      <c r="AP306" s="54"/>
      <c r="AQ306" s="54"/>
      <c r="AR306" s="54"/>
    </row>
    <row r="307" spans="1:44" x14ac:dyDescent="0.25">
      <c r="A307" s="54"/>
      <c r="K307" s="27"/>
      <c r="L307" s="27"/>
      <c r="M307" s="27"/>
      <c r="N307" s="27"/>
      <c r="O307" s="27"/>
      <c r="P307" s="27"/>
      <c r="Q307" s="27"/>
      <c r="R307" s="27"/>
      <c r="S307" s="27"/>
      <c r="T307" s="27"/>
      <c r="U307" s="27"/>
      <c r="AD307" s="27"/>
      <c r="AE307" s="27"/>
      <c r="AF307" s="27"/>
      <c r="AG307" s="27"/>
      <c r="AI307" s="27"/>
      <c r="AJ307" s="27"/>
      <c r="AK307" s="27"/>
      <c r="AL307" s="27"/>
      <c r="AM307" s="27"/>
      <c r="AP307" s="54"/>
      <c r="AQ307" s="54"/>
      <c r="AR307" s="54"/>
    </row>
    <row r="308" spans="1:44" x14ac:dyDescent="0.25">
      <c r="A308" s="54"/>
      <c r="K308" s="27"/>
      <c r="L308" s="27"/>
      <c r="M308" s="27"/>
      <c r="N308" s="27"/>
      <c r="O308" s="27"/>
      <c r="P308" s="27"/>
      <c r="Q308" s="27"/>
      <c r="R308" s="27"/>
      <c r="S308" s="27"/>
      <c r="T308" s="27"/>
      <c r="U308" s="27"/>
      <c r="AD308" s="27"/>
      <c r="AE308" s="27"/>
      <c r="AF308" s="27"/>
      <c r="AG308" s="27"/>
      <c r="AI308" s="27"/>
      <c r="AJ308" s="27"/>
      <c r="AK308" s="27"/>
      <c r="AL308" s="27"/>
      <c r="AM308" s="27"/>
      <c r="AP308" s="54"/>
      <c r="AQ308" s="54"/>
      <c r="AR308" s="54"/>
    </row>
    <row r="309" spans="1:44" x14ac:dyDescent="0.25">
      <c r="A309" s="54"/>
      <c r="K309" s="27"/>
      <c r="L309" s="27"/>
      <c r="M309" s="27"/>
      <c r="N309" s="27"/>
      <c r="O309" s="27"/>
      <c r="P309" s="27"/>
      <c r="Q309" s="27"/>
      <c r="R309" s="27"/>
      <c r="S309" s="27"/>
      <c r="T309" s="27"/>
      <c r="U309" s="27"/>
      <c r="AD309" s="27"/>
      <c r="AE309" s="27"/>
      <c r="AF309" s="27"/>
      <c r="AG309" s="27"/>
      <c r="AI309" s="27"/>
      <c r="AJ309" s="27"/>
      <c r="AK309" s="27"/>
      <c r="AL309" s="27"/>
      <c r="AM309" s="27"/>
      <c r="AP309" s="54"/>
      <c r="AQ309" s="54"/>
      <c r="AR309" s="54"/>
    </row>
    <row r="310" spans="1:44" x14ac:dyDescent="0.25">
      <c r="A310" s="54"/>
      <c r="K310" s="27"/>
      <c r="L310" s="27"/>
      <c r="M310" s="27"/>
      <c r="N310" s="27"/>
      <c r="O310" s="27"/>
      <c r="P310" s="27"/>
      <c r="Q310" s="27"/>
      <c r="R310" s="27"/>
      <c r="S310" s="27"/>
      <c r="T310" s="27"/>
      <c r="U310" s="27"/>
      <c r="AD310" s="27"/>
      <c r="AE310" s="27"/>
      <c r="AF310" s="27"/>
      <c r="AG310" s="27"/>
      <c r="AI310" s="27"/>
      <c r="AJ310" s="27"/>
      <c r="AK310" s="27"/>
      <c r="AL310" s="27"/>
      <c r="AM310" s="27"/>
      <c r="AP310" s="54"/>
      <c r="AQ310" s="54"/>
      <c r="AR310" s="54"/>
    </row>
    <row r="311" spans="1:44" x14ac:dyDescent="0.25">
      <c r="A311" s="54"/>
      <c r="K311" s="27"/>
      <c r="L311" s="27"/>
      <c r="M311" s="27"/>
      <c r="N311" s="27"/>
      <c r="O311" s="27"/>
      <c r="P311" s="27"/>
      <c r="Q311" s="27"/>
      <c r="R311" s="27"/>
      <c r="S311" s="27"/>
      <c r="T311" s="27"/>
      <c r="U311" s="27"/>
      <c r="AD311" s="27"/>
      <c r="AE311" s="27"/>
      <c r="AF311" s="27"/>
      <c r="AG311" s="27"/>
      <c r="AI311" s="27"/>
      <c r="AJ311" s="27"/>
      <c r="AK311" s="27"/>
      <c r="AL311" s="27"/>
      <c r="AM311" s="27"/>
      <c r="AP311" s="54"/>
      <c r="AQ311" s="54"/>
      <c r="AR311" s="54"/>
    </row>
    <row r="312" spans="1:44" x14ac:dyDescent="0.25">
      <c r="A312" s="54"/>
      <c r="K312" s="27"/>
      <c r="L312" s="27"/>
      <c r="M312" s="27"/>
      <c r="N312" s="27"/>
      <c r="O312" s="27"/>
      <c r="P312" s="27"/>
      <c r="Q312" s="27"/>
      <c r="R312" s="27"/>
      <c r="S312" s="27"/>
      <c r="T312" s="27"/>
      <c r="U312" s="27"/>
      <c r="AD312" s="27"/>
      <c r="AE312" s="27"/>
      <c r="AF312" s="27"/>
      <c r="AG312" s="27"/>
      <c r="AI312" s="27"/>
      <c r="AJ312" s="27"/>
      <c r="AK312" s="27"/>
      <c r="AL312" s="27"/>
      <c r="AM312" s="27"/>
      <c r="AP312" s="54"/>
      <c r="AQ312" s="54"/>
      <c r="AR312" s="54"/>
    </row>
    <row r="313" spans="1:44" x14ac:dyDescent="0.25">
      <c r="A313" s="54"/>
      <c r="K313" s="27"/>
      <c r="L313" s="27"/>
      <c r="M313" s="27"/>
      <c r="N313" s="27"/>
      <c r="O313" s="27"/>
      <c r="P313" s="27"/>
      <c r="Q313" s="27"/>
      <c r="R313" s="27"/>
      <c r="S313" s="27"/>
      <c r="T313" s="27"/>
      <c r="U313" s="27"/>
      <c r="AD313" s="27"/>
      <c r="AE313" s="27"/>
      <c r="AF313" s="27"/>
      <c r="AG313" s="27"/>
      <c r="AI313" s="27"/>
      <c r="AJ313" s="27"/>
      <c r="AK313" s="27"/>
      <c r="AL313" s="27"/>
      <c r="AM313" s="27"/>
      <c r="AP313" s="54"/>
      <c r="AQ313" s="54"/>
      <c r="AR313" s="54"/>
    </row>
    <row r="314" spans="1:44" x14ac:dyDescent="0.25">
      <c r="A314" s="54"/>
      <c r="K314" s="27"/>
      <c r="L314" s="27"/>
      <c r="M314" s="27"/>
      <c r="N314" s="27"/>
      <c r="O314" s="27"/>
      <c r="P314" s="27"/>
      <c r="Q314" s="27"/>
      <c r="R314" s="27"/>
      <c r="S314" s="27"/>
      <c r="T314" s="27"/>
      <c r="U314" s="27"/>
      <c r="AD314" s="27"/>
      <c r="AE314" s="27"/>
      <c r="AF314" s="27"/>
      <c r="AG314" s="27"/>
      <c r="AI314" s="27"/>
      <c r="AJ314" s="27"/>
      <c r="AK314" s="27"/>
      <c r="AL314" s="27"/>
      <c r="AM314" s="27"/>
    </row>
    <row r="315" spans="1:44" x14ac:dyDescent="0.25">
      <c r="A315" s="54"/>
      <c r="K315" s="27"/>
      <c r="L315" s="27"/>
      <c r="M315" s="27"/>
      <c r="N315" s="27"/>
      <c r="O315" s="27"/>
      <c r="P315" s="27"/>
      <c r="Q315" s="27"/>
      <c r="R315" s="27"/>
      <c r="S315" s="27"/>
      <c r="T315" s="27"/>
      <c r="U315" s="27"/>
      <c r="AD315" s="27"/>
      <c r="AE315" s="27"/>
      <c r="AF315" s="27"/>
      <c r="AG315" s="27"/>
      <c r="AI315" s="27"/>
      <c r="AJ315" s="27"/>
      <c r="AK315" s="27"/>
      <c r="AL315" s="27"/>
      <c r="AM315" s="27"/>
    </row>
    <row r="316" spans="1:44" x14ac:dyDescent="0.25">
      <c r="A316" s="54"/>
      <c r="K316" s="27"/>
      <c r="L316" s="27"/>
      <c r="M316" s="27"/>
      <c r="N316" s="27"/>
      <c r="O316" s="27"/>
      <c r="P316" s="27"/>
      <c r="Q316" s="27"/>
      <c r="R316" s="27"/>
      <c r="S316" s="27"/>
      <c r="T316" s="27"/>
      <c r="U316" s="27"/>
      <c r="AD316" s="27"/>
      <c r="AE316" s="27"/>
      <c r="AF316" s="27"/>
      <c r="AG316" s="27"/>
      <c r="AI316" s="27"/>
      <c r="AJ316" s="27"/>
      <c r="AK316" s="27"/>
      <c r="AL316" s="27"/>
      <c r="AM316" s="27"/>
    </row>
    <row r="317" spans="1:44" x14ac:dyDescent="0.25">
      <c r="A317" s="54"/>
      <c r="K317" s="27"/>
      <c r="L317" s="27"/>
      <c r="M317" s="27"/>
      <c r="N317" s="27"/>
      <c r="O317" s="27"/>
      <c r="P317" s="27"/>
      <c r="Q317" s="27"/>
      <c r="R317" s="27"/>
      <c r="S317" s="27"/>
      <c r="T317" s="27"/>
      <c r="U317" s="27"/>
      <c r="AD317" s="27"/>
      <c r="AE317" s="27"/>
      <c r="AF317" s="27"/>
      <c r="AG317" s="27"/>
      <c r="AI317" s="27"/>
      <c r="AJ317" s="27"/>
      <c r="AK317" s="27"/>
      <c r="AL317" s="27"/>
      <c r="AM317" s="27"/>
    </row>
    <row r="318" spans="1:44" x14ac:dyDescent="0.25">
      <c r="A318" s="54"/>
      <c r="K318" s="27"/>
      <c r="L318" s="27"/>
      <c r="M318" s="27"/>
      <c r="N318" s="27"/>
      <c r="O318" s="27"/>
      <c r="P318" s="27"/>
      <c r="Q318" s="27"/>
      <c r="R318" s="27"/>
      <c r="S318" s="27"/>
      <c r="T318" s="27"/>
      <c r="U318" s="27"/>
      <c r="AD318" s="27"/>
      <c r="AE318" s="27"/>
      <c r="AF318" s="27"/>
      <c r="AG318" s="27"/>
      <c r="AI318" s="27"/>
      <c r="AJ318" s="27"/>
      <c r="AK318" s="27"/>
      <c r="AL318" s="27"/>
      <c r="AM318" s="27"/>
    </row>
    <row r="319" spans="1:44" x14ac:dyDescent="0.25">
      <c r="A319" s="54"/>
      <c r="K319" s="27"/>
      <c r="L319" s="27"/>
      <c r="M319" s="27"/>
      <c r="N319" s="27"/>
      <c r="O319" s="27"/>
      <c r="P319" s="27"/>
      <c r="Q319" s="27"/>
      <c r="R319" s="27"/>
      <c r="S319" s="27"/>
      <c r="T319" s="27"/>
      <c r="U319" s="27"/>
      <c r="AD319" s="27"/>
      <c r="AE319" s="27"/>
      <c r="AF319" s="27"/>
      <c r="AG319" s="27"/>
      <c r="AI319" s="27"/>
      <c r="AJ319" s="27"/>
      <c r="AK319" s="27"/>
      <c r="AL319" s="27"/>
      <c r="AM319" s="27"/>
    </row>
    <row r="320" spans="1:44" x14ac:dyDescent="0.25">
      <c r="A320" s="54"/>
      <c r="K320" s="27"/>
      <c r="L320" s="27"/>
      <c r="M320" s="27"/>
      <c r="N320" s="27"/>
      <c r="O320" s="27"/>
      <c r="P320" s="27"/>
      <c r="Q320" s="27"/>
      <c r="R320" s="27"/>
      <c r="S320" s="27"/>
      <c r="T320" s="27"/>
      <c r="U320" s="27"/>
      <c r="AD320" s="27"/>
      <c r="AE320" s="27"/>
      <c r="AF320" s="27"/>
      <c r="AG320" s="27"/>
      <c r="AI320" s="27"/>
      <c r="AJ320" s="27"/>
      <c r="AK320" s="27"/>
      <c r="AL320" s="27"/>
      <c r="AM320" s="27"/>
    </row>
    <row r="321" spans="1:39" x14ac:dyDescent="0.25">
      <c r="A321" s="54"/>
      <c r="K321" s="27"/>
      <c r="L321" s="27"/>
      <c r="M321" s="27"/>
      <c r="N321" s="27"/>
      <c r="O321" s="27"/>
      <c r="P321" s="27"/>
      <c r="Q321" s="27"/>
      <c r="R321" s="27"/>
      <c r="S321" s="27"/>
      <c r="T321" s="27"/>
      <c r="U321" s="27"/>
      <c r="AD321" s="27"/>
      <c r="AE321" s="27"/>
      <c r="AF321" s="27"/>
      <c r="AG321" s="27"/>
      <c r="AI321" s="27"/>
      <c r="AJ321" s="27"/>
      <c r="AK321" s="27"/>
      <c r="AL321" s="27"/>
      <c r="AM321" s="27"/>
    </row>
    <row r="322" spans="1:39" x14ac:dyDescent="0.25">
      <c r="A322" s="54"/>
      <c r="K322" s="27"/>
      <c r="L322" s="27"/>
      <c r="M322" s="27"/>
      <c r="N322" s="27"/>
      <c r="O322" s="27"/>
      <c r="P322" s="27"/>
      <c r="Q322" s="27"/>
      <c r="R322" s="27"/>
      <c r="S322" s="27"/>
      <c r="T322" s="27"/>
      <c r="U322" s="27"/>
      <c r="AD322" s="27"/>
      <c r="AE322" s="27"/>
      <c r="AF322" s="27"/>
      <c r="AG322" s="27"/>
      <c r="AI322" s="27"/>
      <c r="AJ322" s="27"/>
      <c r="AK322" s="27"/>
      <c r="AL322" s="27"/>
      <c r="AM322" s="27"/>
    </row>
    <row r="323" spans="1:39" x14ac:dyDescent="0.25">
      <c r="A323" s="54"/>
      <c r="K323" s="27"/>
      <c r="L323" s="27"/>
      <c r="M323" s="27"/>
      <c r="N323" s="27"/>
      <c r="O323" s="27"/>
      <c r="P323" s="27"/>
      <c r="Q323" s="27"/>
      <c r="R323" s="27"/>
      <c r="S323" s="27"/>
      <c r="T323" s="27"/>
      <c r="U323" s="27"/>
      <c r="AD323" s="27"/>
      <c r="AE323" s="27"/>
      <c r="AF323" s="27"/>
      <c r="AG323" s="27"/>
      <c r="AI323" s="27"/>
      <c r="AJ323" s="27"/>
      <c r="AK323" s="27"/>
      <c r="AL323" s="27"/>
      <c r="AM323" s="27"/>
    </row>
    <row r="324" spans="1:39" x14ac:dyDescent="0.25">
      <c r="A324" s="54"/>
      <c r="K324" s="27"/>
      <c r="L324" s="27"/>
      <c r="M324" s="27"/>
      <c r="N324" s="27"/>
      <c r="O324" s="27"/>
      <c r="P324" s="27"/>
      <c r="Q324" s="27"/>
      <c r="R324" s="27"/>
      <c r="S324" s="27"/>
      <c r="T324" s="27"/>
      <c r="U324" s="27"/>
      <c r="AD324" s="27"/>
      <c r="AE324" s="27"/>
      <c r="AF324" s="27"/>
      <c r="AG324" s="27"/>
      <c r="AI324" s="27"/>
      <c r="AJ324" s="27"/>
      <c r="AK324" s="27"/>
      <c r="AL324" s="27"/>
      <c r="AM324" s="27"/>
    </row>
    <row r="325" spans="1:39" x14ac:dyDescent="0.25">
      <c r="A325" s="54"/>
      <c r="K325" s="27"/>
      <c r="L325" s="27"/>
      <c r="M325" s="27"/>
      <c r="N325" s="27"/>
      <c r="O325" s="27"/>
      <c r="P325" s="27"/>
      <c r="Q325" s="27"/>
      <c r="R325" s="27"/>
      <c r="S325" s="27"/>
      <c r="T325" s="27"/>
      <c r="U325" s="27"/>
      <c r="AD325" s="27"/>
      <c r="AE325" s="27"/>
      <c r="AF325" s="27"/>
      <c r="AG325" s="27"/>
      <c r="AI325" s="27"/>
      <c r="AJ325" s="27"/>
      <c r="AK325" s="27"/>
      <c r="AL325" s="27"/>
      <c r="AM325" s="27"/>
    </row>
    <row r="326" spans="1:39" x14ac:dyDescent="0.25">
      <c r="A326" s="54"/>
      <c r="K326" s="27"/>
      <c r="L326" s="27"/>
      <c r="M326" s="27"/>
      <c r="N326" s="27"/>
      <c r="O326" s="27"/>
      <c r="P326" s="27"/>
      <c r="Q326" s="27"/>
      <c r="R326" s="27"/>
      <c r="S326" s="27"/>
      <c r="T326" s="27"/>
      <c r="U326" s="27"/>
      <c r="AD326" s="27"/>
      <c r="AE326" s="27"/>
      <c r="AF326" s="27"/>
      <c r="AG326" s="27"/>
      <c r="AI326" s="27"/>
      <c r="AJ326" s="27"/>
      <c r="AK326" s="27"/>
      <c r="AL326" s="27"/>
      <c r="AM326" s="27"/>
    </row>
    <row r="327" spans="1:39" x14ac:dyDescent="0.25">
      <c r="A327" s="54"/>
      <c r="K327" s="27"/>
      <c r="L327" s="27"/>
      <c r="M327" s="27"/>
      <c r="N327" s="27"/>
      <c r="O327" s="27"/>
      <c r="P327" s="27"/>
      <c r="Q327" s="27"/>
      <c r="R327" s="27"/>
      <c r="S327" s="27"/>
      <c r="T327" s="27"/>
      <c r="U327" s="27"/>
      <c r="AD327" s="27"/>
      <c r="AE327" s="27"/>
      <c r="AF327" s="27"/>
      <c r="AG327" s="27"/>
      <c r="AI327" s="27"/>
      <c r="AJ327" s="27"/>
      <c r="AK327" s="27"/>
      <c r="AL327" s="27"/>
      <c r="AM327" s="27"/>
    </row>
    <row r="328" spans="1:39" x14ac:dyDescent="0.25">
      <c r="A328" s="54"/>
      <c r="K328" s="27"/>
      <c r="L328" s="27"/>
      <c r="M328" s="27"/>
      <c r="N328" s="27"/>
      <c r="O328" s="27"/>
      <c r="P328" s="27"/>
      <c r="Q328" s="27"/>
      <c r="R328" s="27"/>
      <c r="S328" s="27"/>
      <c r="T328" s="27"/>
      <c r="U328" s="27"/>
      <c r="AD328" s="27"/>
      <c r="AE328" s="27"/>
      <c r="AF328" s="27"/>
      <c r="AG328" s="27"/>
      <c r="AI328" s="27"/>
      <c r="AJ328" s="27"/>
      <c r="AK328" s="27"/>
      <c r="AL328" s="27"/>
      <c r="AM328" s="27"/>
    </row>
    <row r="329" spans="1:39" x14ac:dyDescent="0.25">
      <c r="A329" s="54"/>
      <c r="K329" s="27"/>
      <c r="L329" s="27"/>
      <c r="M329" s="27"/>
      <c r="N329" s="27"/>
      <c r="O329" s="27"/>
      <c r="P329" s="27"/>
      <c r="Q329" s="27"/>
      <c r="R329" s="27"/>
      <c r="S329" s="27"/>
      <c r="T329" s="27"/>
      <c r="U329" s="27"/>
      <c r="AD329" s="27"/>
      <c r="AE329" s="27"/>
      <c r="AF329" s="27"/>
      <c r="AG329" s="27"/>
      <c r="AI329" s="27"/>
      <c r="AJ329" s="27"/>
      <c r="AK329" s="27"/>
      <c r="AL329" s="27"/>
      <c r="AM329" s="27"/>
    </row>
    <row r="330" spans="1:39" x14ac:dyDescent="0.25">
      <c r="A330" s="54"/>
      <c r="K330" s="27"/>
      <c r="L330" s="27"/>
      <c r="M330" s="27"/>
      <c r="N330" s="27"/>
      <c r="O330" s="27"/>
      <c r="P330" s="27"/>
      <c r="Q330" s="27"/>
      <c r="R330" s="27"/>
      <c r="S330" s="27"/>
      <c r="T330" s="27"/>
      <c r="U330" s="27"/>
      <c r="AD330" s="27"/>
      <c r="AE330" s="27"/>
      <c r="AF330" s="27"/>
      <c r="AG330" s="27"/>
      <c r="AI330" s="27"/>
      <c r="AJ330" s="27"/>
      <c r="AK330" s="27"/>
      <c r="AL330" s="27"/>
      <c r="AM330" s="27"/>
    </row>
    <row r="331" spans="1:39" x14ac:dyDescent="0.25">
      <c r="A331" s="54"/>
      <c r="K331" s="27"/>
      <c r="L331" s="27"/>
      <c r="M331" s="27"/>
      <c r="N331" s="27"/>
      <c r="O331" s="27"/>
      <c r="P331" s="27"/>
      <c r="Q331" s="27"/>
      <c r="R331" s="27"/>
      <c r="S331" s="27"/>
      <c r="T331" s="27"/>
      <c r="U331" s="27"/>
      <c r="AD331" s="27"/>
      <c r="AE331" s="27"/>
      <c r="AF331" s="27"/>
      <c r="AG331" s="27"/>
      <c r="AI331" s="27"/>
      <c r="AJ331" s="27"/>
      <c r="AK331" s="27"/>
      <c r="AL331" s="27"/>
      <c r="AM331" s="27"/>
    </row>
    <row r="332" spans="1:39" x14ac:dyDescent="0.25">
      <c r="A332" s="54"/>
      <c r="K332" s="27"/>
      <c r="L332" s="27"/>
      <c r="M332" s="27"/>
      <c r="N332" s="27"/>
      <c r="O332" s="27"/>
      <c r="P332" s="27"/>
      <c r="Q332" s="27"/>
      <c r="R332" s="27"/>
      <c r="S332" s="27"/>
      <c r="T332" s="27"/>
      <c r="U332" s="27"/>
      <c r="AD332" s="27"/>
      <c r="AE332" s="27"/>
      <c r="AF332" s="27"/>
      <c r="AG332" s="27"/>
      <c r="AI332" s="27"/>
      <c r="AJ332" s="27"/>
      <c r="AK332" s="27"/>
      <c r="AL332" s="27"/>
      <c r="AM332" s="27"/>
    </row>
    <row r="333" spans="1:39" x14ac:dyDescent="0.25">
      <c r="A333" s="54"/>
      <c r="K333" s="27"/>
      <c r="L333" s="27"/>
      <c r="M333" s="27"/>
      <c r="N333" s="27"/>
      <c r="O333" s="27"/>
      <c r="P333" s="27"/>
      <c r="Q333" s="27"/>
      <c r="R333" s="27"/>
      <c r="S333" s="27"/>
      <c r="T333" s="27"/>
      <c r="U333" s="27"/>
      <c r="AD333" s="27"/>
      <c r="AE333" s="27"/>
      <c r="AF333" s="27"/>
      <c r="AG333" s="27"/>
      <c r="AI333" s="27"/>
      <c r="AJ333" s="27"/>
      <c r="AK333" s="27"/>
      <c r="AL333" s="27"/>
      <c r="AM333" s="27"/>
    </row>
    <row r="334" spans="1:39" x14ac:dyDescent="0.25">
      <c r="A334" s="54"/>
      <c r="K334" s="27"/>
      <c r="L334" s="27"/>
      <c r="M334" s="27"/>
      <c r="N334" s="27"/>
      <c r="O334" s="27"/>
      <c r="P334" s="27"/>
      <c r="Q334" s="27"/>
      <c r="R334" s="27"/>
      <c r="S334" s="27"/>
      <c r="T334" s="27"/>
      <c r="U334" s="27"/>
      <c r="AD334" s="27"/>
      <c r="AE334" s="27"/>
      <c r="AF334" s="27"/>
      <c r="AG334" s="27"/>
      <c r="AI334" s="27"/>
      <c r="AJ334" s="27"/>
      <c r="AK334" s="27"/>
      <c r="AL334" s="27"/>
      <c r="AM334" s="27"/>
    </row>
    <row r="335" spans="1:39" x14ac:dyDescent="0.25">
      <c r="A335" s="54"/>
      <c r="K335" s="27"/>
      <c r="L335" s="27"/>
      <c r="M335" s="27"/>
      <c r="N335" s="27"/>
      <c r="O335" s="27"/>
      <c r="P335" s="27"/>
      <c r="Q335" s="27"/>
      <c r="R335" s="27"/>
      <c r="S335" s="27"/>
      <c r="T335" s="27"/>
      <c r="U335" s="27"/>
      <c r="AD335" s="27"/>
      <c r="AE335" s="27"/>
      <c r="AF335" s="27"/>
      <c r="AG335" s="27"/>
      <c r="AI335" s="27"/>
      <c r="AJ335" s="27"/>
      <c r="AK335" s="27"/>
      <c r="AL335" s="27"/>
      <c r="AM335" s="27"/>
    </row>
    <row r="336" spans="1:39" x14ac:dyDescent="0.25">
      <c r="A336" s="54"/>
      <c r="K336" s="27"/>
      <c r="L336" s="27"/>
      <c r="M336" s="27"/>
      <c r="N336" s="27"/>
      <c r="O336" s="27"/>
      <c r="P336" s="27"/>
      <c r="Q336" s="27"/>
      <c r="R336" s="27"/>
      <c r="S336" s="27"/>
      <c r="T336" s="27"/>
      <c r="U336" s="27"/>
      <c r="AD336" s="27"/>
      <c r="AE336" s="27"/>
      <c r="AF336" s="27"/>
      <c r="AG336" s="27"/>
      <c r="AI336" s="27"/>
      <c r="AJ336" s="27"/>
      <c r="AK336" s="27"/>
      <c r="AL336" s="27"/>
      <c r="AM336" s="27"/>
    </row>
    <row r="337" spans="1:39" x14ac:dyDescent="0.25">
      <c r="A337" s="54"/>
      <c r="K337" s="27"/>
      <c r="L337" s="27"/>
      <c r="M337" s="27"/>
      <c r="N337" s="27"/>
      <c r="O337" s="27"/>
      <c r="P337" s="27"/>
      <c r="Q337" s="27"/>
      <c r="R337" s="27"/>
      <c r="S337" s="27"/>
      <c r="T337" s="27"/>
      <c r="U337" s="27"/>
      <c r="AD337" s="27"/>
      <c r="AE337" s="27"/>
      <c r="AF337" s="27"/>
      <c r="AG337" s="27"/>
      <c r="AI337" s="27"/>
      <c r="AJ337" s="27"/>
      <c r="AK337" s="27"/>
      <c r="AL337" s="27"/>
      <c r="AM337" s="27"/>
    </row>
    <row r="338" spans="1:39" x14ac:dyDescent="0.25">
      <c r="A338" s="54"/>
      <c r="K338" s="27"/>
      <c r="L338" s="27"/>
      <c r="M338" s="27"/>
      <c r="N338" s="27"/>
      <c r="O338" s="27"/>
      <c r="P338" s="27"/>
      <c r="Q338" s="27"/>
      <c r="R338" s="27"/>
      <c r="S338" s="27"/>
      <c r="T338" s="27"/>
      <c r="U338" s="27"/>
      <c r="AD338" s="27"/>
      <c r="AE338" s="27"/>
      <c r="AF338" s="27"/>
      <c r="AG338" s="27"/>
      <c r="AI338" s="27"/>
      <c r="AJ338" s="27"/>
      <c r="AK338" s="27"/>
      <c r="AL338" s="27"/>
      <c r="AM338" s="27"/>
    </row>
    <row r="339" spans="1:39" x14ac:dyDescent="0.25">
      <c r="A339" s="54"/>
      <c r="K339" s="27"/>
      <c r="L339" s="27"/>
      <c r="M339" s="27"/>
      <c r="N339" s="27"/>
      <c r="O339" s="27"/>
      <c r="P339" s="27"/>
      <c r="Q339" s="27"/>
      <c r="R339" s="27"/>
      <c r="S339" s="27"/>
      <c r="T339" s="27"/>
      <c r="U339" s="27"/>
      <c r="AD339" s="27"/>
      <c r="AE339" s="27"/>
      <c r="AF339" s="27"/>
      <c r="AG339" s="27"/>
      <c r="AI339" s="27"/>
      <c r="AJ339" s="27"/>
      <c r="AK339" s="27"/>
      <c r="AL339" s="27"/>
      <c r="AM339" s="27"/>
    </row>
    <row r="340" spans="1:39" x14ac:dyDescent="0.25">
      <c r="A340" s="54"/>
      <c r="K340" s="27"/>
      <c r="L340" s="27"/>
      <c r="M340" s="27"/>
      <c r="N340" s="27"/>
      <c r="O340" s="27"/>
      <c r="P340" s="27"/>
      <c r="Q340" s="27"/>
      <c r="R340" s="27"/>
      <c r="S340" s="27"/>
      <c r="T340" s="27"/>
      <c r="U340" s="27"/>
      <c r="AD340" s="27"/>
      <c r="AE340" s="27"/>
      <c r="AF340" s="27"/>
      <c r="AG340" s="27"/>
      <c r="AI340" s="27"/>
      <c r="AJ340" s="27"/>
      <c r="AK340" s="27"/>
      <c r="AL340" s="27"/>
      <c r="AM340" s="27"/>
    </row>
    <row r="341" spans="1:39" x14ac:dyDescent="0.25">
      <c r="A341" s="54"/>
      <c r="K341" s="27"/>
      <c r="L341" s="27"/>
      <c r="M341" s="27"/>
      <c r="N341" s="27"/>
      <c r="O341" s="27"/>
      <c r="P341" s="27"/>
      <c r="Q341" s="27"/>
      <c r="R341" s="27"/>
      <c r="S341" s="27"/>
      <c r="T341" s="27"/>
      <c r="U341" s="27"/>
      <c r="AD341" s="27"/>
      <c r="AE341" s="27"/>
      <c r="AF341" s="27"/>
      <c r="AG341" s="27"/>
      <c r="AI341" s="27"/>
      <c r="AJ341" s="27"/>
      <c r="AK341" s="27"/>
      <c r="AL341" s="27"/>
      <c r="AM341" s="27"/>
    </row>
    <row r="342" spans="1:39" x14ac:dyDescent="0.25">
      <c r="A342" s="54"/>
      <c r="K342" s="27"/>
      <c r="L342" s="27"/>
      <c r="M342" s="27"/>
      <c r="N342" s="27"/>
      <c r="O342" s="27"/>
      <c r="P342" s="27"/>
      <c r="Q342" s="27"/>
      <c r="R342" s="27"/>
      <c r="S342" s="27"/>
      <c r="T342" s="27"/>
      <c r="U342" s="27"/>
      <c r="AD342" s="27"/>
      <c r="AE342" s="27"/>
      <c r="AF342" s="27"/>
      <c r="AG342" s="27"/>
      <c r="AI342" s="27"/>
      <c r="AJ342" s="27"/>
      <c r="AK342" s="27"/>
      <c r="AL342" s="27"/>
      <c r="AM342" s="27"/>
    </row>
    <row r="343" spans="1:39" x14ac:dyDescent="0.25">
      <c r="A343" s="54"/>
      <c r="K343" s="27"/>
      <c r="L343" s="27"/>
      <c r="M343" s="27"/>
      <c r="N343" s="27"/>
      <c r="O343" s="27"/>
      <c r="P343" s="27"/>
      <c r="Q343" s="27"/>
      <c r="R343" s="27"/>
      <c r="S343" s="27"/>
      <c r="T343" s="27"/>
      <c r="U343" s="27"/>
      <c r="AD343" s="27"/>
      <c r="AE343" s="27"/>
      <c r="AF343" s="27"/>
      <c r="AG343" s="27"/>
      <c r="AI343" s="27"/>
      <c r="AJ343" s="27"/>
      <c r="AK343" s="27"/>
      <c r="AL343" s="27"/>
      <c r="AM343" s="27"/>
    </row>
    <row r="344" spans="1:39" x14ac:dyDescent="0.25">
      <c r="A344" s="54"/>
      <c r="K344" s="27"/>
      <c r="L344" s="27"/>
      <c r="M344" s="27"/>
      <c r="N344" s="27"/>
      <c r="O344" s="27"/>
      <c r="P344" s="27"/>
      <c r="Q344" s="27"/>
      <c r="R344" s="27"/>
      <c r="S344" s="27"/>
      <c r="T344" s="27"/>
      <c r="U344" s="27"/>
      <c r="AD344" s="27"/>
      <c r="AE344" s="27"/>
      <c r="AF344" s="27"/>
      <c r="AG344" s="27"/>
      <c r="AI344" s="27"/>
      <c r="AJ344" s="27"/>
      <c r="AK344" s="27"/>
      <c r="AL344" s="27"/>
      <c r="AM344" s="27"/>
    </row>
    <row r="345" spans="1:39" x14ac:dyDescent="0.25">
      <c r="A345" s="54"/>
      <c r="K345" s="27"/>
      <c r="L345" s="27"/>
      <c r="M345" s="27"/>
      <c r="N345" s="27"/>
      <c r="O345" s="27"/>
      <c r="P345" s="27"/>
      <c r="Q345" s="27"/>
      <c r="R345" s="27"/>
      <c r="S345" s="27"/>
      <c r="T345" s="27"/>
      <c r="U345" s="27"/>
      <c r="AD345" s="27"/>
      <c r="AE345" s="27"/>
      <c r="AF345" s="27"/>
      <c r="AG345" s="27"/>
      <c r="AI345" s="27"/>
      <c r="AJ345" s="27"/>
      <c r="AK345" s="27"/>
      <c r="AL345" s="27"/>
      <c r="AM345" s="27"/>
    </row>
    <row r="346" spans="1:39" x14ac:dyDescent="0.25">
      <c r="A346" s="54"/>
      <c r="K346" s="27"/>
      <c r="L346" s="27"/>
      <c r="M346" s="27"/>
      <c r="N346" s="27"/>
      <c r="O346" s="27"/>
      <c r="P346" s="27"/>
      <c r="Q346" s="27"/>
      <c r="R346" s="27"/>
      <c r="S346" s="27"/>
      <c r="T346" s="27"/>
      <c r="U346" s="27"/>
      <c r="AD346" s="27"/>
      <c r="AE346" s="27"/>
      <c r="AF346" s="27"/>
      <c r="AG346" s="27"/>
      <c r="AI346" s="27"/>
      <c r="AJ346" s="27"/>
      <c r="AK346" s="27"/>
      <c r="AL346" s="27"/>
      <c r="AM346" s="27"/>
    </row>
    <row r="347" spans="1:39" x14ac:dyDescent="0.25">
      <c r="A347" s="54"/>
      <c r="K347" s="27"/>
      <c r="L347" s="27"/>
      <c r="M347" s="27"/>
      <c r="N347" s="27"/>
      <c r="O347" s="27"/>
      <c r="P347" s="27"/>
      <c r="Q347" s="27"/>
      <c r="R347" s="27"/>
      <c r="S347" s="27"/>
      <c r="T347" s="27"/>
      <c r="U347" s="27"/>
      <c r="AD347" s="27"/>
      <c r="AE347" s="27"/>
      <c r="AF347" s="27"/>
      <c r="AG347" s="27"/>
      <c r="AI347" s="27"/>
      <c r="AJ347" s="27"/>
      <c r="AK347" s="27"/>
      <c r="AL347" s="27"/>
      <c r="AM347" s="27"/>
    </row>
    <row r="348" spans="1:39" x14ac:dyDescent="0.25">
      <c r="A348" s="54"/>
      <c r="K348" s="27"/>
      <c r="L348" s="27"/>
      <c r="M348" s="27"/>
      <c r="N348" s="27"/>
      <c r="O348" s="27"/>
      <c r="P348" s="27"/>
      <c r="Q348" s="27"/>
      <c r="R348" s="27"/>
      <c r="S348" s="27"/>
      <c r="T348" s="27"/>
      <c r="U348" s="27"/>
      <c r="AD348" s="27"/>
      <c r="AE348" s="27"/>
      <c r="AF348" s="27"/>
      <c r="AG348" s="27"/>
      <c r="AI348" s="27"/>
      <c r="AJ348" s="27"/>
      <c r="AK348" s="27"/>
      <c r="AL348" s="27"/>
      <c r="AM348" s="27"/>
    </row>
    <row r="349" spans="1:39" x14ac:dyDescent="0.25">
      <c r="A349" s="54"/>
      <c r="K349" s="27"/>
      <c r="L349" s="27"/>
      <c r="M349" s="27"/>
      <c r="N349" s="27"/>
      <c r="O349" s="27"/>
      <c r="P349" s="27"/>
      <c r="Q349" s="27"/>
      <c r="R349" s="27"/>
      <c r="S349" s="27"/>
      <c r="T349" s="27"/>
      <c r="U349" s="27"/>
      <c r="AD349" s="27"/>
      <c r="AE349" s="27"/>
      <c r="AF349" s="27"/>
      <c r="AG349" s="27"/>
      <c r="AI349" s="27"/>
      <c r="AJ349" s="27"/>
      <c r="AK349" s="27"/>
      <c r="AL349" s="27"/>
      <c r="AM349" s="27"/>
    </row>
    <row r="350" spans="1:39" x14ac:dyDescent="0.25">
      <c r="A350" s="54"/>
      <c r="K350" s="27"/>
      <c r="L350" s="27"/>
      <c r="M350" s="27"/>
      <c r="N350" s="27"/>
      <c r="O350" s="27"/>
      <c r="P350" s="27"/>
      <c r="Q350" s="27"/>
      <c r="R350" s="27"/>
      <c r="S350" s="27"/>
      <c r="T350" s="27"/>
      <c r="U350" s="27"/>
      <c r="AD350" s="27"/>
      <c r="AE350" s="27"/>
      <c r="AF350" s="27"/>
      <c r="AG350" s="27"/>
      <c r="AI350" s="27"/>
      <c r="AJ350" s="27"/>
      <c r="AK350" s="27"/>
      <c r="AL350" s="27"/>
      <c r="AM350" s="27"/>
    </row>
    <row r="351" spans="1:39" x14ac:dyDescent="0.25">
      <c r="A351" s="54"/>
      <c r="K351" s="27"/>
      <c r="L351" s="27"/>
      <c r="M351" s="27"/>
      <c r="N351" s="27"/>
      <c r="O351" s="27"/>
      <c r="P351" s="27"/>
      <c r="Q351" s="27"/>
      <c r="R351" s="27"/>
      <c r="S351" s="27"/>
      <c r="T351" s="27"/>
      <c r="U351" s="27"/>
      <c r="AD351" s="27"/>
      <c r="AE351" s="27"/>
      <c r="AF351" s="27"/>
      <c r="AG351" s="27"/>
      <c r="AI351" s="27"/>
      <c r="AJ351" s="27"/>
      <c r="AK351" s="27"/>
      <c r="AL351" s="27"/>
      <c r="AM351" s="27"/>
    </row>
    <row r="352" spans="1:39" x14ac:dyDescent="0.25">
      <c r="A352" s="54"/>
      <c r="K352" s="27"/>
      <c r="L352" s="27"/>
      <c r="M352" s="27"/>
      <c r="N352" s="27"/>
      <c r="O352" s="27"/>
      <c r="P352" s="27"/>
      <c r="Q352" s="27"/>
      <c r="R352" s="27"/>
      <c r="S352" s="27"/>
      <c r="T352" s="27"/>
      <c r="U352" s="27"/>
      <c r="AD352" s="27"/>
      <c r="AE352" s="27"/>
      <c r="AF352" s="27"/>
      <c r="AG352" s="27"/>
      <c r="AI352" s="27"/>
      <c r="AJ352" s="27"/>
      <c r="AK352" s="27"/>
      <c r="AL352" s="27"/>
      <c r="AM352" s="27"/>
    </row>
    <row r="353" spans="1:39" x14ac:dyDescent="0.25">
      <c r="A353" s="54"/>
      <c r="K353" s="27"/>
      <c r="L353" s="27"/>
      <c r="M353" s="27"/>
      <c r="N353" s="27"/>
      <c r="O353" s="27"/>
      <c r="P353" s="27"/>
      <c r="Q353" s="27"/>
      <c r="R353" s="27"/>
      <c r="S353" s="27"/>
      <c r="T353" s="27"/>
      <c r="U353" s="27"/>
      <c r="AD353" s="27"/>
      <c r="AE353" s="27"/>
      <c r="AF353" s="27"/>
      <c r="AG353" s="27"/>
      <c r="AI353" s="27"/>
      <c r="AJ353" s="27"/>
      <c r="AK353" s="27"/>
      <c r="AL353" s="27"/>
      <c r="AM353" s="27"/>
    </row>
    <row r="354" spans="1:39" x14ac:dyDescent="0.25">
      <c r="A354" s="54"/>
      <c r="K354" s="27"/>
      <c r="L354" s="27"/>
      <c r="M354" s="27"/>
      <c r="N354" s="27"/>
      <c r="O354" s="27"/>
      <c r="P354" s="27"/>
      <c r="Q354" s="27"/>
      <c r="R354" s="27"/>
      <c r="S354" s="27"/>
      <c r="T354" s="27"/>
      <c r="U354" s="27"/>
      <c r="AD354" s="27"/>
      <c r="AE354" s="27"/>
      <c r="AF354" s="27"/>
      <c r="AG354" s="27"/>
      <c r="AI354" s="27"/>
      <c r="AJ354" s="27"/>
      <c r="AK354" s="27"/>
      <c r="AL354" s="27"/>
      <c r="AM354" s="27"/>
    </row>
    <row r="355" spans="1:39" x14ac:dyDescent="0.25">
      <c r="A355" s="54"/>
      <c r="K355" s="27"/>
      <c r="L355" s="27"/>
      <c r="M355" s="27"/>
      <c r="N355" s="27"/>
      <c r="O355" s="27"/>
      <c r="P355" s="27"/>
      <c r="Q355" s="27"/>
      <c r="R355" s="27"/>
      <c r="S355" s="27"/>
      <c r="T355" s="27"/>
      <c r="U355" s="27"/>
      <c r="AD355" s="27"/>
      <c r="AE355" s="27"/>
      <c r="AF355" s="27"/>
      <c r="AG355" s="27"/>
      <c r="AI355" s="27"/>
      <c r="AJ355" s="27"/>
      <c r="AK355" s="27"/>
      <c r="AL355" s="27"/>
      <c r="AM355" s="27"/>
    </row>
    <row r="356" spans="1:39" x14ac:dyDescent="0.25">
      <c r="A356" s="54"/>
      <c r="K356" s="27"/>
      <c r="L356" s="27"/>
      <c r="M356" s="27"/>
      <c r="N356" s="27"/>
      <c r="O356" s="27"/>
      <c r="P356" s="27"/>
      <c r="Q356" s="27"/>
      <c r="R356" s="27"/>
      <c r="S356" s="27"/>
      <c r="T356" s="27"/>
      <c r="U356" s="27"/>
      <c r="AD356" s="27"/>
      <c r="AE356" s="27"/>
      <c r="AF356" s="27"/>
      <c r="AG356" s="27"/>
      <c r="AI356" s="27"/>
      <c r="AJ356" s="27"/>
      <c r="AK356" s="27"/>
      <c r="AL356" s="27"/>
      <c r="AM356" s="27"/>
    </row>
    <row r="357" spans="1:39" x14ac:dyDescent="0.25">
      <c r="A357" s="54"/>
      <c r="K357" s="27"/>
      <c r="L357" s="27"/>
      <c r="M357" s="27"/>
      <c r="N357" s="27"/>
      <c r="O357" s="27"/>
      <c r="P357" s="27"/>
      <c r="Q357" s="27"/>
      <c r="R357" s="27"/>
      <c r="S357" s="27"/>
      <c r="T357" s="27"/>
      <c r="U357" s="27"/>
      <c r="AD357" s="27"/>
      <c r="AE357" s="27"/>
      <c r="AF357" s="27"/>
      <c r="AG357" s="27"/>
      <c r="AI357" s="27"/>
      <c r="AJ357" s="27"/>
      <c r="AK357" s="27"/>
      <c r="AL357" s="27"/>
      <c r="AM357" s="27"/>
    </row>
    <row r="358" spans="1:39" x14ac:dyDescent="0.25">
      <c r="A358" s="54"/>
      <c r="K358" s="27"/>
      <c r="L358" s="27"/>
      <c r="M358" s="27"/>
      <c r="N358" s="27"/>
      <c r="O358" s="27"/>
      <c r="P358" s="27"/>
      <c r="Q358" s="27"/>
      <c r="R358" s="27"/>
      <c r="S358" s="27"/>
      <c r="T358" s="27"/>
      <c r="U358" s="27"/>
      <c r="AD358" s="27"/>
      <c r="AE358" s="27"/>
      <c r="AF358" s="27"/>
      <c r="AG358" s="27"/>
      <c r="AI358" s="27"/>
      <c r="AJ358" s="27"/>
      <c r="AK358" s="27"/>
      <c r="AL358" s="27"/>
      <c r="AM358" s="27"/>
    </row>
    <row r="359" spans="1:39" x14ac:dyDescent="0.25">
      <c r="A359" s="54"/>
      <c r="K359" s="27"/>
      <c r="L359" s="27"/>
      <c r="M359" s="27"/>
      <c r="N359" s="27"/>
      <c r="O359" s="27"/>
      <c r="P359" s="27"/>
      <c r="Q359" s="27"/>
      <c r="R359" s="27"/>
      <c r="S359" s="27"/>
      <c r="T359" s="27"/>
      <c r="U359" s="27"/>
      <c r="AD359" s="27"/>
      <c r="AE359" s="27"/>
      <c r="AF359" s="27"/>
      <c r="AG359" s="27"/>
    </row>
    <row r="360" spans="1:39" x14ac:dyDescent="0.25">
      <c r="A360" s="54"/>
      <c r="K360" s="27"/>
      <c r="L360" s="27"/>
      <c r="M360" s="27"/>
      <c r="N360" s="27"/>
      <c r="O360" s="27"/>
      <c r="P360" s="27"/>
      <c r="Q360" s="27"/>
      <c r="R360" s="27"/>
      <c r="S360" s="27"/>
      <c r="T360" s="27"/>
      <c r="U360" s="27"/>
      <c r="AD360" s="27"/>
      <c r="AE360" s="27"/>
      <c r="AF360" s="27"/>
      <c r="AG360" s="27"/>
    </row>
    <row r="361" spans="1:39" x14ac:dyDescent="0.25">
      <c r="A361" s="54"/>
      <c r="K361" s="27"/>
      <c r="L361" s="27"/>
      <c r="M361" s="27"/>
      <c r="N361" s="27"/>
      <c r="O361" s="27"/>
      <c r="P361" s="27"/>
      <c r="Q361" s="27"/>
      <c r="R361" s="27"/>
      <c r="S361" s="27"/>
      <c r="T361" s="27"/>
      <c r="U361" s="27"/>
      <c r="AD361" s="27"/>
      <c r="AE361" s="27"/>
      <c r="AF361" s="27"/>
      <c r="AG361" s="27"/>
    </row>
    <row r="362" spans="1:39" x14ac:dyDescent="0.25">
      <c r="A362" s="54"/>
      <c r="K362" s="27"/>
      <c r="L362" s="27"/>
      <c r="M362" s="27"/>
      <c r="N362" s="27"/>
      <c r="O362" s="27"/>
      <c r="P362" s="27"/>
      <c r="Q362" s="27"/>
      <c r="R362" s="27"/>
      <c r="S362" s="27"/>
      <c r="T362" s="27"/>
      <c r="U362" s="27"/>
      <c r="AD362" s="27"/>
      <c r="AE362" s="27"/>
      <c r="AF362" s="27"/>
      <c r="AG362" s="27"/>
    </row>
    <row r="363" spans="1:39" x14ac:dyDescent="0.25">
      <c r="A363" s="54"/>
      <c r="K363" s="27"/>
      <c r="L363" s="27"/>
      <c r="M363" s="27"/>
      <c r="N363" s="27"/>
      <c r="O363" s="27"/>
      <c r="P363" s="27"/>
      <c r="Q363" s="27"/>
      <c r="R363" s="27"/>
      <c r="S363" s="27"/>
      <c r="T363" s="27"/>
      <c r="U363" s="27"/>
      <c r="AD363" s="27"/>
      <c r="AE363" s="27"/>
      <c r="AF363" s="27"/>
      <c r="AG363" s="27"/>
    </row>
    <row r="364" spans="1:39" x14ac:dyDescent="0.25">
      <c r="A364" s="54"/>
      <c r="K364" s="27"/>
      <c r="L364" s="27"/>
      <c r="M364" s="27"/>
      <c r="N364" s="27"/>
      <c r="O364" s="27"/>
      <c r="P364" s="27"/>
      <c r="Q364" s="27"/>
      <c r="R364" s="27"/>
      <c r="S364" s="27"/>
      <c r="T364" s="27"/>
      <c r="U364" s="27"/>
      <c r="AD364" s="27"/>
      <c r="AE364" s="27"/>
      <c r="AF364" s="27"/>
      <c r="AG364" s="27"/>
    </row>
    <row r="365" spans="1:39" x14ac:dyDescent="0.25">
      <c r="A365" s="54"/>
      <c r="K365" s="27"/>
      <c r="L365" s="27"/>
      <c r="M365" s="27"/>
      <c r="N365" s="27"/>
      <c r="O365" s="27"/>
      <c r="P365" s="27"/>
      <c r="Q365" s="27"/>
      <c r="R365" s="27"/>
      <c r="S365" s="27"/>
      <c r="T365" s="27"/>
      <c r="U365" s="27"/>
      <c r="AD365" s="27"/>
      <c r="AE365" s="27"/>
      <c r="AF365" s="27"/>
      <c r="AG365" s="27"/>
    </row>
    <row r="366" spans="1:39" x14ac:dyDescent="0.25">
      <c r="A366" s="54"/>
      <c r="K366" s="27"/>
      <c r="L366" s="27"/>
      <c r="M366" s="27"/>
      <c r="N366" s="27"/>
      <c r="O366" s="27"/>
      <c r="P366" s="27"/>
      <c r="Q366" s="27"/>
      <c r="R366" s="27"/>
      <c r="S366" s="27"/>
      <c r="T366" s="27"/>
      <c r="U366" s="27"/>
      <c r="AD366" s="27"/>
      <c r="AE366" s="27"/>
      <c r="AF366" s="27"/>
      <c r="AG366" s="27"/>
    </row>
    <row r="367" spans="1:39" x14ac:dyDescent="0.25">
      <c r="A367" s="54"/>
      <c r="K367" s="27"/>
      <c r="L367" s="27"/>
      <c r="M367" s="27"/>
      <c r="N367" s="27"/>
      <c r="O367" s="27"/>
      <c r="P367" s="27"/>
      <c r="Q367" s="27"/>
      <c r="R367" s="27"/>
      <c r="S367" s="27"/>
      <c r="T367" s="27"/>
      <c r="U367" s="27"/>
      <c r="AD367" s="27"/>
      <c r="AE367" s="27"/>
      <c r="AF367" s="27"/>
      <c r="AG367" s="27"/>
    </row>
    <row r="368" spans="1:39" x14ac:dyDescent="0.25">
      <c r="A368" s="54"/>
      <c r="K368" s="27"/>
      <c r="L368" s="27"/>
      <c r="M368" s="27"/>
      <c r="N368" s="27"/>
      <c r="O368" s="27"/>
      <c r="P368" s="27"/>
      <c r="Q368" s="27"/>
      <c r="R368" s="27"/>
      <c r="S368" s="27"/>
      <c r="T368" s="27"/>
      <c r="U368" s="27"/>
      <c r="AD368" s="27"/>
      <c r="AE368" s="27"/>
      <c r="AF368" s="27"/>
      <c r="AG368" s="27"/>
    </row>
    <row r="369" spans="1:33" x14ac:dyDescent="0.25">
      <c r="A369" s="54"/>
      <c r="K369" s="27"/>
      <c r="L369" s="27"/>
      <c r="M369" s="27"/>
      <c r="N369" s="27"/>
      <c r="O369" s="27"/>
      <c r="P369" s="27"/>
      <c r="Q369" s="27"/>
      <c r="R369" s="27"/>
      <c r="S369" s="27"/>
      <c r="T369" s="27"/>
      <c r="U369" s="27"/>
      <c r="AD369" s="27"/>
      <c r="AE369" s="27"/>
      <c r="AF369" s="27"/>
      <c r="AG369" s="27"/>
    </row>
    <row r="370" spans="1:33" x14ac:dyDescent="0.25">
      <c r="A370" s="54"/>
      <c r="K370" s="27"/>
      <c r="L370" s="27"/>
      <c r="M370" s="27"/>
      <c r="N370" s="27"/>
      <c r="O370" s="27"/>
      <c r="P370" s="27"/>
      <c r="Q370" s="27"/>
      <c r="R370" s="27"/>
      <c r="S370" s="27"/>
      <c r="T370" s="27"/>
      <c r="U370" s="27"/>
      <c r="AD370" s="27"/>
      <c r="AE370" s="27"/>
      <c r="AF370" s="27"/>
      <c r="AG370" s="27"/>
    </row>
    <row r="371" spans="1:33" x14ac:dyDescent="0.25">
      <c r="A371" s="54"/>
      <c r="K371" s="27"/>
      <c r="L371" s="27"/>
      <c r="M371" s="27"/>
      <c r="N371" s="27"/>
      <c r="O371" s="27"/>
      <c r="P371" s="27"/>
      <c r="Q371" s="27"/>
      <c r="R371" s="27"/>
      <c r="S371" s="27"/>
      <c r="T371" s="27"/>
      <c r="U371" s="27"/>
      <c r="AD371" s="27"/>
      <c r="AE371" s="27"/>
      <c r="AF371" s="27"/>
      <c r="AG371" s="27"/>
    </row>
    <row r="372" spans="1:33" x14ac:dyDescent="0.25">
      <c r="A372" s="54"/>
      <c r="K372" s="27"/>
      <c r="L372" s="27"/>
      <c r="M372" s="27"/>
      <c r="N372" s="27"/>
      <c r="O372" s="27"/>
      <c r="P372" s="27"/>
      <c r="Q372" s="27"/>
      <c r="R372" s="27"/>
      <c r="S372" s="27"/>
      <c r="T372" s="27"/>
      <c r="U372" s="27"/>
      <c r="AD372" s="27"/>
      <c r="AE372" s="27"/>
      <c r="AF372" s="27"/>
      <c r="AG372" s="27"/>
    </row>
    <row r="373" spans="1:33" x14ac:dyDescent="0.25">
      <c r="A373" s="54"/>
      <c r="K373" s="27"/>
      <c r="L373" s="27"/>
      <c r="M373" s="27"/>
      <c r="N373" s="27"/>
      <c r="O373" s="27"/>
      <c r="P373" s="27"/>
      <c r="Q373" s="27"/>
      <c r="R373" s="27"/>
      <c r="S373" s="27"/>
      <c r="T373" s="27"/>
      <c r="U373" s="27"/>
      <c r="AD373" s="27"/>
      <c r="AE373" s="27"/>
      <c r="AF373" s="27"/>
      <c r="AG373" s="27"/>
    </row>
    <row r="374" spans="1:33" x14ac:dyDescent="0.25">
      <c r="A374" s="54"/>
      <c r="K374" s="27"/>
      <c r="L374" s="27"/>
      <c r="M374" s="27"/>
      <c r="N374" s="27"/>
      <c r="O374" s="27"/>
      <c r="P374" s="27"/>
      <c r="Q374" s="27"/>
      <c r="R374" s="27"/>
      <c r="S374" s="27"/>
      <c r="T374" s="27"/>
      <c r="U374" s="27"/>
      <c r="AD374" s="27"/>
      <c r="AE374" s="27"/>
      <c r="AF374" s="27"/>
      <c r="AG374" s="27"/>
    </row>
    <row r="375" spans="1:33" x14ac:dyDescent="0.25">
      <c r="A375" s="54"/>
      <c r="K375" s="27"/>
      <c r="L375" s="27"/>
      <c r="M375" s="27"/>
      <c r="N375" s="27"/>
      <c r="O375" s="27"/>
      <c r="P375" s="27"/>
      <c r="Q375" s="27"/>
      <c r="R375" s="27"/>
      <c r="S375" s="27"/>
      <c r="T375" s="27"/>
      <c r="U375" s="27"/>
      <c r="AD375" s="27"/>
      <c r="AE375" s="27"/>
      <c r="AF375" s="27"/>
      <c r="AG375" s="27"/>
    </row>
    <row r="376" spans="1:33" x14ac:dyDescent="0.25">
      <c r="A376" s="54"/>
      <c r="K376" s="27"/>
      <c r="L376" s="27"/>
      <c r="M376" s="27"/>
      <c r="N376" s="27"/>
      <c r="O376" s="27"/>
      <c r="P376" s="27"/>
      <c r="Q376" s="27"/>
      <c r="R376" s="27"/>
      <c r="S376" s="27"/>
      <c r="T376" s="27"/>
      <c r="U376" s="27"/>
      <c r="AD376" s="27"/>
      <c r="AE376" s="27"/>
      <c r="AF376" s="27"/>
      <c r="AG376" s="27"/>
    </row>
    <row r="377" spans="1:33" x14ac:dyDescent="0.25">
      <c r="A377" s="54"/>
      <c r="K377" s="27"/>
      <c r="L377" s="27"/>
      <c r="M377" s="27"/>
      <c r="N377" s="27"/>
      <c r="O377" s="27"/>
      <c r="P377" s="27"/>
      <c r="Q377" s="27"/>
      <c r="R377" s="27"/>
      <c r="S377" s="27"/>
      <c r="T377" s="27"/>
      <c r="U377" s="27"/>
      <c r="AD377" s="27"/>
      <c r="AE377" s="27"/>
      <c r="AF377" s="27"/>
      <c r="AG377" s="27"/>
    </row>
    <row r="378" spans="1:33" x14ac:dyDescent="0.25">
      <c r="A378" s="54"/>
      <c r="K378" s="27"/>
      <c r="L378" s="27"/>
      <c r="M378" s="27"/>
      <c r="N378" s="27"/>
      <c r="O378" s="27"/>
      <c r="P378" s="27"/>
      <c r="Q378" s="27"/>
      <c r="R378" s="27"/>
      <c r="S378" s="27"/>
      <c r="T378" s="27"/>
      <c r="U378" s="27"/>
      <c r="AD378" s="27"/>
      <c r="AE378" s="27"/>
      <c r="AF378" s="27"/>
      <c r="AG378" s="27"/>
    </row>
    <row r="379" spans="1:33" x14ac:dyDescent="0.25">
      <c r="A379" s="54"/>
      <c r="K379" s="27"/>
      <c r="L379" s="27"/>
      <c r="M379" s="27"/>
      <c r="N379" s="27"/>
      <c r="O379" s="27"/>
      <c r="P379" s="27"/>
      <c r="Q379" s="27"/>
      <c r="R379" s="27"/>
      <c r="S379" s="27"/>
      <c r="T379" s="27"/>
      <c r="U379" s="27"/>
      <c r="AD379" s="27"/>
      <c r="AE379" s="27"/>
      <c r="AF379" s="27"/>
      <c r="AG379" s="27"/>
    </row>
    <row r="380" spans="1:33" x14ac:dyDescent="0.25">
      <c r="A380" s="54"/>
      <c r="K380" s="27"/>
      <c r="L380" s="27"/>
      <c r="M380" s="27"/>
      <c r="N380" s="27"/>
      <c r="O380" s="27"/>
      <c r="P380" s="27"/>
      <c r="Q380" s="27"/>
      <c r="R380" s="27"/>
      <c r="S380" s="27"/>
      <c r="T380" s="27"/>
      <c r="U380" s="27"/>
      <c r="AD380" s="27"/>
      <c r="AE380" s="27"/>
      <c r="AF380" s="27"/>
      <c r="AG380" s="27"/>
    </row>
    <row r="381" spans="1:33" x14ac:dyDescent="0.25">
      <c r="A381" s="54"/>
      <c r="K381" s="27"/>
      <c r="L381" s="27"/>
      <c r="M381" s="27"/>
      <c r="N381" s="27"/>
      <c r="O381" s="27"/>
      <c r="P381" s="27"/>
      <c r="Q381" s="27"/>
      <c r="R381" s="27"/>
      <c r="S381" s="27"/>
      <c r="T381" s="27"/>
      <c r="U381" s="27"/>
      <c r="AD381" s="27"/>
      <c r="AE381" s="27"/>
      <c r="AF381" s="27"/>
      <c r="AG381" s="27"/>
    </row>
    <row r="382" spans="1:33" x14ac:dyDescent="0.25">
      <c r="A382" s="54"/>
      <c r="K382" s="27"/>
      <c r="L382" s="27"/>
      <c r="M382" s="27"/>
      <c r="N382" s="27"/>
      <c r="O382" s="27"/>
      <c r="P382" s="27"/>
      <c r="Q382" s="27"/>
      <c r="R382" s="27"/>
      <c r="S382" s="27"/>
      <c r="T382" s="27"/>
      <c r="U382" s="27"/>
      <c r="AD382" s="27"/>
      <c r="AE382" s="27"/>
      <c r="AF382" s="27"/>
      <c r="AG382" s="27"/>
    </row>
    <row r="383" spans="1:33" x14ac:dyDescent="0.25">
      <c r="A383" s="54"/>
      <c r="K383" s="27"/>
      <c r="L383" s="27"/>
      <c r="M383" s="27"/>
      <c r="N383" s="27"/>
      <c r="O383" s="27"/>
      <c r="P383" s="27"/>
      <c r="Q383" s="27"/>
      <c r="R383" s="27"/>
      <c r="S383" s="27"/>
      <c r="T383" s="27"/>
      <c r="U383" s="27"/>
      <c r="AD383" s="27"/>
      <c r="AE383" s="27"/>
      <c r="AF383" s="27"/>
      <c r="AG383" s="27"/>
    </row>
    <row r="384" spans="1:33" x14ac:dyDescent="0.25">
      <c r="A384" s="54"/>
      <c r="K384" s="27"/>
      <c r="L384" s="27"/>
      <c r="M384" s="27"/>
      <c r="N384" s="27"/>
      <c r="O384" s="27"/>
      <c r="P384" s="27"/>
      <c r="Q384" s="27"/>
      <c r="R384" s="27"/>
      <c r="S384" s="27"/>
      <c r="T384" s="27"/>
      <c r="U384" s="27"/>
      <c r="AD384" s="27"/>
      <c r="AE384" s="27"/>
      <c r="AF384" s="27"/>
      <c r="AG384" s="27"/>
    </row>
    <row r="385" spans="1:33" x14ac:dyDescent="0.25">
      <c r="A385" s="54"/>
      <c r="K385" s="27"/>
      <c r="L385" s="27"/>
      <c r="M385" s="27"/>
      <c r="N385" s="27"/>
      <c r="O385" s="27"/>
      <c r="P385" s="27"/>
      <c r="Q385" s="27"/>
      <c r="R385" s="27"/>
      <c r="S385" s="27"/>
      <c r="T385" s="27"/>
      <c r="U385" s="27"/>
      <c r="AD385" s="27"/>
      <c r="AE385" s="27"/>
      <c r="AF385" s="27"/>
      <c r="AG385" s="27"/>
    </row>
    <row r="386" spans="1:33" x14ac:dyDescent="0.25">
      <c r="A386" s="54"/>
      <c r="K386" s="27"/>
      <c r="L386" s="27"/>
      <c r="M386" s="27"/>
      <c r="N386" s="27"/>
      <c r="O386" s="27"/>
      <c r="P386" s="27"/>
      <c r="Q386" s="27"/>
      <c r="R386" s="27"/>
      <c r="S386" s="27"/>
      <c r="T386" s="27"/>
      <c r="U386" s="27"/>
      <c r="AD386" s="27"/>
      <c r="AE386" s="27"/>
      <c r="AF386" s="27"/>
      <c r="AG386" s="27"/>
    </row>
    <row r="387" spans="1:33" x14ac:dyDescent="0.25">
      <c r="A387" s="54"/>
      <c r="K387" s="27"/>
      <c r="L387" s="27"/>
      <c r="M387" s="27"/>
      <c r="N387" s="27"/>
      <c r="O387" s="27"/>
      <c r="P387" s="27"/>
      <c r="Q387" s="27"/>
      <c r="R387" s="27"/>
      <c r="S387" s="27"/>
      <c r="T387" s="27"/>
      <c r="U387" s="27"/>
      <c r="AD387" s="27"/>
      <c r="AE387" s="27"/>
      <c r="AF387" s="27"/>
      <c r="AG387" s="27"/>
    </row>
    <row r="388" spans="1:33" x14ac:dyDescent="0.25">
      <c r="A388" s="54"/>
      <c r="K388" s="27"/>
      <c r="L388" s="27"/>
      <c r="M388" s="27"/>
      <c r="N388" s="27"/>
      <c r="O388" s="27"/>
      <c r="P388" s="27"/>
      <c r="Q388" s="27"/>
      <c r="R388" s="27"/>
      <c r="S388" s="27"/>
      <c r="T388" s="27"/>
      <c r="U388" s="27"/>
      <c r="AD388" s="27"/>
      <c r="AE388" s="27"/>
      <c r="AF388" s="27"/>
      <c r="AG388" s="27"/>
    </row>
    <row r="389" spans="1:33" x14ac:dyDescent="0.25">
      <c r="A389" s="54"/>
      <c r="K389" s="27"/>
      <c r="L389" s="27"/>
      <c r="M389" s="27"/>
      <c r="N389" s="27"/>
      <c r="O389" s="27"/>
      <c r="P389" s="27"/>
      <c r="Q389" s="27"/>
      <c r="R389" s="27"/>
      <c r="S389" s="27"/>
      <c r="T389" s="27"/>
      <c r="U389" s="27"/>
      <c r="AD389" s="27"/>
      <c r="AE389" s="27"/>
      <c r="AF389" s="27"/>
      <c r="AG389" s="27"/>
    </row>
    <row r="390" spans="1:33" x14ac:dyDescent="0.25">
      <c r="A390" s="54"/>
      <c r="K390" s="27"/>
      <c r="L390" s="27"/>
      <c r="M390" s="27"/>
      <c r="N390" s="27"/>
      <c r="O390" s="27"/>
      <c r="P390" s="27"/>
      <c r="Q390" s="27"/>
      <c r="R390" s="27"/>
      <c r="S390" s="27"/>
      <c r="T390" s="27"/>
      <c r="U390" s="27"/>
      <c r="AD390" s="27"/>
      <c r="AE390" s="27"/>
      <c r="AF390" s="27"/>
      <c r="AG390" s="27"/>
    </row>
    <row r="391" spans="1:33" x14ac:dyDescent="0.25">
      <c r="A391" s="54"/>
      <c r="K391" s="27"/>
      <c r="L391" s="27"/>
      <c r="M391" s="27"/>
      <c r="N391" s="27"/>
      <c r="O391" s="27"/>
      <c r="P391" s="27"/>
      <c r="Q391" s="27"/>
      <c r="R391" s="27"/>
      <c r="S391" s="27"/>
      <c r="T391" s="27"/>
      <c r="U391" s="27"/>
      <c r="AD391" s="27"/>
      <c r="AE391" s="27"/>
      <c r="AF391" s="27"/>
      <c r="AG391" s="27"/>
    </row>
    <row r="392" spans="1:33" x14ac:dyDescent="0.25">
      <c r="A392" s="54"/>
      <c r="K392" s="27"/>
      <c r="L392" s="27"/>
      <c r="M392" s="27"/>
      <c r="N392" s="27"/>
      <c r="O392" s="27"/>
      <c r="P392" s="27"/>
      <c r="Q392" s="27"/>
      <c r="R392" s="27"/>
      <c r="S392" s="27"/>
      <c r="T392" s="27"/>
      <c r="U392" s="27"/>
      <c r="AD392" s="27"/>
      <c r="AE392" s="27"/>
      <c r="AF392" s="27"/>
      <c r="AG392" s="27"/>
    </row>
    <row r="393" spans="1:33" x14ac:dyDescent="0.25">
      <c r="A393" s="54"/>
      <c r="K393" s="27"/>
      <c r="L393" s="27"/>
      <c r="M393" s="27"/>
      <c r="N393" s="27"/>
      <c r="O393" s="27"/>
      <c r="P393" s="27"/>
      <c r="Q393" s="27"/>
      <c r="R393" s="27"/>
      <c r="S393" s="27"/>
      <c r="T393" s="27"/>
      <c r="U393" s="27"/>
      <c r="AD393" s="27"/>
      <c r="AE393" s="27"/>
      <c r="AF393" s="27"/>
      <c r="AG393" s="27"/>
    </row>
    <row r="394" spans="1:33" x14ac:dyDescent="0.25">
      <c r="A394" s="54"/>
      <c r="K394" s="27"/>
      <c r="L394" s="27"/>
      <c r="M394" s="27"/>
      <c r="N394" s="27"/>
      <c r="O394" s="27"/>
      <c r="P394" s="27"/>
      <c r="Q394" s="27"/>
      <c r="R394" s="27"/>
      <c r="S394" s="27"/>
      <c r="T394" s="27"/>
      <c r="U394" s="27"/>
      <c r="AD394" s="27"/>
      <c r="AE394" s="27"/>
      <c r="AF394" s="27"/>
      <c r="AG394" s="27"/>
    </row>
    <row r="395" spans="1:33" x14ac:dyDescent="0.25">
      <c r="A395" s="54"/>
      <c r="K395" s="27"/>
      <c r="L395" s="27"/>
      <c r="M395" s="27"/>
      <c r="N395" s="27"/>
      <c r="O395" s="27"/>
      <c r="P395" s="27"/>
      <c r="Q395" s="27"/>
      <c r="R395" s="27"/>
      <c r="S395" s="27"/>
      <c r="T395" s="27"/>
      <c r="U395" s="27"/>
      <c r="AD395" s="27"/>
      <c r="AE395" s="27"/>
      <c r="AF395" s="27"/>
      <c r="AG395" s="27"/>
    </row>
    <row r="396" spans="1:33" x14ac:dyDescent="0.25">
      <c r="A396" s="54"/>
      <c r="K396" s="27"/>
      <c r="L396" s="27"/>
      <c r="M396" s="27"/>
      <c r="N396" s="27"/>
      <c r="O396" s="27"/>
      <c r="P396" s="27"/>
      <c r="Q396" s="27"/>
      <c r="R396" s="27"/>
      <c r="S396" s="27"/>
      <c r="T396" s="27"/>
      <c r="U396" s="27"/>
      <c r="AD396" s="27"/>
      <c r="AE396" s="27"/>
      <c r="AF396" s="27"/>
      <c r="AG396" s="27"/>
    </row>
    <row r="397" spans="1:33" x14ac:dyDescent="0.25">
      <c r="A397" s="54"/>
      <c r="K397" s="27"/>
      <c r="L397" s="27"/>
      <c r="M397" s="27"/>
      <c r="N397" s="27"/>
      <c r="O397" s="27"/>
      <c r="P397" s="27"/>
      <c r="Q397" s="27"/>
      <c r="R397" s="27"/>
      <c r="S397" s="27"/>
      <c r="T397" s="27"/>
      <c r="U397" s="27"/>
    </row>
    <row r="398" spans="1:33" x14ac:dyDescent="0.25">
      <c r="A398" s="54"/>
      <c r="K398" s="27"/>
      <c r="L398" s="27"/>
      <c r="M398" s="27"/>
      <c r="N398" s="27"/>
      <c r="O398" s="27"/>
      <c r="P398" s="27"/>
      <c r="Q398" s="27"/>
      <c r="R398" s="27"/>
      <c r="S398" s="27"/>
      <c r="T398" s="27"/>
      <c r="U398" s="27"/>
    </row>
    <row r="399" spans="1:33" x14ac:dyDescent="0.25">
      <c r="A399" s="54"/>
      <c r="K399" s="27"/>
      <c r="L399" s="27"/>
      <c r="M399" s="27"/>
      <c r="N399" s="27"/>
      <c r="O399" s="27"/>
      <c r="P399" s="27"/>
      <c r="Q399" s="27"/>
      <c r="R399" s="27"/>
      <c r="S399" s="27"/>
      <c r="T399" s="27"/>
      <c r="U399" s="27"/>
    </row>
    <row r="400" spans="1:33" x14ac:dyDescent="0.25">
      <c r="A400" s="54"/>
      <c r="K400" s="27"/>
      <c r="L400" s="27"/>
      <c r="M400" s="27"/>
      <c r="N400" s="27"/>
      <c r="O400" s="27"/>
      <c r="P400" s="27"/>
      <c r="Q400" s="27"/>
      <c r="R400" s="27"/>
      <c r="S400" s="27"/>
      <c r="T400" s="27"/>
      <c r="U400" s="27"/>
    </row>
    <row r="401" spans="1:21" x14ac:dyDescent="0.25">
      <c r="A401" s="54"/>
      <c r="K401" s="27"/>
      <c r="L401" s="27"/>
      <c r="M401" s="27"/>
      <c r="N401" s="27"/>
      <c r="O401" s="27"/>
      <c r="P401" s="27"/>
      <c r="Q401" s="27"/>
      <c r="R401" s="27"/>
      <c r="S401" s="27"/>
      <c r="T401" s="27"/>
      <c r="U401" s="27"/>
    </row>
    <row r="402" spans="1:21" x14ac:dyDescent="0.25">
      <c r="A402" s="54"/>
      <c r="K402" s="27"/>
      <c r="L402" s="27"/>
      <c r="M402" s="27"/>
      <c r="N402" s="27"/>
      <c r="O402" s="27"/>
      <c r="P402" s="27"/>
      <c r="Q402" s="27"/>
      <c r="R402" s="27"/>
      <c r="S402" s="27"/>
      <c r="T402" s="27"/>
      <c r="U402" s="27"/>
    </row>
    <row r="403" spans="1:21" x14ac:dyDescent="0.25">
      <c r="A403" s="54"/>
      <c r="K403" s="27"/>
      <c r="L403" s="27"/>
      <c r="M403" s="27"/>
      <c r="N403" s="27"/>
      <c r="O403" s="27"/>
      <c r="P403" s="27"/>
      <c r="Q403" s="27"/>
      <c r="R403" s="27"/>
      <c r="S403" s="27"/>
      <c r="T403" s="27"/>
      <c r="U403" s="27"/>
    </row>
    <row r="404" spans="1:21" x14ac:dyDescent="0.25">
      <c r="A404" s="54"/>
      <c r="K404" s="27"/>
      <c r="L404" s="27"/>
      <c r="M404" s="27"/>
      <c r="N404" s="27"/>
      <c r="O404" s="27"/>
      <c r="P404" s="27"/>
      <c r="Q404" s="27"/>
      <c r="R404" s="27"/>
      <c r="S404" s="27"/>
      <c r="T404" s="27"/>
      <c r="U404" s="27"/>
    </row>
    <row r="405" spans="1:21" x14ac:dyDescent="0.25">
      <c r="A405" s="54"/>
      <c r="K405" s="27"/>
      <c r="L405" s="27"/>
      <c r="M405" s="27"/>
      <c r="N405" s="27"/>
      <c r="O405" s="27"/>
      <c r="P405" s="27"/>
      <c r="Q405" s="27"/>
      <c r="R405" s="27"/>
      <c r="S405" s="27"/>
      <c r="T405" s="27"/>
      <c r="U405" s="27"/>
    </row>
    <row r="406" spans="1:21" x14ac:dyDescent="0.25">
      <c r="A406" s="54"/>
      <c r="K406" s="27"/>
      <c r="L406" s="27"/>
      <c r="M406" s="27"/>
      <c r="N406" s="27"/>
      <c r="O406" s="27"/>
      <c r="P406" s="27"/>
      <c r="Q406" s="27"/>
      <c r="R406" s="27"/>
      <c r="S406" s="27"/>
      <c r="T406" s="27"/>
      <c r="U406" s="27"/>
    </row>
    <row r="407" spans="1:21" x14ac:dyDescent="0.25">
      <c r="A407" s="54"/>
      <c r="K407" s="27"/>
      <c r="L407" s="27"/>
      <c r="M407" s="27"/>
      <c r="N407" s="27"/>
      <c r="O407" s="27"/>
      <c r="P407" s="27"/>
      <c r="Q407" s="27"/>
      <c r="R407" s="27"/>
      <c r="S407" s="27"/>
      <c r="T407" s="27"/>
      <c r="U407" s="27"/>
    </row>
    <row r="408" spans="1:21" x14ac:dyDescent="0.25">
      <c r="A408" s="54"/>
      <c r="K408" s="27"/>
      <c r="L408" s="27"/>
      <c r="M408" s="27"/>
      <c r="N408" s="27"/>
      <c r="O408" s="27"/>
      <c r="P408" s="27"/>
      <c r="Q408" s="27"/>
      <c r="R408" s="27"/>
      <c r="S408" s="27"/>
      <c r="T408" s="27"/>
      <c r="U408" s="27"/>
    </row>
    <row r="409" spans="1:21" x14ac:dyDescent="0.25">
      <c r="A409" s="54"/>
      <c r="K409" s="27"/>
      <c r="L409" s="27"/>
      <c r="M409" s="27"/>
      <c r="N409" s="27"/>
      <c r="O409" s="27"/>
      <c r="P409" s="27"/>
      <c r="Q409" s="27"/>
      <c r="R409" s="27"/>
      <c r="S409" s="27"/>
      <c r="T409" s="27"/>
      <c r="U409" s="27"/>
    </row>
    <row r="410" spans="1:21" x14ac:dyDescent="0.25">
      <c r="A410" s="54"/>
      <c r="K410" s="27"/>
      <c r="L410" s="27"/>
      <c r="M410" s="27"/>
      <c r="N410" s="27"/>
      <c r="Q410" s="27"/>
      <c r="R410" s="27"/>
      <c r="S410" s="27"/>
      <c r="T410" s="27"/>
      <c r="U410" s="27"/>
    </row>
    <row r="411" spans="1:21" x14ac:dyDescent="0.25">
      <c r="A411" s="54"/>
      <c r="K411" s="27"/>
      <c r="L411" s="27"/>
      <c r="M411" s="27"/>
      <c r="N411" s="27"/>
      <c r="Q411" s="27"/>
      <c r="R411" s="27"/>
      <c r="S411" s="27"/>
      <c r="T411" s="27"/>
      <c r="U411" s="27"/>
    </row>
    <row r="412" spans="1:21" x14ac:dyDescent="0.25">
      <c r="A412" s="54"/>
      <c r="K412" s="27"/>
      <c r="L412" s="27"/>
      <c r="M412" s="27"/>
      <c r="N412" s="27"/>
      <c r="Q412" s="27"/>
      <c r="R412" s="27"/>
      <c r="S412" s="27"/>
      <c r="T412" s="27"/>
      <c r="U412" s="27"/>
    </row>
    <row r="413" spans="1:21" x14ac:dyDescent="0.25">
      <c r="A413" s="54"/>
      <c r="K413" s="27"/>
      <c r="L413" s="27"/>
      <c r="M413" s="27"/>
      <c r="N413" s="27"/>
      <c r="Q413" s="27"/>
      <c r="R413" s="27"/>
      <c r="S413" s="27"/>
      <c r="T413" s="27"/>
      <c r="U413" s="27"/>
    </row>
    <row r="414" spans="1:21" x14ac:dyDescent="0.25">
      <c r="A414" s="54"/>
      <c r="K414" s="27"/>
      <c r="L414" s="27"/>
      <c r="M414" s="27"/>
      <c r="N414" s="27"/>
      <c r="Q414" s="27"/>
      <c r="R414" s="27"/>
      <c r="S414" s="27"/>
      <c r="T414" s="27"/>
      <c r="U414" s="27"/>
    </row>
    <row r="415" spans="1:21" x14ac:dyDescent="0.25">
      <c r="A415" s="54"/>
      <c r="K415" s="27"/>
      <c r="L415" s="27"/>
      <c r="M415" s="27"/>
      <c r="N415" s="27"/>
      <c r="Q415" s="27"/>
      <c r="R415" s="27"/>
      <c r="S415" s="27"/>
      <c r="T415" s="27"/>
      <c r="U415" s="27"/>
    </row>
    <row r="416" spans="1:21" x14ac:dyDescent="0.25">
      <c r="A416" s="54"/>
      <c r="K416" s="27"/>
      <c r="L416" s="27"/>
      <c r="M416" s="27"/>
      <c r="N416" s="27"/>
      <c r="Q416" s="27"/>
      <c r="R416" s="27"/>
      <c r="S416" s="27"/>
      <c r="T416" s="27"/>
      <c r="U416" s="27"/>
    </row>
    <row r="417" spans="1:21" x14ac:dyDescent="0.25">
      <c r="A417" s="54"/>
      <c r="K417" s="27"/>
      <c r="L417" s="27"/>
      <c r="M417" s="27"/>
      <c r="N417" s="27"/>
      <c r="Q417" s="27"/>
      <c r="R417" s="27"/>
      <c r="S417" s="27"/>
      <c r="T417" s="27"/>
      <c r="U417" s="27"/>
    </row>
    <row r="418" spans="1:21" x14ac:dyDescent="0.25">
      <c r="A418" s="54"/>
      <c r="K418" s="27"/>
      <c r="L418" s="27"/>
      <c r="M418" s="27"/>
      <c r="N418" s="27"/>
      <c r="Q418" s="27"/>
      <c r="R418" s="27"/>
      <c r="S418" s="27"/>
      <c r="T418" s="27"/>
      <c r="U418" s="27"/>
    </row>
    <row r="419" spans="1:21" x14ac:dyDescent="0.25">
      <c r="A419" s="54"/>
      <c r="K419" s="27"/>
      <c r="L419" s="27"/>
      <c r="M419" s="27"/>
      <c r="N419" s="27"/>
      <c r="Q419" s="27"/>
      <c r="R419" s="27"/>
      <c r="S419" s="27"/>
      <c r="T419" s="27"/>
      <c r="U419" s="27"/>
    </row>
    <row r="420" spans="1:21" x14ac:dyDescent="0.25">
      <c r="A420" s="54"/>
      <c r="K420" s="27"/>
      <c r="L420" s="27"/>
      <c r="M420" s="27"/>
      <c r="N420" s="27"/>
      <c r="Q420" s="27"/>
      <c r="R420" s="27"/>
      <c r="S420" s="27"/>
      <c r="T420" s="27"/>
      <c r="U420" s="27"/>
    </row>
    <row r="421" spans="1:21" x14ac:dyDescent="0.25">
      <c r="A421" s="54"/>
      <c r="K421" s="27"/>
      <c r="L421" s="27"/>
      <c r="M421" s="27"/>
      <c r="N421" s="27"/>
      <c r="Q421" s="27"/>
      <c r="R421" s="27"/>
      <c r="S421" s="27"/>
      <c r="T421" s="27"/>
      <c r="U421" s="27"/>
    </row>
    <row r="422" spans="1:21" x14ac:dyDescent="0.25">
      <c r="A422" s="54"/>
      <c r="K422" s="27"/>
      <c r="L422" s="27"/>
      <c r="M422" s="27"/>
      <c r="N422" s="27"/>
      <c r="Q422" s="27"/>
      <c r="R422" s="27"/>
      <c r="S422" s="27"/>
      <c r="T422" s="27"/>
      <c r="U422" s="27"/>
    </row>
    <row r="423" spans="1:21" x14ac:dyDescent="0.25">
      <c r="A423" s="54"/>
      <c r="K423" s="27"/>
      <c r="L423" s="27"/>
      <c r="M423" s="27"/>
      <c r="N423" s="27"/>
      <c r="Q423" s="27"/>
      <c r="R423" s="27"/>
      <c r="S423" s="27"/>
      <c r="T423" s="27"/>
      <c r="U423" s="27"/>
    </row>
    <row r="424" spans="1:21" x14ac:dyDescent="0.25">
      <c r="A424" s="54"/>
      <c r="K424" s="27"/>
      <c r="L424" s="27"/>
      <c r="M424" s="27"/>
      <c r="N424" s="27"/>
      <c r="Q424" s="27"/>
      <c r="R424" s="27"/>
      <c r="S424" s="27"/>
      <c r="T424" s="27"/>
      <c r="U424" s="27"/>
    </row>
    <row r="425" spans="1:21" x14ac:dyDescent="0.25">
      <c r="A425" s="54"/>
      <c r="K425" s="27"/>
      <c r="L425" s="27"/>
      <c r="M425" s="27"/>
      <c r="N425" s="27"/>
      <c r="Q425" s="27"/>
      <c r="R425" s="27"/>
      <c r="S425" s="27"/>
      <c r="T425" s="27"/>
      <c r="U425" s="27"/>
    </row>
    <row r="426" spans="1:21" x14ac:dyDescent="0.25">
      <c r="A426" s="54"/>
      <c r="K426" s="27"/>
      <c r="L426" s="27"/>
      <c r="M426" s="27"/>
      <c r="N426" s="27"/>
      <c r="Q426" s="27"/>
      <c r="R426" s="27"/>
      <c r="S426" s="27"/>
      <c r="T426" s="27"/>
      <c r="U426" s="27"/>
    </row>
    <row r="427" spans="1:21" x14ac:dyDescent="0.25">
      <c r="A427" s="54"/>
      <c r="K427" s="27"/>
      <c r="L427" s="27"/>
      <c r="M427" s="27"/>
      <c r="N427" s="27"/>
      <c r="Q427" s="27"/>
      <c r="R427" s="27"/>
      <c r="S427" s="27"/>
      <c r="T427" s="27"/>
      <c r="U427" s="27"/>
    </row>
    <row r="428" spans="1:21" x14ac:dyDescent="0.25">
      <c r="A428" s="54"/>
      <c r="K428" s="27"/>
      <c r="L428" s="27"/>
      <c r="M428" s="27"/>
      <c r="N428" s="27"/>
      <c r="Q428" s="27"/>
      <c r="R428" s="27"/>
      <c r="S428" s="27"/>
      <c r="T428" s="27"/>
      <c r="U428" s="27"/>
    </row>
    <row r="429" spans="1:21" x14ac:dyDescent="0.25">
      <c r="A429" s="54"/>
      <c r="K429" s="27"/>
      <c r="L429" s="27"/>
      <c r="M429" s="27"/>
      <c r="N429" s="27"/>
      <c r="Q429" s="27"/>
      <c r="R429" s="27"/>
      <c r="S429" s="27"/>
      <c r="T429" s="27"/>
      <c r="U429" s="27"/>
    </row>
    <row r="430" spans="1:21" x14ac:dyDescent="0.25">
      <c r="A430" s="54"/>
      <c r="K430" s="27"/>
      <c r="L430" s="27"/>
      <c r="M430" s="27"/>
      <c r="N430" s="27"/>
      <c r="Q430" s="27"/>
      <c r="R430" s="27"/>
      <c r="S430" s="27"/>
      <c r="T430" s="27"/>
      <c r="U430" s="27"/>
    </row>
    <row r="431" spans="1:21" x14ac:dyDescent="0.25">
      <c r="A431" s="54"/>
      <c r="K431" s="27"/>
      <c r="L431" s="27"/>
      <c r="M431" s="27"/>
      <c r="N431" s="27"/>
      <c r="Q431" s="27"/>
      <c r="R431" s="27"/>
      <c r="S431" s="27"/>
      <c r="T431" s="27"/>
      <c r="U431" s="27"/>
    </row>
    <row r="432" spans="1:21" x14ac:dyDescent="0.25">
      <c r="A432" s="54"/>
      <c r="K432" s="27"/>
      <c r="L432" s="27"/>
      <c r="M432" s="27"/>
      <c r="N432" s="27"/>
      <c r="Q432" s="27"/>
      <c r="R432" s="27"/>
      <c r="S432" s="27"/>
      <c r="T432" s="27"/>
      <c r="U432" s="27"/>
    </row>
    <row r="433" spans="1:21" x14ac:dyDescent="0.25">
      <c r="A433" s="54"/>
      <c r="K433" s="27"/>
      <c r="L433" s="27"/>
      <c r="M433" s="27"/>
      <c r="N433" s="27"/>
      <c r="Q433" s="27"/>
      <c r="R433" s="27"/>
      <c r="S433" s="27"/>
      <c r="T433" s="27"/>
      <c r="U433" s="27"/>
    </row>
    <row r="434" spans="1:21" x14ac:dyDescent="0.25">
      <c r="A434" s="54"/>
      <c r="K434" s="27"/>
      <c r="L434" s="27"/>
      <c r="M434" s="27"/>
      <c r="N434" s="27"/>
      <c r="Q434" s="27"/>
      <c r="R434" s="27"/>
      <c r="S434" s="27"/>
      <c r="T434" s="27"/>
      <c r="U434" s="27"/>
    </row>
    <row r="435" spans="1:21" x14ac:dyDescent="0.25">
      <c r="A435" s="54"/>
      <c r="K435" s="27"/>
      <c r="L435" s="27"/>
      <c r="M435" s="27"/>
      <c r="N435" s="27"/>
      <c r="Q435" s="27"/>
      <c r="R435" s="27"/>
      <c r="S435" s="27"/>
      <c r="T435" s="27"/>
      <c r="U435" s="27"/>
    </row>
    <row r="436" spans="1:21" x14ac:dyDescent="0.25">
      <c r="A436" s="54"/>
      <c r="K436" s="27"/>
      <c r="L436" s="27"/>
      <c r="M436" s="27"/>
      <c r="N436" s="27"/>
      <c r="Q436" s="27"/>
      <c r="R436" s="27"/>
      <c r="S436" s="27"/>
      <c r="T436" s="27"/>
      <c r="U436" s="27"/>
    </row>
    <row r="437" spans="1:21" x14ac:dyDescent="0.25">
      <c r="A437" s="54"/>
      <c r="K437" s="27"/>
      <c r="L437" s="27"/>
      <c r="M437" s="27"/>
      <c r="N437" s="27"/>
      <c r="Q437" s="27"/>
      <c r="R437" s="27"/>
      <c r="S437" s="27"/>
      <c r="T437" s="27"/>
      <c r="U437" s="27"/>
    </row>
    <row r="438" spans="1:21" x14ac:dyDescent="0.25">
      <c r="A438" s="54"/>
      <c r="K438" s="27"/>
      <c r="L438" s="27"/>
      <c r="M438" s="27"/>
      <c r="N438" s="27"/>
      <c r="Q438" s="27"/>
      <c r="R438" s="27"/>
      <c r="S438" s="27"/>
      <c r="T438" s="27"/>
      <c r="U438" s="27"/>
    </row>
    <row r="439" spans="1:21" x14ac:dyDescent="0.25">
      <c r="A439" s="54"/>
      <c r="K439" s="27"/>
      <c r="L439" s="27"/>
      <c r="M439" s="27"/>
      <c r="N439" s="27"/>
      <c r="Q439" s="27"/>
      <c r="R439" s="27"/>
      <c r="S439" s="27"/>
      <c r="T439" s="27"/>
      <c r="U439" s="27"/>
    </row>
    <row r="440" spans="1:21" x14ac:dyDescent="0.25">
      <c r="A440" s="54"/>
      <c r="K440" s="27"/>
      <c r="L440" s="27"/>
      <c r="M440" s="27"/>
      <c r="N440" s="27"/>
      <c r="Q440" s="27"/>
      <c r="R440" s="27"/>
      <c r="S440" s="27"/>
      <c r="T440" s="27"/>
      <c r="U440" s="27"/>
    </row>
    <row r="441" spans="1:21" x14ac:dyDescent="0.25">
      <c r="A441" s="54"/>
      <c r="K441" s="27"/>
      <c r="L441" s="27"/>
      <c r="M441" s="27"/>
      <c r="N441" s="27"/>
      <c r="Q441" s="27"/>
      <c r="R441" s="27"/>
      <c r="S441" s="27"/>
      <c r="T441" s="27"/>
      <c r="U441" s="27"/>
    </row>
    <row r="442" spans="1:21" x14ac:dyDescent="0.25">
      <c r="A442" s="54"/>
      <c r="K442" s="27"/>
      <c r="L442" s="27"/>
      <c r="M442" s="27"/>
      <c r="N442" s="27"/>
      <c r="Q442" s="27"/>
      <c r="R442" s="27"/>
      <c r="S442" s="27"/>
      <c r="T442" s="27"/>
      <c r="U442" s="27"/>
    </row>
    <row r="443" spans="1:21" x14ac:dyDescent="0.25">
      <c r="A443" s="54"/>
      <c r="K443" s="27"/>
      <c r="L443" s="27"/>
      <c r="M443" s="27"/>
      <c r="N443" s="27"/>
      <c r="Q443" s="27"/>
      <c r="R443" s="27"/>
      <c r="S443" s="27"/>
      <c r="T443" s="27"/>
      <c r="U443" s="27"/>
    </row>
    <row r="444" spans="1:21" x14ac:dyDescent="0.25">
      <c r="A444" s="54"/>
      <c r="K444" s="27"/>
      <c r="L444" s="27"/>
      <c r="M444" s="27"/>
      <c r="N444" s="27"/>
      <c r="Q444" s="27"/>
      <c r="R444" s="27"/>
      <c r="S444" s="27"/>
      <c r="T444" s="27"/>
      <c r="U444" s="27"/>
    </row>
    <row r="445" spans="1:21" x14ac:dyDescent="0.25">
      <c r="A445" s="54"/>
      <c r="K445" s="27"/>
      <c r="L445" s="27"/>
      <c r="M445" s="27"/>
      <c r="N445" s="27"/>
      <c r="Q445" s="27"/>
      <c r="R445" s="27"/>
      <c r="S445" s="27"/>
      <c r="T445" s="27"/>
      <c r="U445" s="27"/>
    </row>
    <row r="446" spans="1:21" x14ac:dyDescent="0.25">
      <c r="K446" s="27"/>
      <c r="L446" s="27"/>
      <c r="M446" s="27"/>
      <c r="N446" s="27"/>
      <c r="Q446" s="27"/>
      <c r="R446" s="27"/>
      <c r="S446" s="27"/>
      <c r="T446" s="27"/>
      <c r="U446" s="27"/>
    </row>
    <row r="447" spans="1:21" x14ac:dyDescent="0.25">
      <c r="K447" s="27"/>
      <c r="L447" s="27"/>
      <c r="M447" s="27"/>
      <c r="N447" s="27"/>
      <c r="Q447" s="27"/>
      <c r="R447" s="27"/>
      <c r="S447" s="27"/>
      <c r="T447" s="27"/>
      <c r="U447" s="27"/>
    </row>
    <row r="448" spans="1:21" x14ac:dyDescent="0.25">
      <c r="K448" s="27"/>
      <c r="L448" s="27"/>
      <c r="M448" s="27"/>
      <c r="N448" s="27"/>
      <c r="Q448" s="27"/>
      <c r="R448" s="27"/>
      <c r="S448" s="27"/>
      <c r="T448" s="27"/>
      <c r="U448" s="27"/>
    </row>
    <row r="449" spans="11:21" x14ac:dyDescent="0.25">
      <c r="K449" s="27"/>
      <c r="L449" s="27"/>
      <c r="M449" s="27"/>
      <c r="N449" s="27"/>
      <c r="Q449" s="27"/>
      <c r="R449" s="27"/>
      <c r="S449" s="27"/>
      <c r="T449" s="27"/>
      <c r="U449" s="27"/>
    </row>
    <row r="450" spans="11:21" x14ac:dyDescent="0.25">
      <c r="K450" s="27"/>
      <c r="L450" s="27"/>
      <c r="M450" s="27"/>
      <c r="N450" s="27"/>
      <c r="Q450" s="27"/>
      <c r="R450" s="27"/>
      <c r="S450" s="27"/>
      <c r="T450" s="27"/>
      <c r="U450" s="27"/>
    </row>
    <row r="451" spans="11:21" x14ac:dyDescent="0.25">
      <c r="K451" s="27"/>
      <c r="L451" s="27"/>
      <c r="M451" s="27"/>
      <c r="N451" s="27"/>
      <c r="Q451" s="27"/>
      <c r="R451" s="27"/>
      <c r="S451" s="27"/>
      <c r="T451" s="27"/>
      <c r="U451" s="27"/>
    </row>
    <row r="452" spans="11:21" x14ac:dyDescent="0.25">
      <c r="K452" s="27"/>
      <c r="L452" s="27"/>
      <c r="M452" s="27"/>
      <c r="N452" s="27"/>
      <c r="Q452" s="27"/>
      <c r="R452" s="27"/>
      <c r="S452" s="27"/>
      <c r="T452" s="27"/>
      <c r="U452" s="27"/>
    </row>
    <row r="453" spans="11:21" x14ac:dyDescent="0.25">
      <c r="K453" s="27"/>
      <c r="L453" s="27"/>
      <c r="M453" s="27"/>
      <c r="N453" s="27"/>
      <c r="Q453" s="27"/>
      <c r="R453" s="27"/>
      <c r="S453" s="27"/>
      <c r="T453" s="27"/>
      <c r="U453" s="27"/>
    </row>
    <row r="454" spans="11:21" x14ac:dyDescent="0.25">
      <c r="K454" s="27"/>
      <c r="L454" s="27"/>
      <c r="M454" s="27"/>
      <c r="N454" s="27"/>
      <c r="Q454" s="27"/>
      <c r="R454" s="27"/>
      <c r="S454" s="27"/>
      <c r="T454" s="27"/>
      <c r="U454" s="27"/>
    </row>
    <row r="455" spans="11:21" x14ac:dyDescent="0.25">
      <c r="K455" s="27"/>
      <c r="L455" s="27"/>
      <c r="M455" s="27"/>
      <c r="N455" s="27"/>
      <c r="Q455" s="27"/>
      <c r="R455" s="27"/>
      <c r="S455" s="27"/>
      <c r="T455" s="27"/>
      <c r="U455" s="27"/>
    </row>
    <row r="456" spans="11:21" x14ac:dyDescent="0.25">
      <c r="K456" s="27"/>
      <c r="L456" s="27"/>
      <c r="M456" s="27"/>
      <c r="N456" s="27"/>
      <c r="Q456" s="27"/>
      <c r="R456" s="27"/>
      <c r="S456" s="27"/>
      <c r="T456" s="27"/>
      <c r="U456" s="27"/>
    </row>
    <row r="457" spans="11:21" x14ac:dyDescent="0.25">
      <c r="K457" s="27"/>
      <c r="L457" s="27"/>
      <c r="M457" s="27"/>
      <c r="N457" s="27"/>
      <c r="Q457" s="27"/>
      <c r="R457" s="27"/>
      <c r="S457" s="27"/>
      <c r="T457" s="27"/>
      <c r="U457" s="27"/>
    </row>
    <row r="458" spans="11:21" x14ac:dyDescent="0.25">
      <c r="K458" s="27"/>
      <c r="L458" s="27"/>
      <c r="M458" s="27"/>
      <c r="N458" s="27"/>
      <c r="Q458" s="27"/>
      <c r="R458" s="27"/>
      <c r="S458" s="27"/>
      <c r="T458" s="27"/>
      <c r="U458" s="27"/>
    </row>
    <row r="459" spans="11:21" x14ac:dyDescent="0.25">
      <c r="K459" s="27"/>
      <c r="L459" s="27"/>
      <c r="M459" s="27"/>
      <c r="N459" s="27"/>
      <c r="Q459" s="27"/>
      <c r="R459" s="27"/>
      <c r="S459" s="27"/>
      <c r="T459" s="27"/>
      <c r="U459" s="27"/>
    </row>
    <row r="460" spans="11:21" x14ac:dyDescent="0.25">
      <c r="K460" s="27"/>
      <c r="L460" s="27"/>
      <c r="M460" s="27"/>
      <c r="N460" s="27"/>
      <c r="Q460" s="27"/>
      <c r="R460" s="27"/>
      <c r="S460" s="27"/>
      <c r="T460" s="27"/>
      <c r="U460" s="27"/>
    </row>
    <row r="461" spans="11:21" x14ac:dyDescent="0.25">
      <c r="K461" s="27"/>
      <c r="L461" s="27"/>
      <c r="M461" s="27"/>
      <c r="N461" s="27"/>
      <c r="Q461" s="27"/>
      <c r="R461" s="27"/>
      <c r="S461" s="27"/>
      <c r="T461" s="27"/>
      <c r="U461" s="27"/>
    </row>
    <row r="462" spans="11:21" x14ac:dyDescent="0.25">
      <c r="K462" s="27"/>
      <c r="L462" s="27"/>
      <c r="M462" s="27"/>
      <c r="N462" s="27"/>
      <c r="Q462" s="27"/>
      <c r="R462" s="27"/>
      <c r="S462" s="27"/>
      <c r="T462" s="27"/>
      <c r="U462" s="27"/>
    </row>
    <row r="463" spans="11:21" x14ac:dyDescent="0.25">
      <c r="K463" s="27"/>
      <c r="L463" s="27"/>
      <c r="M463" s="27"/>
      <c r="N463" s="27"/>
      <c r="Q463" s="27"/>
      <c r="R463" s="27"/>
      <c r="S463" s="27"/>
      <c r="T463" s="27"/>
      <c r="U463" s="27"/>
    </row>
    <row r="464" spans="11:21" x14ac:dyDescent="0.25">
      <c r="K464" s="27"/>
      <c r="L464" s="27"/>
      <c r="M464" s="27"/>
      <c r="N464" s="27"/>
      <c r="Q464" s="27"/>
      <c r="R464" s="27"/>
      <c r="S464" s="27"/>
      <c r="T464" s="27"/>
      <c r="U464" s="27"/>
    </row>
    <row r="465" spans="11:21" x14ac:dyDescent="0.25">
      <c r="K465" s="27"/>
      <c r="L465" s="27"/>
      <c r="M465" s="27"/>
      <c r="N465" s="27"/>
      <c r="Q465" s="27"/>
      <c r="R465" s="27"/>
      <c r="S465" s="27"/>
      <c r="T465" s="27"/>
      <c r="U465" s="27"/>
    </row>
    <row r="466" spans="11:21" x14ac:dyDescent="0.25">
      <c r="K466" s="27"/>
      <c r="L466" s="27"/>
      <c r="M466" s="27"/>
      <c r="N466" s="27"/>
      <c r="Q466" s="27"/>
      <c r="R466" s="27"/>
      <c r="S466" s="27"/>
      <c r="T466" s="27"/>
      <c r="U466" s="27"/>
    </row>
    <row r="467" spans="11:21" x14ac:dyDescent="0.25">
      <c r="K467" s="27"/>
      <c r="L467" s="27"/>
      <c r="M467" s="27"/>
      <c r="N467" s="27"/>
      <c r="Q467" s="27"/>
      <c r="R467" s="27"/>
      <c r="S467" s="27"/>
      <c r="T467" s="27"/>
      <c r="U467" s="27"/>
    </row>
    <row r="468" spans="11:21" x14ac:dyDescent="0.25">
      <c r="K468" s="27"/>
      <c r="L468" s="27"/>
      <c r="M468" s="27"/>
      <c r="N468" s="27"/>
      <c r="Q468" s="27"/>
      <c r="R468" s="27"/>
      <c r="S468" s="27"/>
      <c r="T468" s="27"/>
      <c r="U468" s="27"/>
    </row>
    <row r="469" spans="11:21" x14ac:dyDescent="0.25">
      <c r="K469" s="27"/>
      <c r="L469" s="27"/>
      <c r="M469" s="27"/>
      <c r="N469" s="27"/>
      <c r="Q469" s="27"/>
      <c r="R469" s="27"/>
      <c r="S469" s="27"/>
      <c r="T469" s="27"/>
      <c r="U469" s="27"/>
    </row>
    <row r="470" spans="11:21" x14ac:dyDescent="0.25">
      <c r="K470" s="27"/>
      <c r="L470" s="27"/>
      <c r="M470" s="27"/>
      <c r="N470" s="27"/>
      <c r="Q470" s="27"/>
      <c r="R470" s="27"/>
      <c r="S470" s="27"/>
      <c r="T470" s="27"/>
      <c r="U470" s="27"/>
    </row>
    <row r="471" spans="11:21" x14ac:dyDescent="0.25">
      <c r="K471" s="27"/>
      <c r="L471" s="27"/>
      <c r="M471" s="27"/>
      <c r="N471" s="27"/>
      <c r="Q471" s="27"/>
      <c r="R471" s="27"/>
      <c r="S471" s="27"/>
      <c r="T471" s="27"/>
      <c r="U471" s="27"/>
    </row>
    <row r="472" spans="11:21" x14ac:dyDescent="0.25">
      <c r="K472" s="27"/>
      <c r="L472" s="27"/>
      <c r="M472" s="27"/>
      <c r="N472" s="27"/>
      <c r="Q472" s="27"/>
      <c r="R472" s="27"/>
      <c r="S472" s="27"/>
      <c r="T472" s="27"/>
      <c r="U472" s="27"/>
    </row>
    <row r="473" spans="11:21" x14ac:dyDescent="0.25">
      <c r="K473" s="27"/>
      <c r="L473" s="27"/>
      <c r="M473" s="27"/>
      <c r="N473" s="27"/>
      <c r="Q473" s="27"/>
      <c r="R473" s="27"/>
      <c r="S473" s="27"/>
      <c r="T473" s="27"/>
      <c r="U473" s="27"/>
    </row>
    <row r="474" spans="11:21" x14ac:dyDescent="0.25">
      <c r="K474" s="27"/>
      <c r="L474" s="27"/>
      <c r="M474" s="27"/>
      <c r="N474" s="27"/>
      <c r="Q474" s="27"/>
      <c r="R474" s="27"/>
      <c r="S474" s="27"/>
      <c r="T474" s="27"/>
      <c r="U474" s="27"/>
    </row>
    <row r="475" spans="11:21" x14ac:dyDescent="0.25">
      <c r="K475" s="27"/>
      <c r="L475" s="27"/>
      <c r="M475" s="27"/>
      <c r="N475" s="27"/>
      <c r="Q475" s="27"/>
      <c r="R475" s="27"/>
      <c r="S475" s="27"/>
      <c r="T475" s="27"/>
      <c r="U475" s="27"/>
    </row>
    <row r="476" spans="11:21" x14ac:dyDescent="0.25">
      <c r="K476" s="27"/>
      <c r="L476" s="27"/>
      <c r="M476" s="27"/>
      <c r="N476" s="27"/>
      <c r="Q476" s="27"/>
      <c r="R476" s="27"/>
      <c r="S476" s="27"/>
      <c r="T476" s="27"/>
      <c r="U476" s="27"/>
    </row>
    <row r="477" spans="11:21" x14ac:dyDescent="0.25">
      <c r="K477" s="27"/>
      <c r="L477" s="27"/>
      <c r="M477" s="27"/>
      <c r="N477" s="27"/>
      <c r="Q477" s="27"/>
      <c r="R477" s="27"/>
      <c r="S477" s="27"/>
      <c r="T477" s="27"/>
      <c r="U477" s="27"/>
    </row>
    <row r="478" spans="11:21" x14ac:dyDescent="0.25">
      <c r="K478" s="27"/>
      <c r="L478" s="27"/>
      <c r="M478" s="27"/>
      <c r="N478" s="27"/>
      <c r="Q478" s="27"/>
      <c r="R478" s="27"/>
      <c r="S478" s="27"/>
      <c r="T478" s="27"/>
      <c r="U478" s="27"/>
    </row>
    <row r="479" spans="11:21" x14ac:dyDescent="0.25">
      <c r="K479" s="27"/>
      <c r="L479" s="27"/>
      <c r="M479" s="27"/>
      <c r="N479" s="27"/>
      <c r="Q479" s="27"/>
      <c r="R479" s="27"/>
      <c r="S479" s="27"/>
      <c r="T479" s="27"/>
      <c r="U479" s="27"/>
    </row>
    <row r="480" spans="11:21" x14ac:dyDescent="0.25">
      <c r="K480" s="27"/>
      <c r="L480" s="27"/>
      <c r="M480" s="27"/>
      <c r="N480" s="27"/>
      <c r="Q480" s="27"/>
      <c r="R480" s="27"/>
      <c r="S480" s="27"/>
      <c r="T480" s="27"/>
      <c r="U480" s="27"/>
    </row>
    <row r="481" spans="11:21" x14ac:dyDescent="0.25">
      <c r="K481" s="27"/>
      <c r="L481" s="27"/>
      <c r="M481" s="27"/>
      <c r="N481" s="27"/>
      <c r="Q481" s="27"/>
      <c r="R481" s="27"/>
      <c r="S481" s="27"/>
      <c r="T481" s="27"/>
      <c r="U481" s="27"/>
    </row>
    <row r="482" spans="11:21" x14ac:dyDescent="0.25">
      <c r="K482" s="27"/>
      <c r="L482" s="27"/>
      <c r="M482" s="27"/>
      <c r="N482" s="27"/>
      <c r="Q482" s="27"/>
      <c r="R482" s="27"/>
      <c r="S482" s="27"/>
      <c r="T482" s="27"/>
      <c r="U482" s="27"/>
    </row>
    <row r="483" spans="11:21" x14ac:dyDescent="0.25">
      <c r="K483" s="27"/>
      <c r="L483" s="27"/>
      <c r="M483" s="27"/>
      <c r="N483" s="27"/>
      <c r="Q483" s="27"/>
      <c r="R483" s="27"/>
      <c r="S483" s="27"/>
      <c r="T483" s="27"/>
      <c r="U483" s="27"/>
    </row>
    <row r="484" spans="11:21" x14ac:dyDescent="0.25">
      <c r="K484" s="27"/>
      <c r="L484" s="27"/>
      <c r="M484" s="27"/>
      <c r="N484" s="27"/>
      <c r="Q484" s="27"/>
      <c r="R484" s="27"/>
      <c r="S484" s="27"/>
      <c r="T484" s="27"/>
      <c r="U484" s="27"/>
    </row>
    <row r="485" spans="11:21" x14ac:dyDescent="0.25">
      <c r="K485" s="27"/>
      <c r="L485" s="27"/>
      <c r="M485" s="27"/>
      <c r="N485" s="27"/>
      <c r="Q485" s="27"/>
      <c r="R485" s="27"/>
      <c r="S485" s="27"/>
      <c r="T485" s="27"/>
      <c r="U485" s="27"/>
    </row>
    <row r="486" spans="11:21" x14ac:dyDescent="0.25">
      <c r="K486" s="27"/>
      <c r="L486" s="27"/>
      <c r="M486" s="27"/>
      <c r="N486" s="27"/>
      <c r="Q486" s="27"/>
      <c r="R486" s="27"/>
      <c r="S486" s="27"/>
      <c r="T486" s="27"/>
      <c r="U486" s="27"/>
    </row>
    <row r="487" spans="11:21" x14ac:dyDescent="0.25">
      <c r="K487" s="27"/>
      <c r="L487" s="27"/>
      <c r="M487" s="27"/>
      <c r="N487" s="27"/>
      <c r="Q487" s="27"/>
      <c r="R487" s="27"/>
      <c r="S487" s="27"/>
      <c r="T487" s="27"/>
      <c r="U487" s="27"/>
    </row>
    <row r="488" spans="11:21" x14ac:dyDescent="0.25">
      <c r="K488" s="27"/>
      <c r="L488" s="27"/>
      <c r="M488" s="27"/>
      <c r="N488" s="27"/>
      <c r="Q488" s="27"/>
      <c r="R488" s="27"/>
      <c r="S488" s="27"/>
      <c r="T488" s="27"/>
      <c r="U488" s="27"/>
    </row>
    <row r="489" spans="11:21" x14ac:dyDescent="0.25">
      <c r="K489" s="27"/>
      <c r="L489" s="27"/>
      <c r="M489" s="27"/>
      <c r="N489" s="27"/>
      <c r="Q489" s="27"/>
      <c r="R489" s="27"/>
      <c r="S489" s="27"/>
      <c r="T489" s="27"/>
      <c r="U489" s="27"/>
    </row>
    <row r="490" spans="11:21" x14ac:dyDescent="0.25">
      <c r="K490" s="27"/>
      <c r="L490" s="27"/>
      <c r="M490" s="27"/>
      <c r="N490" s="27"/>
      <c r="Q490" s="27"/>
      <c r="R490" s="27"/>
      <c r="S490" s="27"/>
      <c r="T490" s="27"/>
      <c r="U490" s="27"/>
    </row>
    <row r="491" spans="11:21" x14ac:dyDescent="0.25">
      <c r="K491" s="27"/>
      <c r="L491" s="27"/>
      <c r="M491" s="27"/>
      <c r="N491" s="27"/>
      <c r="Q491" s="27"/>
      <c r="R491" s="27"/>
      <c r="S491" s="27"/>
      <c r="T491" s="27"/>
      <c r="U491" s="27"/>
    </row>
    <row r="492" spans="11:21" x14ac:dyDescent="0.25">
      <c r="K492" s="27"/>
      <c r="L492" s="27"/>
      <c r="M492" s="27"/>
      <c r="N492" s="27"/>
      <c r="Q492" s="27"/>
      <c r="R492" s="27"/>
      <c r="S492" s="27"/>
      <c r="T492" s="27"/>
      <c r="U492" s="27"/>
    </row>
    <row r="493" spans="11:21" x14ac:dyDescent="0.25">
      <c r="K493" s="27"/>
      <c r="L493" s="27"/>
      <c r="M493" s="27"/>
      <c r="N493" s="27"/>
      <c r="Q493" s="27"/>
      <c r="R493" s="27"/>
      <c r="S493" s="27"/>
      <c r="T493" s="27"/>
      <c r="U493" s="27"/>
    </row>
    <row r="494" spans="11:21" x14ac:dyDescent="0.25">
      <c r="K494" s="27"/>
      <c r="L494" s="27"/>
      <c r="M494" s="27"/>
      <c r="N494" s="27"/>
      <c r="Q494" s="27"/>
      <c r="R494" s="27"/>
      <c r="S494" s="27"/>
      <c r="T494" s="27"/>
      <c r="U494" s="27"/>
    </row>
    <row r="495" spans="11:21" x14ac:dyDescent="0.25">
      <c r="K495" s="27"/>
      <c r="L495" s="27"/>
      <c r="M495" s="27"/>
      <c r="N495" s="27"/>
      <c r="Q495" s="27"/>
      <c r="R495" s="27"/>
      <c r="S495" s="27"/>
      <c r="T495" s="27"/>
      <c r="U495" s="27"/>
    </row>
    <row r="496" spans="11:21" x14ac:dyDescent="0.25">
      <c r="K496" s="27"/>
      <c r="L496" s="27"/>
      <c r="M496" s="27"/>
      <c r="N496" s="27"/>
      <c r="Q496" s="27"/>
      <c r="R496" s="27"/>
      <c r="S496" s="27"/>
      <c r="T496" s="27"/>
      <c r="U496" s="27"/>
    </row>
    <row r="497" spans="11:21" x14ac:dyDescent="0.25">
      <c r="K497" s="27"/>
      <c r="L497" s="27"/>
      <c r="M497" s="27"/>
      <c r="N497" s="27"/>
      <c r="Q497" s="27"/>
      <c r="R497" s="27"/>
      <c r="S497" s="27"/>
      <c r="T497" s="27"/>
      <c r="U497" s="27"/>
    </row>
    <row r="498" spans="11:21" x14ac:dyDescent="0.25">
      <c r="K498" s="27"/>
      <c r="L498" s="27"/>
      <c r="M498" s="27"/>
      <c r="N498" s="27"/>
      <c r="Q498" s="27"/>
      <c r="R498" s="27"/>
      <c r="S498" s="27"/>
      <c r="T498" s="27"/>
      <c r="U498" s="27"/>
    </row>
    <row r="499" spans="11:21" x14ac:dyDescent="0.25">
      <c r="K499" s="27"/>
      <c r="L499" s="27"/>
      <c r="M499" s="27"/>
      <c r="N499" s="27"/>
      <c r="Q499" s="27"/>
      <c r="R499" s="27"/>
      <c r="S499" s="27"/>
      <c r="T499" s="27"/>
      <c r="U499" s="27"/>
    </row>
    <row r="500" spans="11:21" x14ac:dyDescent="0.25">
      <c r="K500" s="27"/>
      <c r="L500" s="27"/>
      <c r="M500" s="27"/>
      <c r="N500" s="27"/>
      <c r="Q500" s="27"/>
      <c r="R500" s="27"/>
      <c r="S500" s="27"/>
      <c r="T500" s="27"/>
      <c r="U500" s="27"/>
    </row>
    <row r="501" spans="11:21" x14ac:dyDescent="0.25">
      <c r="K501" s="27"/>
      <c r="L501" s="27"/>
      <c r="M501" s="27"/>
      <c r="N501" s="27"/>
      <c r="Q501" s="27"/>
      <c r="R501" s="27"/>
      <c r="S501" s="27"/>
      <c r="T501" s="27"/>
      <c r="U501" s="27"/>
    </row>
    <row r="502" spans="11:21" x14ac:dyDescent="0.25">
      <c r="K502" s="27"/>
      <c r="L502" s="27"/>
      <c r="M502" s="27"/>
      <c r="N502" s="27"/>
      <c r="Q502" s="27"/>
      <c r="R502" s="27"/>
      <c r="S502" s="27"/>
      <c r="T502" s="27"/>
      <c r="U502" s="27"/>
    </row>
    <row r="503" spans="11:21" x14ac:dyDescent="0.25">
      <c r="K503" s="27"/>
      <c r="L503" s="27"/>
      <c r="M503" s="27"/>
      <c r="N503" s="27"/>
      <c r="Q503" s="27"/>
      <c r="R503" s="27"/>
      <c r="S503" s="27"/>
      <c r="T503" s="27"/>
      <c r="U503" s="27"/>
    </row>
    <row r="504" spans="11:21" x14ac:dyDescent="0.25">
      <c r="K504" s="27"/>
      <c r="L504" s="27"/>
      <c r="M504" s="27"/>
      <c r="N504" s="27"/>
      <c r="Q504" s="27"/>
      <c r="R504" s="27"/>
      <c r="S504" s="27"/>
      <c r="T504" s="27"/>
      <c r="U504" s="27"/>
    </row>
    <row r="505" spans="11:21" x14ac:dyDescent="0.25">
      <c r="K505" s="27"/>
      <c r="L505" s="27"/>
      <c r="M505" s="27"/>
      <c r="N505" s="27"/>
      <c r="Q505" s="27"/>
      <c r="R505" s="27"/>
      <c r="S505" s="27"/>
      <c r="T505" s="27"/>
      <c r="U505" s="27"/>
    </row>
    <row r="506" spans="11:21" x14ac:dyDescent="0.25">
      <c r="K506" s="27"/>
      <c r="L506" s="27"/>
      <c r="M506" s="27"/>
      <c r="N506" s="27"/>
      <c r="Q506" s="27"/>
      <c r="R506" s="27"/>
      <c r="S506" s="27"/>
      <c r="T506" s="27"/>
      <c r="U506" s="27"/>
    </row>
    <row r="507" spans="11:21" x14ac:dyDescent="0.25">
      <c r="K507" s="27"/>
      <c r="L507" s="27"/>
      <c r="M507" s="27"/>
      <c r="N507" s="27"/>
      <c r="Q507" s="27"/>
      <c r="R507" s="27"/>
      <c r="S507" s="27"/>
      <c r="T507" s="27"/>
      <c r="U507" s="27"/>
    </row>
    <row r="508" spans="11:21" x14ac:dyDescent="0.25">
      <c r="K508" s="27"/>
      <c r="L508" s="27"/>
      <c r="M508" s="27"/>
      <c r="N508" s="27"/>
      <c r="Q508" s="27"/>
      <c r="R508" s="27"/>
      <c r="S508" s="27"/>
      <c r="T508" s="27"/>
      <c r="U508" s="27"/>
    </row>
    <row r="509" spans="11:21" x14ac:dyDescent="0.25">
      <c r="K509" s="27"/>
      <c r="L509" s="27"/>
      <c r="M509" s="27"/>
      <c r="N509" s="27"/>
      <c r="Q509" s="27"/>
      <c r="R509" s="27"/>
      <c r="S509" s="27"/>
      <c r="T509" s="27"/>
      <c r="U509" s="27"/>
    </row>
    <row r="510" spans="11:21" x14ac:dyDescent="0.25">
      <c r="K510" s="27"/>
      <c r="L510" s="27"/>
      <c r="M510" s="27"/>
      <c r="N510" s="27"/>
      <c r="Q510" s="27"/>
      <c r="R510" s="27"/>
      <c r="S510" s="27"/>
      <c r="T510" s="27"/>
      <c r="U510" s="27"/>
    </row>
    <row r="511" spans="11:21" x14ac:dyDescent="0.25">
      <c r="K511" s="27"/>
      <c r="L511" s="27"/>
      <c r="M511" s="27"/>
      <c r="N511" s="27"/>
      <c r="Q511" s="27"/>
      <c r="R511" s="27"/>
      <c r="S511" s="27"/>
      <c r="T511" s="27"/>
      <c r="U511" s="27"/>
    </row>
    <row r="512" spans="11:21" x14ac:dyDescent="0.25">
      <c r="K512" s="27"/>
      <c r="L512" s="27"/>
      <c r="M512" s="27"/>
      <c r="N512" s="27"/>
      <c r="Q512" s="27"/>
      <c r="R512" s="27"/>
      <c r="S512" s="27"/>
      <c r="T512" s="27"/>
      <c r="U512" s="27"/>
    </row>
    <row r="513" spans="11:21" x14ac:dyDescent="0.25">
      <c r="K513" s="27"/>
      <c r="L513" s="27"/>
      <c r="M513" s="27"/>
      <c r="N513" s="27"/>
      <c r="Q513" s="27"/>
      <c r="R513" s="27"/>
      <c r="S513" s="27"/>
      <c r="T513" s="27"/>
      <c r="U513" s="27"/>
    </row>
    <row r="514" spans="11:21" x14ac:dyDescent="0.25">
      <c r="K514" s="27"/>
      <c r="L514" s="27"/>
      <c r="M514" s="27"/>
      <c r="N514" s="27"/>
      <c r="Q514" s="27"/>
      <c r="R514" s="27"/>
      <c r="S514" s="27"/>
      <c r="T514" s="27"/>
      <c r="U514" s="27"/>
    </row>
    <row r="515" spans="11:21" x14ac:dyDescent="0.25">
      <c r="K515" s="27"/>
      <c r="L515" s="27"/>
      <c r="M515" s="27"/>
      <c r="N515" s="27"/>
      <c r="Q515" s="27"/>
      <c r="R515" s="27"/>
      <c r="S515" s="27"/>
      <c r="T515" s="27"/>
      <c r="U515" s="27"/>
    </row>
    <row r="516" spans="11:21" x14ac:dyDescent="0.25">
      <c r="K516" s="27"/>
      <c r="L516" s="27"/>
      <c r="M516" s="27"/>
      <c r="N516" s="27"/>
      <c r="Q516" s="27"/>
      <c r="R516" s="27"/>
      <c r="S516" s="27"/>
      <c r="T516" s="27"/>
      <c r="U516" s="27"/>
    </row>
    <row r="517" spans="11:21" x14ac:dyDescent="0.25">
      <c r="K517" s="27"/>
      <c r="L517" s="27"/>
      <c r="M517" s="27"/>
      <c r="N517" s="27"/>
      <c r="Q517" s="27"/>
      <c r="R517" s="27"/>
      <c r="S517" s="27"/>
      <c r="T517" s="27"/>
      <c r="U517" s="27"/>
    </row>
    <row r="518" spans="11:21" x14ac:dyDescent="0.25">
      <c r="K518" s="27"/>
      <c r="L518" s="27"/>
      <c r="M518" s="27"/>
      <c r="N518" s="27"/>
      <c r="Q518" s="27"/>
      <c r="R518" s="27"/>
      <c r="S518" s="27"/>
      <c r="T518" s="27"/>
      <c r="U518" s="27"/>
    </row>
    <row r="519" spans="11:21" x14ac:dyDescent="0.25">
      <c r="K519" s="27"/>
      <c r="L519" s="27"/>
      <c r="M519" s="27"/>
      <c r="N519" s="27"/>
      <c r="Q519" s="27"/>
      <c r="R519" s="27"/>
      <c r="S519" s="27"/>
      <c r="T519" s="27"/>
      <c r="U519" s="27"/>
    </row>
    <row r="520" spans="11:21" x14ac:dyDescent="0.25">
      <c r="K520" s="27"/>
      <c r="L520" s="27"/>
      <c r="M520" s="27"/>
      <c r="N520" s="27"/>
      <c r="Q520" s="27"/>
      <c r="R520" s="27"/>
      <c r="S520" s="27"/>
      <c r="T520" s="27"/>
      <c r="U520" s="27"/>
    </row>
    <row r="521" spans="11:21" x14ac:dyDescent="0.25">
      <c r="K521" s="27"/>
      <c r="L521" s="27"/>
      <c r="M521" s="27"/>
      <c r="N521" s="27"/>
      <c r="Q521" s="27"/>
      <c r="R521" s="27"/>
      <c r="S521" s="27"/>
      <c r="T521" s="27"/>
      <c r="U521" s="27"/>
    </row>
    <row r="522" spans="11:21" x14ac:dyDescent="0.25">
      <c r="K522" s="27"/>
      <c r="L522" s="27"/>
      <c r="M522" s="27"/>
      <c r="N522" s="27"/>
      <c r="Q522" s="27"/>
      <c r="R522" s="27"/>
      <c r="S522" s="27"/>
      <c r="T522" s="27"/>
      <c r="U522" s="27"/>
    </row>
    <row r="523" spans="11:21" x14ac:dyDescent="0.25">
      <c r="K523" s="27"/>
      <c r="L523" s="27"/>
      <c r="M523" s="27"/>
      <c r="N523" s="27"/>
      <c r="Q523" s="27"/>
      <c r="R523" s="27"/>
      <c r="S523" s="27"/>
      <c r="T523" s="27"/>
      <c r="U523" s="27"/>
    </row>
    <row r="524" spans="11:21" x14ac:dyDescent="0.25">
      <c r="K524" s="27"/>
      <c r="L524" s="27"/>
      <c r="M524" s="27"/>
      <c r="N524" s="27"/>
      <c r="Q524" s="27"/>
      <c r="R524" s="27"/>
      <c r="S524" s="27"/>
      <c r="T524" s="27"/>
      <c r="U524" s="27"/>
    </row>
    <row r="525" spans="11:21" x14ac:dyDescent="0.25">
      <c r="K525" s="27"/>
      <c r="L525" s="27"/>
      <c r="M525" s="27"/>
      <c r="N525" s="27"/>
      <c r="Q525" s="27"/>
      <c r="R525" s="27"/>
      <c r="S525" s="27"/>
      <c r="T525" s="27"/>
      <c r="U525" s="27"/>
    </row>
    <row r="526" spans="11:21" x14ac:dyDescent="0.25">
      <c r="K526" s="27"/>
      <c r="L526" s="27"/>
      <c r="M526" s="27"/>
      <c r="N526" s="27"/>
      <c r="Q526" s="27"/>
      <c r="R526" s="27"/>
      <c r="S526" s="27"/>
      <c r="T526" s="27"/>
      <c r="U526" s="27"/>
    </row>
    <row r="527" spans="11:21" x14ac:dyDescent="0.25">
      <c r="K527" s="27"/>
      <c r="L527" s="27"/>
      <c r="M527" s="27"/>
      <c r="N527" s="27"/>
      <c r="Q527" s="27"/>
      <c r="R527" s="27"/>
      <c r="S527" s="27"/>
      <c r="T527" s="27"/>
      <c r="U527" s="27"/>
    </row>
    <row r="528" spans="11:21" x14ac:dyDescent="0.25">
      <c r="K528" s="27"/>
      <c r="L528" s="27"/>
      <c r="M528" s="27"/>
      <c r="N528" s="27"/>
      <c r="Q528" s="27"/>
      <c r="R528" s="27"/>
      <c r="S528" s="27"/>
      <c r="T528" s="27"/>
      <c r="U528" s="27"/>
    </row>
    <row r="529" spans="11:21" x14ac:dyDescent="0.25">
      <c r="K529" s="27"/>
      <c r="L529" s="27"/>
      <c r="M529" s="27"/>
      <c r="N529" s="27"/>
      <c r="Q529" s="27"/>
      <c r="R529" s="27"/>
      <c r="S529" s="27"/>
      <c r="T529" s="27"/>
      <c r="U529" s="27"/>
    </row>
    <row r="530" spans="11:21" x14ac:dyDescent="0.25">
      <c r="K530" s="27"/>
      <c r="L530" s="27"/>
      <c r="M530" s="27"/>
      <c r="N530" s="27"/>
      <c r="Q530" s="27"/>
      <c r="R530" s="27"/>
      <c r="S530" s="27"/>
      <c r="T530" s="27"/>
      <c r="U530" s="27"/>
    </row>
    <row r="531" spans="11:21" x14ac:dyDescent="0.25">
      <c r="K531" s="27"/>
      <c r="L531" s="27"/>
      <c r="M531" s="27"/>
      <c r="N531" s="27"/>
      <c r="Q531" s="27"/>
      <c r="R531" s="27"/>
      <c r="S531" s="27"/>
      <c r="T531" s="27"/>
      <c r="U531" s="27"/>
    </row>
    <row r="532" spans="11:21" x14ac:dyDescent="0.25">
      <c r="K532" s="27"/>
      <c r="L532" s="27"/>
      <c r="M532" s="27"/>
      <c r="N532" s="27"/>
      <c r="Q532" s="27"/>
      <c r="R532" s="27"/>
      <c r="S532" s="27"/>
      <c r="T532" s="27"/>
      <c r="U532" s="27"/>
    </row>
    <row r="533" spans="11:21" x14ac:dyDescent="0.25">
      <c r="K533" s="27"/>
      <c r="L533" s="27"/>
      <c r="M533" s="27"/>
      <c r="N533" s="27"/>
      <c r="Q533" s="27"/>
      <c r="R533" s="27"/>
      <c r="S533" s="27"/>
      <c r="T533" s="27"/>
      <c r="U533" s="27"/>
    </row>
    <row r="534" spans="11:21" x14ac:dyDescent="0.25">
      <c r="K534" s="27"/>
      <c r="L534" s="27"/>
      <c r="M534" s="27"/>
      <c r="N534" s="27"/>
      <c r="Q534" s="27"/>
      <c r="R534" s="27"/>
      <c r="S534" s="27"/>
      <c r="T534" s="27"/>
      <c r="U534" s="27"/>
    </row>
    <row r="535" spans="11:21" x14ac:dyDescent="0.25">
      <c r="K535" s="27"/>
      <c r="L535" s="27"/>
      <c r="M535" s="27"/>
      <c r="N535" s="27"/>
      <c r="Q535" s="27"/>
      <c r="R535" s="27"/>
      <c r="S535" s="27"/>
      <c r="T535" s="27"/>
      <c r="U535" s="27"/>
    </row>
    <row r="536" spans="11:21" x14ac:dyDescent="0.25">
      <c r="K536" s="27"/>
      <c r="L536" s="27"/>
      <c r="M536" s="27"/>
      <c r="N536" s="27"/>
      <c r="Q536" s="27"/>
      <c r="R536" s="27"/>
      <c r="S536" s="27"/>
      <c r="T536" s="27"/>
      <c r="U536" s="27"/>
    </row>
    <row r="537" spans="11:21" x14ac:dyDescent="0.25">
      <c r="K537" s="27"/>
      <c r="L537" s="27"/>
      <c r="M537" s="27"/>
      <c r="N537" s="27"/>
      <c r="Q537" s="27"/>
      <c r="R537" s="27"/>
      <c r="S537" s="27"/>
      <c r="T537" s="27"/>
      <c r="U537" s="27"/>
    </row>
    <row r="538" spans="11:21" x14ac:dyDescent="0.25">
      <c r="K538" s="27"/>
      <c r="L538" s="27"/>
      <c r="M538" s="27"/>
      <c r="N538" s="27"/>
      <c r="Q538" s="27"/>
      <c r="R538" s="27"/>
      <c r="S538" s="27"/>
      <c r="T538" s="27"/>
      <c r="U538" s="27"/>
    </row>
    <row r="539" spans="11:21" x14ac:dyDescent="0.25">
      <c r="K539" s="27"/>
      <c r="L539" s="27"/>
      <c r="M539" s="27"/>
      <c r="N539" s="27"/>
      <c r="Q539" s="27"/>
      <c r="R539" s="27"/>
      <c r="S539" s="27"/>
      <c r="T539" s="27"/>
      <c r="U539" s="27"/>
    </row>
    <row r="540" spans="11:21" x14ac:dyDescent="0.25">
      <c r="K540" s="27"/>
      <c r="L540" s="27"/>
      <c r="M540" s="27"/>
      <c r="N540" s="27"/>
      <c r="Q540" s="27"/>
      <c r="R540" s="27"/>
      <c r="S540" s="27"/>
      <c r="T540" s="27"/>
      <c r="U540" s="27"/>
    </row>
    <row r="541" spans="11:21" x14ac:dyDescent="0.25">
      <c r="K541" s="27"/>
      <c r="L541" s="27"/>
      <c r="M541" s="27"/>
      <c r="N541" s="27"/>
      <c r="Q541" s="27"/>
      <c r="R541" s="27"/>
      <c r="S541" s="27"/>
      <c r="T541" s="27"/>
      <c r="U541" s="27"/>
    </row>
    <row r="542" spans="11:21" x14ac:dyDescent="0.25">
      <c r="K542" s="27"/>
      <c r="L542" s="27"/>
      <c r="M542" s="27"/>
      <c r="N542" s="27"/>
      <c r="Q542" s="27"/>
      <c r="R542" s="27"/>
      <c r="S542" s="27"/>
      <c r="T542" s="27"/>
      <c r="U542" s="27"/>
    </row>
    <row r="543" spans="11:21" x14ac:dyDescent="0.25">
      <c r="K543" s="27"/>
      <c r="L543" s="27"/>
      <c r="M543" s="27"/>
      <c r="N543" s="27"/>
      <c r="Q543" s="27"/>
      <c r="R543" s="27"/>
      <c r="S543" s="27"/>
      <c r="T543" s="27"/>
      <c r="U543" s="27"/>
    </row>
    <row r="544" spans="11:21" x14ac:dyDescent="0.25">
      <c r="K544" s="27"/>
      <c r="L544" s="27"/>
      <c r="M544" s="27"/>
      <c r="N544" s="27"/>
      <c r="Q544" s="27"/>
      <c r="R544" s="27"/>
      <c r="S544" s="27"/>
      <c r="T544" s="27"/>
      <c r="U544" s="27"/>
    </row>
    <row r="545" spans="11:21" x14ac:dyDescent="0.25">
      <c r="K545" s="27"/>
      <c r="L545" s="27"/>
      <c r="M545" s="27"/>
      <c r="N545" s="27"/>
      <c r="Q545" s="27"/>
      <c r="R545" s="27"/>
      <c r="S545" s="27"/>
      <c r="T545" s="27"/>
      <c r="U545" s="27"/>
    </row>
    <row r="546" spans="11:21" x14ac:dyDescent="0.25">
      <c r="K546" s="27"/>
      <c r="L546" s="27"/>
      <c r="M546" s="27"/>
      <c r="N546" s="27"/>
      <c r="Q546" s="27"/>
      <c r="R546" s="27"/>
      <c r="S546" s="27"/>
      <c r="T546" s="27"/>
      <c r="U546" s="27"/>
    </row>
    <row r="547" spans="11:21" x14ac:dyDescent="0.25">
      <c r="K547" s="27"/>
      <c r="L547" s="27"/>
      <c r="M547" s="27"/>
      <c r="N547" s="27"/>
      <c r="Q547" s="27"/>
      <c r="R547" s="27"/>
      <c r="S547" s="27"/>
      <c r="T547" s="27"/>
      <c r="U547" s="27"/>
    </row>
    <row r="548" spans="11:21" x14ac:dyDescent="0.25">
      <c r="K548" s="27"/>
      <c r="L548" s="27"/>
      <c r="M548" s="27"/>
      <c r="N548" s="27"/>
      <c r="Q548" s="27"/>
      <c r="R548" s="27"/>
      <c r="S548" s="27"/>
      <c r="T548" s="27"/>
      <c r="U548" s="27"/>
    </row>
    <row r="549" spans="11:21" x14ac:dyDescent="0.25">
      <c r="K549" s="27"/>
      <c r="L549" s="27"/>
      <c r="M549" s="27"/>
      <c r="N549" s="27"/>
      <c r="Q549" s="27"/>
      <c r="R549" s="27"/>
      <c r="S549" s="27"/>
      <c r="T549" s="27"/>
      <c r="U549" s="27"/>
    </row>
    <row r="550" spans="11:21" x14ac:dyDescent="0.25">
      <c r="K550" s="27"/>
      <c r="L550" s="27"/>
      <c r="M550" s="27"/>
      <c r="N550" s="27"/>
      <c r="Q550" s="27"/>
      <c r="R550" s="27"/>
      <c r="S550" s="27"/>
      <c r="T550" s="27"/>
      <c r="U550" s="27"/>
    </row>
    <row r="551" spans="11:21" x14ac:dyDescent="0.25">
      <c r="K551" s="27"/>
      <c r="L551" s="27"/>
      <c r="M551" s="27"/>
      <c r="N551" s="27"/>
      <c r="Q551" s="27"/>
      <c r="R551" s="27"/>
      <c r="S551" s="27"/>
      <c r="T551" s="27"/>
      <c r="U551" s="27"/>
    </row>
    <row r="552" spans="11:21" x14ac:dyDescent="0.25">
      <c r="K552" s="27"/>
      <c r="L552" s="27"/>
      <c r="M552" s="27"/>
      <c r="N552" s="27"/>
      <c r="Q552" s="27"/>
      <c r="R552" s="27"/>
      <c r="S552" s="27"/>
      <c r="T552" s="27"/>
      <c r="U552" s="27"/>
    </row>
    <row r="553" spans="11:21" x14ac:dyDescent="0.25">
      <c r="K553" s="27"/>
      <c r="L553" s="27"/>
      <c r="M553" s="27"/>
      <c r="N553" s="27"/>
      <c r="Q553" s="27"/>
      <c r="R553" s="27"/>
      <c r="S553" s="27"/>
      <c r="T553" s="27"/>
      <c r="U553" s="27"/>
    </row>
    <row r="554" spans="11:21" x14ac:dyDescent="0.25">
      <c r="K554" s="27"/>
      <c r="L554" s="27"/>
      <c r="M554" s="27"/>
      <c r="N554" s="27"/>
      <c r="Q554" s="27"/>
      <c r="R554" s="27"/>
      <c r="S554" s="27"/>
      <c r="T554" s="27"/>
      <c r="U554" s="27"/>
    </row>
    <row r="555" spans="11:21" x14ac:dyDescent="0.25">
      <c r="K555" s="27"/>
      <c r="L555" s="27"/>
      <c r="M555" s="27"/>
      <c r="N555" s="27"/>
      <c r="Q555" s="27"/>
      <c r="R555" s="27"/>
      <c r="S555" s="27"/>
      <c r="T555" s="27"/>
      <c r="U555" s="27"/>
    </row>
    <row r="556" spans="11:21" x14ac:dyDescent="0.25">
      <c r="K556" s="27"/>
      <c r="L556" s="27"/>
      <c r="M556" s="27"/>
      <c r="N556" s="27"/>
      <c r="Q556" s="27"/>
      <c r="R556" s="27"/>
      <c r="S556" s="27"/>
      <c r="T556" s="27"/>
      <c r="U556" s="27"/>
    </row>
    <row r="557" spans="11:21" x14ac:dyDescent="0.25">
      <c r="K557" s="27"/>
      <c r="L557" s="27"/>
      <c r="M557" s="27"/>
      <c r="N557" s="27"/>
      <c r="Q557" s="27"/>
      <c r="R557" s="27"/>
      <c r="S557" s="27"/>
      <c r="T557" s="27"/>
      <c r="U557" s="27"/>
    </row>
    <row r="558" spans="11:21" x14ac:dyDescent="0.25">
      <c r="K558" s="27"/>
      <c r="L558" s="27"/>
      <c r="M558" s="27"/>
      <c r="N558" s="27"/>
      <c r="Q558" s="27"/>
      <c r="R558" s="27"/>
      <c r="S558" s="27"/>
      <c r="T558" s="27"/>
      <c r="U558" s="27"/>
    </row>
    <row r="559" spans="11:21" x14ac:dyDescent="0.25">
      <c r="K559" s="27"/>
      <c r="L559" s="27"/>
      <c r="M559" s="27"/>
      <c r="N559" s="27"/>
      <c r="Q559" s="27"/>
      <c r="R559" s="27"/>
      <c r="S559" s="27"/>
      <c r="T559" s="27"/>
      <c r="U559" s="27"/>
    </row>
    <row r="560" spans="11:21" x14ac:dyDescent="0.25">
      <c r="K560" s="27"/>
      <c r="L560" s="27"/>
      <c r="M560" s="27"/>
      <c r="N560" s="27"/>
      <c r="Q560" s="27"/>
      <c r="R560" s="27"/>
      <c r="S560" s="27"/>
      <c r="T560" s="27"/>
      <c r="U560" s="27"/>
    </row>
    <row r="561" spans="11:21" x14ac:dyDescent="0.25">
      <c r="K561" s="27"/>
      <c r="L561" s="27"/>
      <c r="M561" s="27"/>
      <c r="N561" s="27"/>
      <c r="Q561" s="27"/>
      <c r="R561" s="27"/>
      <c r="S561" s="27"/>
      <c r="T561" s="27"/>
      <c r="U561" s="27"/>
    </row>
    <row r="562" spans="11:21" x14ac:dyDescent="0.25">
      <c r="K562" s="27"/>
      <c r="L562" s="27"/>
      <c r="M562" s="27"/>
      <c r="N562" s="27"/>
      <c r="Q562" s="27"/>
      <c r="R562" s="27"/>
      <c r="S562" s="27"/>
      <c r="T562" s="27"/>
      <c r="U562" s="27"/>
    </row>
    <row r="563" spans="11:21" x14ac:dyDescent="0.25">
      <c r="K563" s="27"/>
      <c r="L563" s="27"/>
      <c r="M563" s="27"/>
      <c r="N563" s="27"/>
      <c r="Q563" s="27"/>
      <c r="R563" s="27"/>
      <c r="S563" s="27"/>
      <c r="T563" s="27"/>
      <c r="U563" s="27"/>
    </row>
    <row r="564" spans="11:21" x14ac:dyDescent="0.25">
      <c r="K564" s="27"/>
      <c r="L564" s="27"/>
      <c r="M564" s="27"/>
      <c r="N564" s="27"/>
      <c r="Q564" s="27"/>
      <c r="R564" s="27"/>
      <c r="S564" s="27"/>
      <c r="T564" s="27"/>
      <c r="U564" s="27"/>
    </row>
    <row r="565" spans="11:21" x14ac:dyDescent="0.25">
      <c r="K565" s="27"/>
      <c r="L565" s="27"/>
      <c r="M565" s="27"/>
      <c r="N565" s="27"/>
      <c r="Q565" s="27"/>
      <c r="R565" s="27"/>
      <c r="S565" s="27"/>
      <c r="T565" s="27"/>
      <c r="U565" s="27"/>
    </row>
    <row r="566" spans="11:21" x14ac:dyDescent="0.25">
      <c r="K566" s="27"/>
      <c r="L566" s="27"/>
      <c r="M566" s="27"/>
      <c r="N566" s="27"/>
      <c r="Q566" s="27"/>
      <c r="R566" s="27"/>
      <c r="S566" s="27"/>
      <c r="T566" s="27"/>
      <c r="U566" s="27"/>
    </row>
    <row r="567" spans="11:21" x14ac:dyDescent="0.25">
      <c r="K567" s="27"/>
      <c r="L567" s="27"/>
      <c r="M567" s="27"/>
      <c r="N567" s="27"/>
      <c r="Q567" s="27"/>
      <c r="R567" s="27"/>
      <c r="S567" s="27"/>
      <c r="T567" s="27"/>
      <c r="U567" s="27"/>
    </row>
    <row r="568" spans="11:21" x14ac:dyDescent="0.25">
      <c r="K568" s="27"/>
      <c r="L568" s="27"/>
      <c r="M568" s="27"/>
      <c r="N568" s="27"/>
      <c r="Q568" s="27"/>
      <c r="R568" s="27"/>
      <c r="S568" s="27"/>
      <c r="T568" s="27"/>
      <c r="U568" s="27"/>
    </row>
    <row r="569" spans="11:21" x14ac:dyDescent="0.25">
      <c r="K569" s="27"/>
      <c r="L569" s="27"/>
      <c r="M569" s="27"/>
      <c r="N569" s="27"/>
      <c r="Q569" s="27"/>
      <c r="R569" s="27"/>
      <c r="S569" s="27"/>
      <c r="T569" s="27"/>
      <c r="U569" s="27"/>
    </row>
    <row r="570" spans="11:21" x14ac:dyDescent="0.25">
      <c r="K570" s="27"/>
      <c r="L570" s="27"/>
      <c r="M570" s="27"/>
      <c r="N570" s="27"/>
      <c r="Q570" s="27"/>
      <c r="R570" s="27"/>
      <c r="S570" s="27"/>
      <c r="T570" s="27"/>
      <c r="U570" s="27"/>
    </row>
    <row r="571" spans="11:21" x14ac:dyDescent="0.25">
      <c r="K571" s="27"/>
      <c r="L571" s="27"/>
      <c r="M571" s="27"/>
      <c r="N571" s="27"/>
      <c r="Q571" s="27"/>
      <c r="R571" s="27"/>
      <c r="S571" s="27"/>
      <c r="T571" s="27"/>
      <c r="U571" s="27"/>
    </row>
    <row r="572" spans="11:21" x14ac:dyDescent="0.25">
      <c r="K572" s="27"/>
      <c r="L572" s="27"/>
      <c r="M572" s="27"/>
      <c r="N572" s="27"/>
      <c r="Q572" s="27"/>
      <c r="R572" s="27"/>
      <c r="S572" s="27"/>
      <c r="T572" s="27"/>
      <c r="U572" s="27"/>
    </row>
    <row r="573" spans="11:21" x14ac:dyDescent="0.25">
      <c r="K573" s="27"/>
      <c r="L573" s="27"/>
      <c r="M573" s="27"/>
      <c r="N573" s="27"/>
      <c r="Q573" s="27"/>
      <c r="R573" s="27"/>
      <c r="S573" s="27"/>
      <c r="T573" s="27"/>
      <c r="U573" s="27"/>
    </row>
    <row r="574" spans="11:21" x14ac:dyDescent="0.25">
      <c r="K574" s="27"/>
      <c r="L574" s="27"/>
      <c r="M574" s="27"/>
      <c r="N574" s="27"/>
      <c r="Q574" s="27"/>
      <c r="R574" s="27"/>
      <c r="S574" s="27"/>
      <c r="T574" s="27"/>
      <c r="U574" s="27"/>
    </row>
    <row r="575" spans="11:21" x14ac:dyDescent="0.25">
      <c r="K575" s="27"/>
      <c r="L575" s="27"/>
      <c r="M575" s="27"/>
      <c r="N575" s="27"/>
      <c r="Q575" s="27"/>
      <c r="R575" s="27"/>
      <c r="S575" s="27"/>
      <c r="T575" s="27"/>
      <c r="U575" s="27"/>
    </row>
    <row r="576" spans="11:21" x14ac:dyDescent="0.25">
      <c r="K576" s="27"/>
      <c r="L576" s="27"/>
      <c r="M576" s="27"/>
      <c r="N576" s="27"/>
      <c r="Q576" s="27"/>
      <c r="R576" s="27"/>
      <c r="S576" s="27"/>
      <c r="T576" s="27"/>
      <c r="U576" s="27"/>
    </row>
    <row r="577" spans="11:21" x14ac:dyDescent="0.25">
      <c r="K577" s="27"/>
      <c r="L577" s="27"/>
      <c r="M577" s="27"/>
      <c r="N577" s="27"/>
      <c r="Q577" s="27"/>
      <c r="R577" s="27"/>
      <c r="S577" s="27"/>
      <c r="T577" s="27"/>
      <c r="U577" s="27"/>
    </row>
    <row r="578" spans="11:21" x14ac:dyDescent="0.25">
      <c r="K578" s="27"/>
      <c r="L578" s="27"/>
      <c r="M578" s="27"/>
      <c r="N578" s="27"/>
      <c r="Q578" s="27"/>
      <c r="R578" s="27"/>
      <c r="S578" s="27"/>
      <c r="T578" s="27"/>
      <c r="U578" s="27"/>
    </row>
    <row r="579" spans="11:21" x14ac:dyDescent="0.25">
      <c r="K579" s="27"/>
      <c r="L579" s="27"/>
      <c r="M579" s="27"/>
      <c r="N579" s="27"/>
      <c r="Q579" s="27"/>
      <c r="R579" s="27"/>
      <c r="S579" s="27"/>
      <c r="T579" s="27"/>
      <c r="U579" s="27"/>
    </row>
    <row r="580" spans="11:21" x14ac:dyDescent="0.25">
      <c r="K580" s="27"/>
      <c r="L580" s="27"/>
      <c r="M580" s="27"/>
      <c r="N580" s="27"/>
      <c r="Q580" s="27"/>
      <c r="R580" s="27"/>
      <c r="S580" s="27"/>
      <c r="T580" s="27"/>
      <c r="U580" s="27"/>
    </row>
    <row r="581" spans="11:21" x14ac:dyDescent="0.25">
      <c r="K581" s="27"/>
      <c r="L581" s="27"/>
      <c r="M581" s="27"/>
      <c r="N581" s="27"/>
      <c r="Q581" s="27"/>
      <c r="R581" s="27"/>
      <c r="S581" s="27"/>
      <c r="T581" s="27"/>
      <c r="U581" s="27"/>
    </row>
    <row r="582" spans="11:21" x14ac:dyDescent="0.25">
      <c r="K582" s="27"/>
      <c r="L582" s="27"/>
      <c r="M582" s="27"/>
      <c r="N582" s="27"/>
      <c r="Q582" s="27"/>
      <c r="R582" s="27"/>
      <c r="S582" s="27"/>
      <c r="T582" s="27"/>
      <c r="U582" s="27"/>
    </row>
    <row r="583" spans="11:21" x14ac:dyDescent="0.25">
      <c r="K583" s="27"/>
      <c r="L583" s="27"/>
      <c r="M583" s="27"/>
      <c r="N583" s="27"/>
      <c r="Q583" s="27"/>
      <c r="R583" s="27"/>
      <c r="S583" s="27"/>
      <c r="T583" s="27"/>
      <c r="U583" s="27"/>
    </row>
    <row r="584" spans="11:21" x14ac:dyDescent="0.25">
      <c r="K584" s="27"/>
      <c r="L584" s="27"/>
      <c r="M584" s="27"/>
      <c r="N584" s="27"/>
      <c r="Q584" s="27"/>
      <c r="R584" s="27"/>
      <c r="S584" s="27"/>
      <c r="T584" s="27"/>
      <c r="U584" s="27"/>
    </row>
    <row r="585" spans="11:21" x14ac:dyDescent="0.25">
      <c r="K585" s="27"/>
      <c r="L585" s="27"/>
      <c r="M585" s="27"/>
      <c r="N585" s="27"/>
      <c r="Q585" s="27"/>
      <c r="R585" s="27"/>
      <c r="S585" s="27"/>
      <c r="T585" s="27"/>
      <c r="U585" s="27"/>
    </row>
    <row r="586" spans="11:21" x14ac:dyDescent="0.25">
      <c r="K586" s="27"/>
      <c r="L586" s="27"/>
      <c r="M586" s="27"/>
      <c r="N586" s="27"/>
      <c r="Q586" s="27"/>
      <c r="R586" s="27"/>
      <c r="S586" s="27"/>
      <c r="T586" s="27"/>
      <c r="U586" s="27"/>
    </row>
    <row r="587" spans="11:21" x14ac:dyDescent="0.25">
      <c r="K587" s="27"/>
      <c r="L587" s="27"/>
      <c r="M587" s="27"/>
      <c r="N587" s="27"/>
      <c r="Q587" s="27"/>
      <c r="R587" s="27"/>
      <c r="S587" s="27"/>
      <c r="T587" s="27"/>
      <c r="U587" s="27"/>
    </row>
    <row r="588" spans="11:21" x14ac:dyDescent="0.25">
      <c r="K588" s="27"/>
      <c r="L588" s="27"/>
      <c r="M588" s="27"/>
      <c r="N588" s="27"/>
      <c r="Q588" s="27"/>
      <c r="R588" s="27"/>
      <c r="S588" s="27"/>
      <c r="T588" s="27"/>
      <c r="U588" s="27"/>
    </row>
    <row r="589" spans="11:21" x14ac:dyDescent="0.25">
      <c r="K589" s="27"/>
      <c r="L589" s="27"/>
      <c r="M589" s="27"/>
      <c r="N589" s="27"/>
      <c r="Q589" s="27"/>
      <c r="R589" s="27"/>
      <c r="S589" s="27"/>
      <c r="T589" s="27"/>
      <c r="U589" s="27"/>
    </row>
    <row r="590" spans="11:21" x14ac:dyDescent="0.25">
      <c r="K590" s="27"/>
      <c r="L590" s="27"/>
      <c r="M590" s="27"/>
      <c r="N590" s="27"/>
      <c r="Q590" s="27"/>
      <c r="R590" s="27"/>
      <c r="S590" s="27"/>
      <c r="T590" s="27"/>
      <c r="U590" s="27"/>
    </row>
    <row r="591" spans="11:21" x14ac:dyDescent="0.25">
      <c r="K591" s="27"/>
      <c r="L591" s="27"/>
      <c r="M591" s="27"/>
      <c r="N591" s="27"/>
      <c r="Q591" s="27"/>
      <c r="R591" s="27"/>
      <c r="S591" s="27"/>
      <c r="T591" s="27"/>
      <c r="U591" s="27"/>
    </row>
    <row r="592" spans="11:21" x14ac:dyDescent="0.25">
      <c r="K592" s="27"/>
      <c r="L592" s="27"/>
      <c r="M592" s="27"/>
      <c r="N592" s="27"/>
      <c r="Q592" s="27"/>
      <c r="R592" s="27"/>
      <c r="S592" s="27"/>
      <c r="T592" s="27"/>
      <c r="U592" s="27"/>
    </row>
    <row r="593" spans="11:21" x14ac:dyDescent="0.25">
      <c r="K593" s="27"/>
      <c r="L593" s="27"/>
      <c r="M593" s="27"/>
      <c r="N593" s="27"/>
      <c r="Q593" s="27"/>
      <c r="R593" s="27"/>
      <c r="S593" s="27"/>
      <c r="T593" s="27"/>
      <c r="U593" s="27"/>
    </row>
    <row r="594" spans="11:21" x14ac:dyDescent="0.25">
      <c r="K594" s="27"/>
      <c r="L594" s="27"/>
      <c r="M594" s="27"/>
      <c r="N594" s="27"/>
      <c r="Q594" s="27"/>
      <c r="R594" s="27"/>
      <c r="S594" s="27"/>
      <c r="T594" s="27"/>
      <c r="U594" s="27"/>
    </row>
    <row r="595" spans="11:21" x14ac:dyDescent="0.25">
      <c r="K595" s="27"/>
      <c r="L595" s="27"/>
      <c r="M595" s="27"/>
      <c r="N595" s="27"/>
      <c r="Q595" s="27"/>
      <c r="R595" s="27"/>
      <c r="S595" s="27"/>
      <c r="T595" s="27"/>
      <c r="U595" s="27"/>
    </row>
    <row r="596" spans="11:21" x14ac:dyDescent="0.25">
      <c r="K596" s="27"/>
      <c r="L596" s="27"/>
      <c r="M596" s="27"/>
      <c r="N596" s="27"/>
      <c r="Q596" s="27"/>
      <c r="R596" s="27"/>
      <c r="S596" s="27"/>
      <c r="T596" s="27"/>
      <c r="U596" s="27"/>
    </row>
    <row r="597" spans="11:21" x14ac:dyDescent="0.25">
      <c r="K597" s="27"/>
      <c r="L597" s="27"/>
      <c r="M597" s="27"/>
      <c r="N597" s="27"/>
      <c r="Q597" s="27"/>
      <c r="R597" s="27"/>
      <c r="S597" s="27"/>
      <c r="T597" s="27"/>
      <c r="U597" s="27"/>
    </row>
    <row r="598" spans="11:21" x14ac:dyDescent="0.25">
      <c r="K598" s="27"/>
      <c r="L598" s="27"/>
      <c r="M598" s="27"/>
      <c r="N598" s="27"/>
      <c r="Q598" s="27"/>
      <c r="R598" s="27"/>
      <c r="S598" s="27"/>
      <c r="T598" s="27"/>
      <c r="U598" s="27"/>
    </row>
    <row r="599" spans="11:21" x14ac:dyDescent="0.25">
      <c r="K599" s="27"/>
      <c r="L599" s="27"/>
      <c r="M599" s="27"/>
      <c r="N599" s="27"/>
      <c r="Q599" s="27"/>
      <c r="R599" s="27"/>
      <c r="S599" s="27"/>
      <c r="T599" s="27"/>
      <c r="U599" s="27"/>
    </row>
    <row r="600" spans="11:21" x14ac:dyDescent="0.25">
      <c r="K600" s="27"/>
      <c r="L600" s="27"/>
      <c r="M600" s="27"/>
      <c r="N600" s="27"/>
      <c r="Q600" s="27"/>
      <c r="R600" s="27"/>
      <c r="S600" s="27"/>
      <c r="T600" s="27"/>
      <c r="U600" s="27"/>
    </row>
    <row r="601" spans="11:21" x14ac:dyDescent="0.25">
      <c r="K601" s="27"/>
      <c r="L601" s="27"/>
      <c r="M601" s="27"/>
      <c r="N601" s="27"/>
      <c r="Q601" s="27"/>
      <c r="R601" s="27"/>
      <c r="S601" s="27"/>
      <c r="T601" s="27"/>
      <c r="U601" s="27"/>
    </row>
    <row r="602" spans="11:21" x14ac:dyDescent="0.25">
      <c r="K602" s="27"/>
      <c r="L602" s="27"/>
      <c r="M602" s="27"/>
      <c r="N602" s="27"/>
      <c r="Q602" s="27"/>
      <c r="R602" s="27"/>
      <c r="S602" s="27"/>
      <c r="T602" s="27"/>
      <c r="U602" s="27"/>
    </row>
    <row r="603" spans="11:21" x14ac:dyDescent="0.25">
      <c r="K603" s="27"/>
      <c r="L603" s="27"/>
      <c r="M603" s="27"/>
      <c r="N603" s="27"/>
      <c r="Q603" s="27"/>
      <c r="R603" s="27"/>
      <c r="S603" s="27"/>
      <c r="T603" s="27"/>
      <c r="U603" s="27"/>
    </row>
    <row r="604" spans="11:21" x14ac:dyDescent="0.25">
      <c r="K604" s="27"/>
      <c r="L604" s="27"/>
      <c r="M604" s="27"/>
      <c r="N604" s="27"/>
      <c r="Q604" s="27"/>
      <c r="R604" s="27"/>
      <c r="S604" s="27"/>
      <c r="T604" s="27"/>
      <c r="U604" s="27"/>
    </row>
    <row r="605" spans="11:21" x14ac:dyDescent="0.25">
      <c r="K605" s="27"/>
      <c r="L605" s="27"/>
      <c r="M605" s="27"/>
      <c r="N605" s="27"/>
      <c r="Q605" s="27"/>
      <c r="R605" s="27"/>
      <c r="S605" s="27"/>
      <c r="T605" s="27"/>
      <c r="U605" s="27"/>
    </row>
    <row r="606" spans="11:21" x14ac:dyDescent="0.25">
      <c r="K606" s="27"/>
      <c r="L606" s="27"/>
      <c r="M606" s="27"/>
      <c r="N606" s="27"/>
      <c r="Q606" s="27"/>
      <c r="R606" s="27"/>
      <c r="S606" s="27"/>
      <c r="T606" s="27"/>
      <c r="U606" s="27"/>
    </row>
    <row r="607" spans="11:21" x14ac:dyDescent="0.25">
      <c r="K607" s="27"/>
      <c r="L607" s="27"/>
      <c r="M607" s="27"/>
      <c r="N607" s="27"/>
      <c r="Q607" s="27"/>
      <c r="R607" s="27"/>
      <c r="S607" s="27"/>
      <c r="T607" s="27"/>
      <c r="U607" s="27"/>
    </row>
    <row r="608" spans="11:21" x14ac:dyDescent="0.25">
      <c r="K608" s="27"/>
      <c r="L608" s="27"/>
      <c r="M608" s="27"/>
      <c r="N608" s="27"/>
      <c r="Q608" s="27"/>
      <c r="R608" s="27"/>
      <c r="S608" s="27"/>
      <c r="T608" s="27"/>
      <c r="U608" s="27"/>
    </row>
    <row r="609" spans="11:21" x14ac:dyDescent="0.25">
      <c r="K609" s="27"/>
      <c r="L609" s="27"/>
      <c r="M609" s="27"/>
      <c r="N609" s="27"/>
      <c r="Q609" s="27"/>
      <c r="R609" s="27"/>
      <c r="S609" s="27"/>
      <c r="T609" s="27"/>
      <c r="U609" s="27"/>
    </row>
    <row r="610" spans="11:21" x14ac:dyDescent="0.25">
      <c r="K610" s="27"/>
      <c r="L610" s="27"/>
      <c r="M610" s="27"/>
      <c r="N610" s="27"/>
      <c r="Q610" s="27"/>
      <c r="R610" s="27"/>
      <c r="S610" s="27"/>
      <c r="T610" s="27"/>
      <c r="U610" s="27"/>
    </row>
    <row r="611" spans="11:21" x14ac:dyDescent="0.25">
      <c r="K611" s="27"/>
      <c r="L611" s="27"/>
      <c r="M611" s="27"/>
      <c r="N611" s="27"/>
      <c r="Q611" s="27"/>
      <c r="R611" s="27"/>
      <c r="S611" s="27"/>
      <c r="T611" s="27"/>
      <c r="U611" s="27"/>
    </row>
    <row r="612" spans="11:21" x14ac:dyDescent="0.25">
      <c r="K612" s="27"/>
      <c r="L612" s="27"/>
      <c r="M612" s="27"/>
      <c r="N612" s="27"/>
      <c r="Q612" s="27"/>
      <c r="R612" s="27"/>
      <c r="S612" s="27"/>
      <c r="T612" s="27"/>
      <c r="U612" s="27"/>
    </row>
    <row r="613" spans="11:21" x14ac:dyDescent="0.25">
      <c r="K613" s="27"/>
      <c r="L613" s="27"/>
      <c r="M613" s="27"/>
      <c r="N613" s="27"/>
      <c r="Q613" s="27"/>
      <c r="R613" s="27"/>
      <c r="S613" s="27"/>
      <c r="T613" s="27"/>
      <c r="U613" s="27"/>
    </row>
    <row r="614" spans="11:21" x14ac:dyDescent="0.25">
      <c r="K614" s="27"/>
      <c r="L614" s="27"/>
      <c r="M614" s="27"/>
      <c r="N614" s="27"/>
      <c r="Q614" s="27"/>
      <c r="R614" s="27"/>
      <c r="S614" s="27"/>
      <c r="T614" s="27"/>
      <c r="U614" s="27"/>
    </row>
    <row r="615" spans="11:21" x14ac:dyDescent="0.25">
      <c r="K615" s="27"/>
      <c r="L615" s="27"/>
      <c r="M615" s="27"/>
      <c r="N615" s="27"/>
      <c r="Q615" s="27"/>
      <c r="R615" s="27"/>
      <c r="S615" s="27"/>
      <c r="T615" s="27"/>
      <c r="U615" s="27"/>
    </row>
    <row r="616" spans="11:21" x14ac:dyDescent="0.25">
      <c r="K616" s="27"/>
      <c r="L616" s="27"/>
      <c r="M616" s="27"/>
      <c r="N616" s="27"/>
      <c r="Q616" s="27"/>
      <c r="R616" s="27"/>
      <c r="S616" s="27"/>
      <c r="T616" s="27"/>
      <c r="U616" s="27"/>
    </row>
    <row r="617" spans="11:21" x14ac:dyDescent="0.25">
      <c r="K617" s="27"/>
      <c r="L617" s="27"/>
      <c r="M617" s="27"/>
      <c r="N617" s="27"/>
      <c r="Q617" s="27"/>
      <c r="R617" s="27"/>
      <c r="S617" s="27"/>
      <c r="T617" s="27"/>
      <c r="U617" s="27"/>
    </row>
    <row r="618" spans="11:21" x14ac:dyDescent="0.25">
      <c r="K618" s="27"/>
      <c r="L618" s="27"/>
      <c r="M618" s="27"/>
      <c r="N618" s="27"/>
      <c r="Q618" s="27"/>
      <c r="R618" s="27"/>
      <c r="S618" s="27"/>
      <c r="T618" s="27"/>
      <c r="U618" s="27"/>
    </row>
    <row r="619" spans="11:21" x14ac:dyDescent="0.25">
      <c r="K619" s="27"/>
      <c r="L619" s="27"/>
      <c r="M619" s="27"/>
      <c r="N619" s="27"/>
      <c r="Q619" s="27"/>
      <c r="R619" s="27"/>
      <c r="S619" s="27"/>
      <c r="T619" s="27"/>
      <c r="U619" s="27"/>
    </row>
    <row r="620" spans="11:21" x14ac:dyDescent="0.25">
      <c r="K620" s="27"/>
      <c r="L620" s="27"/>
      <c r="M620" s="27"/>
      <c r="N620" s="27"/>
      <c r="Q620" s="27"/>
      <c r="R620" s="27"/>
      <c r="S620" s="27"/>
      <c r="T620" s="27"/>
      <c r="U620" s="27"/>
    </row>
    <row r="621" spans="11:21" x14ac:dyDescent="0.25">
      <c r="K621" s="27"/>
      <c r="L621" s="27"/>
      <c r="M621" s="27"/>
      <c r="N621" s="27"/>
      <c r="Q621" s="27"/>
      <c r="R621" s="27"/>
      <c r="S621" s="27"/>
      <c r="T621" s="27"/>
      <c r="U621" s="27"/>
    </row>
    <row r="622" spans="11:21" x14ac:dyDescent="0.25">
      <c r="K622" s="27"/>
      <c r="L622" s="27"/>
      <c r="M622" s="27"/>
      <c r="N622" s="27"/>
      <c r="Q622" s="27"/>
      <c r="R622" s="27"/>
      <c r="S622" s="27"/>
      <c r="T622" s="27"/>
      <c r="U622" s="27"/>
    </row>
    <row r="623" spans="11:21" x14ac:dyDescent="0.25">
      <c r="K623" s="27"/>
      <c r="L623" s="27"/>
      <c r="M623" s="27"/>
      <c r="N623" s="27"/>
      <c r="Q623" s="27"/>
      <c r="R623" s="27"/>
      <c r="S623" s="27"/>
      <c r="T623" s="27"/>
      <c r="U623" s="27"/>
    </row>
    <row r="624" spans="11:21" x14ac:dyDescent="0.25">
      <c r="K624" s="27"/>
      <c r="L624" s="27"/>
      <c r="M624" s="27"/>
      <c r="N624" s="27"/>
      <c r="Q624" s="27"/>
      <c r="R624" s="27"/>
      <c r="S624" s="27"/>
      <c r="T624" s="27"/>
      <c r="U624" s="27"/>
    </row>
    <row r="625" spans="11:21" x14ac:dyDescent="0.25">
      <c r="K625" s="27"/>
      <c r="L625" s="27"/>
      <c r="M625" s="27"/>
      <c r="N625" s="27"/>
      <c r="Q625" s="27"/>
      <c r="R625" s="27"/>
      <c r="S625" s="27"/>
      <c r="T625" s="27"/>
      <c r="U625" s="27"/>
    </row>
    <row r="626" spans="11:21" x14ac:dyDescent="0.25">
      <c r="K626" s="27"/>
      <c r="L626" s="27"/>
      <c r="M626" s="27"/>
      <c r="N626" s="27"/>
      <c r="Q626" s="27"/>
      <c r="R626" s="27"/>
      <c r="S626" s="27"/>
      <c r="T626" s="27"/>
      <c r="U626" s="27"/>
    </row>
    <row r="627" spans="11:21" x14ac:dyDescent="0.25">
      <c r="K627" s="27"/>
      <c r="L627" s="27"/>
      <c r="M627" s="27"/>
      <c r="N627" s="27"/>
      <c r="Q627" s="27"/>
      <c r="R627" s="27"/>
      <c r="S627" s="27"/>
      <c r="T627" s="27"/>
      <c r="U627" s="27"/>
    </row>
    <row r="628" spans="11:21" x14ac:dyDescent="0.25">
      <c r="K628" s="27"/>
      <c r="L628" s="27"/>
      <c r="M628" s="27"/>
      <c r="N628" s="27"/>
      <c r="Q628" s="27"/>
      <c r="R628" s="27"/>
      <c r="S628" s="27"/>
      <c r="T628" s="27"/>
      <c r="U628" s="27"/>
    </row>
    <row r="629" spans="11:21" x14ac:dyDescent="0.25">
      <c r="K629" s="27"/>
      <c r="L629" s="27"/>
      <c r="M629" s="27"/>
      <c r="N629" s="27"/>
      <c r="Q629" s="27"/>
      <c r="R629" s="27"/>
      <c r="S629" s="27"/>
      <c r="T629" s="27"/>
      <c r="U629" s="27"/>
    </row>
    <row r="630" spans="11:21" x14ac:dyDescent="0.25">
      <c r="K630" s="27"/>
      <c r="L630" s="27"/>
      <c r="M630" s="27"/>
      <c r="N630" s="27"/>
      <c r="Q630" s="27"/>
      <c r="R630" s="27"/>
      <c r="S630" s="27"/>
      <c r="T630" s="27"/>
      <c r="U630" s="27"/>
    </row>
    <row r="631" spans="11:21" x14ac:dyDescent="0.25">
      <c r="K631" s="27"/>
      <c r="L631" s="27"/>
      <c r="M631" s="27"/>
      <c r="N631" s="27"/>
      <c r="Q631" s="27"/>
      <c r="R631" s="27"/>
      <c r="S631" s="27"/>
      <c r="T631" s="27"/>
      <c r="U631" s="27"/>
    </row>
    <row r="632" spans="11:21" x14ac:dyDescent="0.25">
      <c r="K632" s="27"/>
      <c r="L632" s="27"/>
      <c r="M632" s="27"/>
      <c r="N632" s="27"/>
      <c r="Q632" s="27"/>
      <c r="R632" s="27"/>
      <c r="S632" s="27"/>
      <c r="T632" s="27"/>
      <c r="U632" s="27"/>
    </row>
    <row r="633" spans="11:21" x14ac:dyDescent="0.25">
      <c r="K633" s="27"/>
      <c r="L633" s="27"/>
      <c r="M633" s="27"/>
      <c r="N633" s="27"/>
      <c r="Q633" s="27"/>
      <c r="R633" s="27"/>
      <c r="S633" s="27"/>
      <c r="T633" s="27"/>
      <c r="U633" s="27"/>
    </row>
    <row r="634" spans="11:21" x14ac:dyDescent="0.25">
      <c r="K634" s="27"/>
      <c r="L634" s="27"/>
      <c r="M634" s="27"/>
      <c r="N634" s="27"/>
      <c r="Q634" s="27"/>
      <c r="R634" s="27"/>
      <c r="S634" s="27"/>
      <c r="T634" s="27"/>
      <c r="U634" s="27"/>
    </row>
    <row r="635" spans="11:21" x14ac:dyDescent="0.25">
      <c r="K635" s="27"/>
      <c r="L635" s="27"/>
      <c r="M635" s="27"/>
      <c r="N635" s="27"/>
      <c r="Q635" s="27"/>
      <c r="R635" s="27"/>
      <c r="S635" s="27"/>
      <c r="T635" s="27"/>
      <c r="U635" s="27"/>
    </row>
    <row r="636" spans="11:21" x14ac:dyDescent="0.25">
      <c r="K636" s="27"/>
      <c r="L636" s="27"/>
      <c r="M636" s="27"/>
      <c r="N636" s="27"/>
      <c r="Q636" s="27"/>
      <c r="R636" s="27"/>
      <c r="S636" s="27"/>
      <c r="T636" s="27"/>
      <c r="U636" s="27"/>
    </row>
    <row r="637" spans="11:21" x14ac:dyDescent="0.25">
      <c r="K637" s="27"/>
      <c r="L637" s="27"/>
      <c r="M637" s="27"/>
      <c r="N637" s="27"/>
      <c r="Q637" s="27"/>
      <c r="R637" s="27"/>
      <c r="S637" s="27"/>
      <c r="T637" s="27"/>
      <c r="U637" s="27"/>
    </row>
    <row r="638" spans="11:21" x14ac:dyDescent="0.25">
      <c r="K638" s="27"/>
      <c r="L638" s="27"/>
      <c r="M638" s="27"/>
      <c r="N638" s="27"/>
      <c r="Q638" s="27"/>
      <c r="R638" s="27"/>
      <c r="S638" s="27"/>
      <c r="T638" s="27"/>
      <c r="U638" s="27"/>
    </row>
    <row r="639" spans="11:21" x14ac:dyDescent="0.25">
      <c r="K639" s="27"/>
      <c r="L639" s="27"/>
      <c r="M639" s="27"/>
      <c r="N639" s="27"/>
      <c r="Q639" s="27"/>
      <c r="R639" s="27"/>
      <c r="S639" s="27"/>
      <c r="T639" s="27"/>
      <c r="U639" s="27"/>
    </row>
    <row r="640" spans="11:21" x14ac:dyDescent="0.25">
      <c r="K640" s="27"/>
      <c r="L640" s="27"/>
      <c r="M640" s="27"/>
      <c r="N640" s="27"/>
      <c r="Q640" s="27"/>
      <c r="R640" s="27"/>
      <c r="S640" s="27"/>
      <c r="T640" s="27"/>
      <c r="U640" s="27"/>
    </row>
    <row r="641" spans="11:21" x14ac:dyDescent="0.25">
      <c r="K641" s="27"/>
      <c r="L641" s="27"/>
      <c r="M641" s="27"/>
      <c r="N641" s="27"/>
      <c r="Q641" s="27"/>
      <c r="R641" s="27"/>
      <c r="S641" s="27"/>
      <c r="T641" s="27"/>
      <c r="U641" s="27"/>
    </row>
    <row r="642" spans="11:21" x14ac:dyDescent="0.25">
      <c r="K642" s="27"/>
      <c r="L642" s="27"/>
      <c r="M642" s="27"/>
      <c r="N642" s="27"/>
      <c r="Q642" s="27"/>
      <c r="R642" s="27"/>
      <c r="S642" s="27"/>
      <c r="T642" s="27"/>
      <c r="U642" s="27"/>
    </row>
    <row r="643" spans="11:21" x14ac:dyDescent="0.25">
      <c r="K643" s="27"/>
      <c r="L643" s="27"/>
      <c r="M643" s="27"/>
      <c r="N643" s="27"/>
      <c r="Q643" s="27"/>
      <c r="R643" s="27"/>
      <c r="S643" s="27"/>
      <c r="T643" s="27"/>
      <c r="U643" s="27"/>
    </row>
    <row r="644" spans="11:21" x14ac:dyDescent="0.25">
      <c r="K644" s="27"/>
      <c r="L644" s="27"/>
      <c r="M644" s="27"/>
      <c r="N644" s="27"/>
      <c r="Q644" s="27"/>
      <c r="R644" s="27"/>
      <c r="S644" s="27"/>
      <c r="T644" s="27"/>
      <c r="U644" s="27"/>
    </row>
    <row r="645" spans="11:21" x14ac:dyDescent="0.25">
      <c r="K645" s="27"/>
      <c r="L645" s="27"/>
      <c r="M645" s="27"/>
      <c r="N645" s="27"/>
      <c r="Q645" s="27"/>
      <c r="R645" s="27"/>
      <c r="S645" s="27"/>
      <c r="T645" s="27"/>
      <c r="U645" s="27"/>
    </row>
    <row r="646" spans="11:21" x14ac:dyDescent="0.25">
      <c r="K646" s="27"/>
      <c r="L646" s="27"/>
      <c r="M646" s="27"/>
      <c r="N646" s="27"/>
      <c r="Q646" s="27"/>
      <c r="R646" s="27"/>
      <c r="S646" s="27"/>
      <c r="T646" s="27"/>
      <c r="U646" s="27"/>
    </row>
    <row r="647" spans="11:21" x14ac:dyDescent="0.25">
      <c r="K647" s="27"/>
      <c r="L647" s="27"/>
      <c r="M647" s="27"/>
      <c r="N647" s="27"/>
      <c r="Q647" s="27"/>
      <c r="R647" s="27"/>
      <c r="S647" s="27"/>
      <c r="T647" s="27"/>
      <c r="U647" s="27"/>
    </row>
    <row r="648" spans="11:21" x14ac:dyDescent="0.25">
      <c r="K648" s="27"/>
      <c r="L648" s="27"/>
      <c r="M648" s="27"/>
      <c r="N648" s="27"/>
      <c r="Q648" s="27"/>
      <c r="R648" s="27"/>
      <c r="S648" s="27"/>
      <c r="T648" s="27"/>
      <c r="U648" s="27"/>
    </row>
    <row r="649" spans="11:21" x14ac:dyDescent="0.25">
      <c r="K649" s="27"/>
      <c r="L649" s="27"/>
      <c r="M649" s="27"/>
      <c r="N649" s="27"/>
      <c r="Q649" s="27"/>
      <c r="R649" s="27"/>
      <c r="S649" s="27"/>
      <c r="T649" s="27"/>
      <c r="U649" s="27"/>
    </row>
    <row r="650" spans="11:21" x14ac:dyDescent="0.25">
      <c r="K650" s="27"/>
      <c r="L650" s="27"/>
      <c r="M650" s="27"/>
      <c r="N650" s="27"/>
      <c r="Q650" s="27"/>
      <c r="R650" s="27"/>
      <c r="S650" s="27"/>
      <c r="T650" s="27"/>
      <c r="U650" s="27"/>
    </row>
    <row r="651" spans="11:21" x14ac:dyDescent="0.25">
      <c r="K651" s="27"/>
      <c r="L651" s="27"/>
      <c r="M651" s="27"/>
      <c r="N651" s="27"/>
      <c r="Q651" s="27"/>
      <c r="R651" s="27"/>
      <c r="S651" s="27"/>
      <c r="T651" s="27"/>
      <c r="U651" s="27"/>
    </row>
    <row r="652" spans="11:21" x14ac:dyDescent="0.25">
      <c r="K652" s="27"/>
      <c r="L652" s="27"/>
      <c r="M652" s="27"/>
      <c r="N652" s="27"/>
      <c r="Q652" s="27"/>
      <c r="R652" s="27"/>
      <c r="S652" s="27"/>
      <c r="T652" s="27"/>
      <c r="U652" s="27"/>
    </row>
    <row r="653" spans="11:21" x14ac:dyDescent="0.25">
      <c r="K653" s="27"/>
      <c r="L653" s="27"/>
      <c r="M653" s="27"/>
      <c r="N653" s="27"/>
      <c r="Q653" s="27"/>
      <c r="R653" s="27"/>
      <c r="S653" s="27"/>
      <c r="T653" s="27"/>
      <c r="U653" s="27"/>
    </row>
    <row r="654" spans="11:21" x14ac:dyDescent="0.25">
      <c r="K654" s="27"/>
      <c r="L654" s="27"/>
      <c r="M654" s="27"/>
      <c r="N654" s="27"/>
      <c r="Q654" s="27"/>
      <c r="R654" s="27"/>
      <c r="S654" s="27"/>
      <c r="T654" s="27"/>
      <c r="U654" s="27"/>
    </row>
    <row r="655" spans="11:21" x14ac:dyDescent="0.25">
      <c r="K655" s="27"/>
      <c r="L655" s="27"/>
      <c r="M655" s="27"/>
      <c r="N655" s="27"/>
      <c r="Q655" s="27"/>
      <c r="R655" s="27"/>
      <c r="S655" s="27"/>
      <c r="T655" s="27"/>
      <c r="U655" s="27"/>
    </row>
    <row r="656" spans="11:21" x14ac:dyDescent="0.25">
      <c r="K656" s="27"/>
      <c r="L656" s="27"/>
      <c r="M656" s="27"/>
      <c r="N656" s="27"/>
      <c r="Q656" s="27"/>
      <c r="R656" s="27"/>
      <c r="S656" s="27"/>
      <c r="T656" s="27"/>
      <c r="U656" s="27"/>
    </row>
    <row r="657" spans="11:21" x14ac:dyDescent="0.25">
      <c r="K657" s="27"/>
      <c r="L657" s="27"/>
      <c r="M657" s="27"/>
      <c r="N657" s="27"/>
      <c r="Q657" s="27"/>
      <c r="R657" s="27"/>
      <c r="S657" s="27"/>
      <c r="T657" s="27"/>
      <c r="U657" s="27"/>
    </row>
    <row r="658" spans="11:21" x14ac:dyDescent="0.25">
      <c r="K658" s="27"/>
      <c r="L658" s="27"/>
      <c r="M658" s="27"/>
      <c r="N658" s="27"/>
      <c r="Q658" s="27"/>
      <c r="R658" s="27"/>
      <c r="S658" s="27"/>
      <c r="T658" s="27"/>
      <c r="U658" s="27"/>
    </row>
    <row r="659" spans="11:21" x14ac:dyDescent="0.25">
      <c r="K659" s="27"/>
      <c r="L659" s="27"/>
      <c r="M659" s="27"/>
      <c r="N659" s="27"/>
      <c r="Q659" s="27"/>
      <c r="R659" s="27"/>
      <c r="S659" s="27"/>
      <c r="T659" s="27"/>
      <c r="U659" s="27"/>
    </row>
    <row r="660" spans="11:21" x14ac:dyDescent="0.25">
      <c r="K660" s="27"/>
      <c r="L660" s="27"/>
      <c r="M660" s="27"/>
      <c r="N660" s="27"/>
      <c r="Q660" s="27"/>
      <c r="R660" s="27"/>
      <c r="S660" s="27"/>
      <c r="T660" s="27"/>
      <c r="U660" s="27"/>
    </row>
    <row r="661" spans="11:21" x14ac:dyDescent="0.25">
      <c r="K661" s="27"/>
      <c r="L661" s="27"/>
      <c r="M661" s="27"/>
      <c r="N661" s="27"/>
      <c r="Q661" s="27"/>
      <c r="R661" s="27"/>
      <c r="S661" s="27"/>
      <c r="T661" s="27"/>
      <c r="U661" s="27"/>
    </row>
    <row r="662" spans="11:21" x14ac:dyDescent="0.25">
      <c r="K662" s="27"/>
      <c r="L662" s="27"/>
      <c r="M662" s="27"/>
      <c r="N662" s="27"/>
      <c r="Q662" s="27"/>
      <c r="R662" s="27"/>
      <c r="S662" s="27"/>
      <c r="T662" s="27"/>
      <c r="U662" s="27"/>
    </row>
    <row r="663" spans="11:21" x14ac:dyDescent="0.25">
      <c r="K663" s="27"/>
      <c r="L663" s="27"/>
      <c r="M663" s="27"/>
      <c r="N663" s="27"/>
      <c r="Q663" s="27"/>
      <c r="R663" s="27"/>
      <c r="S663" s="27"/>
      <c r="T663" s="27"/>
      <c r="U663" s="27"/>
    </row>
    <row r="664" spans="11:21" x14ac:dyDescent="0.25">
      <c r="K664" s="27"/>
      <c r="L664" s="27"/>
      <c r="M664" s="27"/>
      <c r="N664" s="27"/>
      <c r="Q664" s="27"/>
      <c r="R664" s="27"/>
      <c r="S664" s="27"/>
      <c r="T664" s="27"/>
      <c r="U664" s="27"/>
    </row>
    <row r="665" spans="11:21" x14ac:dyDescent="0.25">
      <c r="K665" s="27"/>
      <c r="L665" s="27"/>
      <c r="M665" s="27"/>
      <c r="N665" s="27"/>
      <c r="Q665" s="27"/>
      <c r="R665" s="27"/>
      <c r="S665" s="27"/>
      <c r="T665" s="27"/>
      <c r="U665" s="27"/>
    </row>
    <row r="666" spans="11:21" x14ac:dyDescent="0.25">
      <c r="K666" s="27"/>
      <c r="L666" s="27"/>
      <c r="M666" s="27"/>
      <c r="N666" s="27"/>
      <c r="Q666" s="27"/>
      <c r="R666" s="27"/>
      <c r="S666" s="27"/>
      <c r="T666" s="27"/>
      <c r="U666" s="27"/>
    </row>
    <row r="667" spans="11:21" x14ac:dyDescent="0.25">
      <c r="K667" s="27"/>
      <c r="L667" s="27"/>
      <c r="M667" s="27"/>
      <c r="N667" s="27"/>
      <c r="Q667" s="27"/>
      <c r="R667" s="27"/>
      <c r="S667" s="27"/>
      <c r="T667" s="27"/>
      <c r="U667" s="27"/>
    </row>
    <row r="668" spans="11:21" x14ac:dyDescent="0.25">
      <c r="K668" s="27"/>
      <c r="L668" s="27"/>
      <c r="M668" s="27"/>
      <c r="N668" s="27"/>
      <c r="Q668" s="27"/>
      <c r="R668" s="27"/>
      <c r="S668" s="27"/>
      <c r="T668" s="27"/>
      <c r="U668" s="27"/>
    </row>
    <row r="669" spans="11:21" x14ac:dyDescent="0.25">
      <c r="K669" s="27"/>
      <c r="L669" s="27"/>
      <c r="M669" s="27"/>
      <c r="N669" s="27"/>
      <c r="Q669" s="27"/>
      <c r="R669" s="27"/>
      <c r="S669" s="27"/>
      <c r="T669" s="27"/>
      <c r="U669" s="27"/>
    </row>
    <row r="670" spans="11:21" x14ac:dyDescent="0.25">
      <c r="K670" s="27"/>
      <c r="L670" s="27"/>
      <c r="M670" s="27"/>
      <c r="N670" s="27"/>
      <c r="Q670" s="27"/>
      <c r="R670" s="27"/>
      <c r="S670" s="27"/>
      <c r="T670" s="27"/>
      <c r="U670" s="27"/>
    </row>
    <row r="671" spans="11:21" x14ac:dyDescent="0.25">
      <c r="K671" s="27"/>
      <c r="L671" s="27"/>
      <c r="M671" s="27"/>
      <c r="N671" s="27"/>
      <c r="Q671" s="27"/>
      <c r="R671" s="27"/>
      <c r="S671" s="27"/>
      <c r="T671" s="27"/>
      <c r="U671" s="27"/>
    </row>
    <row r="672" spans="11:21" x14ac:dyDescent="0.25">
      <c r="K672" s="27"/>
      <c r="L672" s="27"/>
      <c r="M672" s="27"/>
      <c r="N672" s="27"/>
      <c r="Q672" s="27"/>
      <c r="R672" s="27"/>
      <c r="S672" s="27"/>
      <c r="T672" s="27"/>
      <c r="U672" s="27"/>
    </row>
    <row r="673" spans="11:21" x14ac:dyDescent="0.25">
      <c r="K673" s="27"/>
      <c r="L673" s="27"/>
      <c r="M673" s="27"/>
      <c r="N673" s="27"/>
      <c r="Q673" s="27"/>
      <c r="R673" s="27"/>
      <c r="S673" s="27"/>
      <c r="T673" s="27"/>
      <c r="U673" s="27"/>
    </row>
    <row r="674" spans="11:21" x14ac:dyDescent="0.25">
      <c r="K674" s="27"/>
      <c r="L674" s="27"/>
      <c r="M674" s="27"/>
      <c r="N674" s="27"/>
      <c r="Q674" s="27"/>
      <c r="R674" s="27"/>
      <c r="S674" s="27"/>
      <c r="T674" s="27"/>
      <c r="U674" s="27"/>
    </row>
    <row r="675" spans="11:21" x14ac:dyDescent="0.25">
      <c r="K675" s="27"/>
      <c r="L675" s="27"/>
      <c r="M675" s="27"/>
      <c r="N675" s="27"/>
      <c r="Q675" s="27"/>
      <c r="R675" s="27"/>
      <c r="S675" s="27"/>
      <c r="T675" s="27"/>
      <c r="U675" s="27"/>
    </row>
    <row r="676" spans="11:21" x14ac:dyDescent="0.25">
      <c r="K676" s="27"/>
      <c r="L676" s="27"/>
      <c r="M676" s="27"/>
      <c r="N676" s="27"/>
      <c r="Q676" s="27"/>
      <c r="R676" s="27"/>
      <c r="S676" s="27"/>
      <c r="T676" s="27"/>
      <c r="U676" s="27"/>
    </row>
    <row r="677" spans="11:21" x14ac:dyDescent="0.25">
      <c r="K677" s="27"/>
      <c r="L677" s="27"/>
      <c r="M677" s="27"/>
      <c r="N677" s="27"/>
      <c r="Q677" s="27"/>
      <c r="R677" s="27"/>
      <c r="S677" s="27"/>
      <c r="T677" s="27"/>
      <c r="U677" s="27"/>
    </row>
    <row r="678" spans="11:21" x14ac:dyDescent="0.25">
      <c r="K678" s="27"/>
      <c r="L678" s="27"/>
      <c r="M678" s="27"/>
      <c r="N678" s="27"/>
      <c r="Q678" s="27"/>
      <c r="R678" s="27"/>
      <c r="S678" s="27"/>
      <c r="T678" s="27"/>
      <c r="U678" s="27"/>
    </row>
    <row r="679" spans="11:21" x14ac:dyDescent="0.25">
      <c r="K679" s="27"/>
      <c r="L679" s="27"/>
      <c r="M679" s="27"/>
      <c r="N679" s="27"/>
      <c r="Q679" s="27"/>
      <c r="R679" s="27"/>
      <c r="S679" s="27"/>
      <c r="T679" s="27"/>
      <c r="U679" s="27"/>
    </row>
    <row r="680" spans="11:21" x14ac:dyDescent="0.25">
      <c r="K680" s="27"/>
      <c r="L680" s="27"/>
      <c r="M680" s="27"/>
      <c r="N680" s="27"/>
      <c r="Q680" s="27"/>
      <c r="R680" s="27"/>
      <c r="S680" s="27"/>
      <c r="T680" s="27"/>
      <c r="U680" s="27"/>
    </row>
    <row r="681" spans="11:21" x14ac:dyDescent="0.25">
      <c r="K681" s="27"/>
      <c r="L681" s="27"/>
      <c r="M681" s="27"/>
      <c r="N681" s="27"/>
      <c r="Q681" s="27"/>
      <c r="R681" s="27"/>
      <c r="S681" s="27"/>
      <c r="T681" s="27"/>
      <c r="U681" s="27"/>
    </row>
    <row r="682" spans="11:21" x14ac:dyDescent="0.25">
      <c r="K682" s="27"/>
      <c r="L682" s="27"/>
      <c r="M682" s="27"/>
      <c r="N682" s="27"/>
      <c r="Q682" s="27"/>
      <c r="R682" s="27"/>
      <c r="S682" s="27"/>
      <c r="T682" s="27"/>
      <c r="U682" s="27"/>
    </row>
    <row r="683" spans="11:21" x14ac:dyDescent="0.25">
      <c r="K683" s="27"/>
      <c r="L683" s="27"/>
      <c r="M683" s="27"/>
      <c r="N683" s="27"/>
      <c r="Q683" s="27"/>
      <c r="R683" s="27"/>
      <c r="S683" s="27"/>
      <c r="T683" s="27"/>
      <c r="U683" s="27"/>
    </row>
    <row r="684" spans="11:21" x14ac:dyDescent="0.25">
      <c r="K684" s="27"/>
      <c r="L684" s="27"/>
      <c r="M684" s="27"/>
      <c r="N684" s="27"/>
      <c r="Q684" s="27"/>
      <c r="R684" s="27"/>
      <c r="S684" s="27"/>
      <c r="T684" s="27"/>
      <c r="U684" s="27"/>
    </row>
    <row r="685" spans="11:21" x14ac:dyDescent="0.25">
      <c r="K685" s="27"/>
      <c r="L685" s="27"/>
      <c r="M685" s="27"/>
      <c r="N685" s="27"/>
      <c r="Q685" s="27"/>
      <c r="R685" s="27"/>
      <c r="S685" s="27"/>
      <c r="T685" s="27"/>
      <c r="U685" s="27"/>
    </row>
    <row r="686" spans="11:21" x14ac:dyDescent="0.25">
      <c r="K686" s="27"/>
      <c r="L686" s="27"/>
      <c r="M686" s="27"/>
      <c r="N686" s="27"/>
      <c r="Q686" s="27"/>
      <c r="R686" s="27"/>
      <c r="S686" s="27"/>
      <c r="T686" s="27"/>
      <c r="U686" s="27"/>
    </row>
    <row r="687" spans="11:21" x14ac:dyDescent="0.25">
      <c r="K687" s="27"/>
      <c r="L687" s="27"/>
      <c r="M687" s="27"/>
      <c r="N687" s="27"/>
      <c r="Q687" s="27"/>
      <c r="R687" s="27"/>
      <c r="S687" s="27"/>
      <c r="T687" s="27"/>
      <c r="U687" s="27"/>
    </row>
    <row r="688" spans="11:21" x14ac:dyDescent="0.25">
      <c r="K688" s="27"/>
      <c r="L688" s="27"/>
      <c r="M688" s="27"/>
      <c r="N688" s="27"/>
      <c r="Q688" s="27"/>
      <c r="R688" s="27"/>
      <c r="S688" s="27"/>
      <c r="T688" s="27"/>
      <c r="U688" s="27"/>
    </row>
    <row r="689" spans="11:21" x14ac:dyDescent="0.25">
      <c r="K689" s="27"/>
      <c r="L689" s="27"/>
      <c r="M689" s="27"/>
      <c r="N689" s="27"/>
      <c r="Q689" s="27"/>
      <c r="R689" s="27"/>
      <c r="S689" s="27"/>
      <c r="T689" s="27"/>
      <c r="U689" s="27"/>
    </row>
    <row r="690" spans="11:21" x14ac:dyDescent="0.25">
      <c r="K690" s="27"/>
      <c r="L690" s="27"/>
      <c r="M690" s="27"/>
      <c r="N690" s="27"/>
      <c r="Q690" s="27"/>
      <c r="R690" s="27"/>
      <c r="S690" s="27"/>
      <c r="T690" s="27"/>
      <c r="U690" s="27"/>
    </row>
    <row r="691" spans="11:21" x14ac:dyDescent="0.25">
      <c r="K691" s="27"/>
      <c r="L691" s="27"/>
      <c r="M691" s="27"/>
      <c r="N691" s="27"/>
      <c r="Q691" s="27"/>
      <c r="R691" s="27"/>
      <c r="S691" s="27"/>
      <c r="T691" s="27"/>
      <c r="U691" s="27"/>
    </row>
    <row r="692" spans="11:21" x14ac:dyDescent="0.25">
      <c r="K692" s="27"/>
      <c r="L692" s="27"/>
      <c r="M692" s="27"/>
      <c r="N692" s="27"/>
      <c r="Q692" s="27"/>
      <c r="R692" s="27"/>
      <c r="S692" s="27"/>
      <c r="T692" s="27"/>
      <c r="U692" s="27"/>
    </row>
    <row r="693" spans="11:21" x14ac:dyDescent="0.25">
      <c r="K693" s="27"/>
      <c r="L693" s="27"/>
      <c r="M693" s="27"/>
      <c r="N693" s="27"/>
      <c r="Q693" s="27"/>
      <c r="R693" s="27"/>
      <c r="S693" s="27"/>
      <c r="T693" s="27"/>
      <c r="U693" s="27"/>
    </row>
    <row r="694" spans="11:21" x14ac:dyDescent="0.25">
      <c r="K694" s="27"/>
      <c r="L694" s="27"/>
      <c r="M694" s="27"/>
      <c r="N694" s="27"/>
      <c r="Q694" s="27"/>
      <c r="R694" s="27"/>
      <c r="S694" s="27"/>
      <c r="T694" s="27"/>
      <c r="U694" s="27"/>
    </row>
    <row r="695" spans="11:21" x14ac:dyDescent="0.25">
      <c r="K695" s="27"/>
      <c r="L695" s="27"/>
      <c r="M695" s="27"/>
      <c r="N695" s="27"/>
      <c r="Q695" s="27"/>
      <c r="R695" s="27"/>
      <c r="S695" s="27"/>
      <c r="T695" s="27"/>
      <c r="U695" s="27"/>
    </row>
    <row r="696" spans="11:21" x14ac:dyDescent="0.25">
      <c r="K696" s="27"/>
      <c r="L696" s="27"/>
      <c r="M696" s="27"/>
      <c r="N696" s="27"/>
      <c r="Q696" s="27"/>
      <c r="R696" s="27"/>
      <c r="S696" s="27"/>
      <c r="T696" s="27"/>
      <c r="U696" s="27"/>
    </row>
    <row r="697" spans="11:21" x14ac:dyDescent="0.25">
      <c r="K697" s="27"/>
      <c r="L697" s="27"/>
      <c r="M697" s="27"/>
      <c r="N697" s="27"/>
      <c r="Q697" s="27"/>
      <c r="R697" s="27"/>
      <c r="S697" s="27"/>
      <c r="T697" s="27"/>
      <c r="U697" s="27"/>
    </row>
    <row r="698" spans="11:21" x14ac:dyDescent="0.25">
      <c r="K698" s="27"/>
      <c r="L698" s="27"/>
      <c r="M698" s="27"/>
      <c r="N698" s="27"/>
      <c r="Q698" s="27"/>
      <c r="R698" s="27"/>
      <c r="S698" s="27"/>
      <c r="T698" s="27"/>
      <c r="U698" s="27"/>
    </row>
    <row r="699" spans="11:21" x14ac:dyDescent="0.25">
      <c r="K699" s="27"/>
      <c r="L699" s="27"/>
      <c r="M699" s="27"/>
      <c r="N699" s="27"/>
      <c r="Q699" s="27"/>
      <c r="R699" s="27"/>
      <c r="S699" s="27"/>
      <c r="T699" s="27"/>
      <c r="U699" s="27"/>
    </row>
    <row r="700" spans="11:21" x14ac:dyDescent="0.25">
      <c r="K700" s="27"/>
      <c r="L700" s="27"/>
      <c r="M700" s="27"/>
      <c r="N700" s="27"/>
      <c r="Q700" s="27"/>
      <c r="R700" s="27"/>
      <c r="S700" s="27"/>
      <c r="T700" s="27"/>
      <c r="U700" s="27"/>
    </row>
    <row r="701" spans="11:21" x14ac:dyDescent="0.25">
      <c r="K701" s="27"/>
      <c r="L701" s="27"/>
      <c r="M701" s="27"/>
      <c r="N701" s="27"/>
      <c r="Q701" s="27"/>
      <c r="R701" s="27"/>
      <c r="S701" s="27"/>
      <c r="T701" s="27"/>
      <c r="U701" s="27"/>
    </row>
    <row r="702" spans="11:21" x14ac:dyDescent="0.25">
      <c r="K702" s="27"/>
      <c r="L702" s="27"/>
      <c r="M702" s="27"/>
      <c r="N702" s="27"/>
      <c r="Q702" s="27"/>
      <c r="R702" s="27"/>
      <c r="S702" s="27"/>
      <c r="T702" s="27"/>
      <c r="U702" s="27"/>
    </row>
    <row r="703" spans="11:21" x14ac:dyDescent="0.25">
      <c r="K703" s="27"/>
      <c r="L703" s="27"/>
      <c r="M703" s="27"/>
      <c r="N703" s="27"/>
      <c r="Q703" s="27"/>
      <c r="R703" s="27"/>
      <c r="S703" s="27"/>
      <c r="T703" s="27"/>
      <c r="U703" s="27"/>
    </row>
    <row r="704" spans="11:21" x14ac:dyDescent="0.25">
      <c r="K704" s="27"/>
      <c r="L704" s="27"/>
      <c r="M704" s="27"/>
      <c r="N704" s="27"/>
      <c r="Q704" s="27"/>
      <c r="R704" s="27"/>
      <c r="S704" s="27"/>
      <c r="T704" s="27"/>
      <c r="U704" s="27"/>
    </row>
    <row r="705" spans="11:21" x14ac:dyDescent="0.25">
      <c r="K705" s="27"/>
      <c r="L705" s="27"/>
      <c r="M705" s="27"/>
      <c r="N705" s="27"/>
      <c r="Q705" s="27"/>
      <c r="R705" s="27"/>
      <c r="S705" s="27"/>
      <c r="T705" s="27"/>
      <c r="U705" s="27"/>
    </row>
    <row r="706" spans="11:21" x14ac:dyDescent="0.25">
      <c r="K706" s="27"/>
      <c r="L706" s="27"/>
      <c r="M706" s="27"/>
      <c r="N706" s="27"/>
      <c r="Q706" s="27"/>
      <c r="R706" s="27"/>
      <c r="S706" s="27"/>
      <c r="T706" s="27"/>
      <c r="U706" s="27"/>
    </row>
    <row r="707" spans="11:21" x14ac:dyDescent="0.25">
      <c r="K707" s="27"/>
      <c r="L707" s="27"/>
      <c r="M707" s="27"/>
      <c r="N707" s="27"/>
      <c r="Q707" s="27"/>
      <c r="R707" s="27"/>
      <c r="S707" s="27"/>
      <c r="T707" s="27"/>
      <c r="U707" s="27"/>
    </row>
    <row r="708" spans="11:21" x14ac:dyDescent="0.25">
      <c r="K708" s="27"/>
      <c r="L708" s="27"/>
      <c r="M708" s="27"/>
      <c r="N708" s="27"/>
      <c r="Q708" s="27"/>
      <c r="R708" s="27"/>
      <c r="S708" s="27"/>
      <c r="T708" s="27"/>
      <c r="U708" s="27"/>
    </row>
    <row r="709" spans="11:21" x14ac:dyDescent="0.25">
      <c r="K709" s="27"/>
      <c r="L709" s="27"/>
      <c r="M709" s="27"/>
      <c r="N709" s="27"/>
      <c r="Q709" s="27"/>
      <c r="R709" s="27"/>
      <c r="S709" s="27"/>
      <c r="T709" s="27"/>
      <c r="U709" s="27"/>
    </row>
    <row r="710" spans="11:21" x14ac:dyDescent="0.25">
      <c r="K710" s="27"/>
      <c r="L710" s="27"/>
      <c r="M710" s="27"/>
      <c r="N710" s="27"/>
      <c r="Q710" s="27"/>
      <c r="R710" s="27"/>
      <c r="S710" s="27"/>
      <c r="T710" s="27"/>
      <c r="U710" s="27"/>
    </row>
    <row r="711" spans="11:21" x14ac:dyDescent="0.25">
      <c r="K711" s="27"/>
      <c r="L711" s="27"/>
      <c r="M711" s="27"/>
      <c r="N711" s="27"/>
      <c r="Q711" s="27"/>
      <c r="R711" s="27"/>
      <c r="S711" s="27"/>
      <c r="T711" s="27"/>
      <c r="U711" s="27"/>
    </row>
    <row r="712" spans="11:21" x14ac:dyDescent="0.25">
      <c r="K712" s="27"/>
      <c r="L712" s="27"/>
      <c r="M712" s="27"/>
      <c r="N712" s="27"/>
      <c r="Q712" s="27"/>
      <c r="R712" s="27"/>
      <c r="S712" s="27"/>
      <c r="T712" s="27"/>
      <c r="U712" s="27"/>
    </row>
    <row r="713" spans="11:21" x14ac:dyDescent="0.25">
      <c r="K713" s="27"/>
      <c r="L713" s="27"/>
      <c r="M713" s="27"/>
      <c r="N713" s="27"/>
      <c r="Q713" s="27"/>
      <c r="R713" s="27"/>
      <c r="S713" s="27"/>
      <c r="T713" s="27"/>
      <c r="U713" s="27"/>
    </row>
    <row r="714" spans="11:21" x14ac:dyDescent="0.25">
      <c r="K714" s="27"/>
      <c r="L714" s="27"/>
      <c r="M714" s="27"/>
      <c r="N714" s="27"/>
      <c r="Q714" s="27"/>
      <c r="R714" s="27"/>
      <c r="S714" s="27"/>
      <c r="T714" s="27"/>
      <c r="U714" s="27"/>
    </row>
    <row r="715" spans="11:21" x14ac:dyDescent="0.25">
      <c r="K715" s="27"/>
      <c r="L715" s="27"/>
      <c r="M715" s="27"/>
      <c r="N715" s="27"/>
      <c r="Q715" s="27"/>
      <c r="R715" s="27"/>
      <c r="S715" s="27"/>
      <c r="T715" s="27"/>
      <c r="U715" s="27"/>
    </row>
    <row r="716" spans="11:21" x14ac:dyDescent="0.25">
      <c r="K716" s="27"/>
      <c r="L716" s="27"/>
      <c r="M716" s="27"/>
      <c r="N716" s="27"/>
      <c r="Q716" s="27"/>
      <c r="R716" s="27"/>
      <c r="S716" s="27"/>
      <c r="T716" s="27"/>
      <c r="U716" s="27"/>
    </row>
    <row r="717" spans="11:21" x14ac:dyDescent="0.25">
      <c r="K717" s="27"/>
      <c r="L717" s="27"/>
      <c r="M717" s="27"/>
      <c r="N717" s="27"/>
      <c r="Q717" s="27"/>
      <c r="R717" s="27"/>
      <c r="S717" s="27"/>
      <c r="T717" s="27"/>
      <c r="U717" s="27"/>
    </row>
    <row r="718" spans="11:21" x14ac:dyDescent="0.25">
      <c r="K718" s="27"/>
      <c r="L718" s="27"/>
      <c r="M718" s="27"/>
      <c r="N718" s="27"/>
      <c r="Q718" s="27"/>
      <c r="R718" s="27"/>
      <c r="S718" s="27"/>
      <c r="T718" s="27"/>
      <c r="U718" s="27"/>
    </row>
    <row r="719" spans="11:21" x14ac:dyDescent="0.25">
      <c r="K719" s="27"/>
      <c r="L719" s="27"/>
      <c r="M719" s="27"/>
      <c r="N719" s="27"/>
      <c r="Q719" s="27"/>
      <c r="R719" s="27"/>
      <c r="S719" s="27"/>
      <c r="T719" s="27"/>
      <c r="U719" s="27"/>
    </row>
    <row r="720" spans="11:21" x14ac:dyDescent="0.25">
      <c r="K720" s="27"/>
      <c r="L720" s="27"/>
      <c r="M720" s="27"/>
      <c r="N720" s="27"/>
      <c r="Q720" s="27"/>
      <c r="R720" s="27"/>
      <c r="S720" s="27"/>
      <c r="T720" s="27"/>
      <c r="U720" s="27"/>
    </row>
    <row r="721" spans="11:21" x14ac:dyDescent="0.25">
      <c r="K721" s="27"/>
      <c r="L721" s="27"/>
      <c r="M721" s="27"/>
      <c r="N721" s="27"/>
      <c r="Q721" s="27"/>
      <c r="R721" s="27"/>
      <c r="S721" s="27"/>
      <c r="T721" s="27"/>
      <c r="U721" s="27"/>
    </row>
    <row r="722" spans="11:21" x14ac:dyDescent="0.25">
      <c r="K722" s="27"/>
      <c r="L722" s="27"/>
      <c r="M722" s="27"/>
      <c r="N722" s="27"/>
      <c r="Q722" s="27"/>
      <c r="R722" s="27"/>
      <c r="S722" s="27"/>
      <c r="T722" s="27"/>
      <c r="U722" s="27"/>
    </row>
    <row r="723" spans="11:21" x14ac:dyDescent="0.25">
      <c r="K723" s="27"/>
      <c r="L723" s="27"/>
      <c r="M723" s="27"/>
      <c r="N723" s="27"/>
      <c r="Q723" s="27"/>
      <c r="R723" s="27"/>
      <c r="S723" s="27"/>
      <c r="T723" s="27"/>
      <c r="U723" s="27"/>
    </row>
    <row r="724" spans="11:21" x14ac:dyDescent="0.25">
      <c r="K724" s="27"/>
      <c r="L724" s="27"/>
      <c r="M724" s="27"/>
      <c r="N724" s="27"/>
      <c r="Q724" s="27"/>
      <c r="R724" s="27"/>
      <c r="S724" s="27"/>
      <c r="T724" s="27"/>
      <c r="U724" s="27"/>
    </row>
    <row r="725" spans="11:21" x14ac:dyDescent="0.25">
      <c r="K725" s="27"/>
      <c r="L725" s="27"/>
      <c r="M725" s="27"/>
      <c r="N725" s="27"/>
      <c r="Q725" s="27"/>
      <c r="R725" s="27"/>
      <c r="S725" s="27"/>
      <c r="T725" s="27"/>
      <c r="U725" s="27"/>
    </row>
    <row r="726" spans="11:21" x14ac:dyDescent="0.25">
      <c r="K726" s="27"/>
      <c r="L726" s="27"/>
      <c r="M726" s="27"/>
      <c r="N726" s="27"/>
      <c r="Q726" s="27"/>
      <c r="R726" s="27"/>
      <c r="S726" s="27"/>
      <c r="T726" s="27"/>
      <c r="U726" s="27"/>
    </row>
    <row r="727" spans="11:21" x14ac:dyDescent="0.25">
      <c r="K727" s="27"/>
      <c r="L727" s="27"/>
      <c r="M727" s="27"/>
      <c r="N727" s="27"/>
      <c r="Q727" s="27"/>
      <c r="R727" s="27"/>
      <c r="S727" s="27"/>
      <c r="T727" s="27"/>
      <c r="U727" s="27"/>
    </row>
    <row r="728" spans="11:21" x14ac:dyDescent="0.25">
      <c r="K728" s="27"/>
      <c r="L728" s="27"/>
      <c r="M728" s="27"/>
      <c r="N728" s="27"/>
      <c r="Q728" s="27"/>
      <c r="R728" s="27"/>
      <c r="S728" s="27"/>
      <c r="T728" s="27"/>
      <c r="U728" s="27"/>
    </row>
    <row r="729" spans="11:21" x14ac:dyDescent="0.25">
      <c r="K729" s="27"/>
      <c r="L729" s="27"/>
      <c r="M729" s="27"/>
      <c r="N729" s="27"/>
      <c r="Q729" s="27"/>
      <c r="R729" s="27"/>
      <c r="S729" s="27"/>
      <c r="T729" s="27"/>
      <c r="U729" s="27"/>
    </row>
    <row r="730" spans="11:21" x14ac:dyDescent="0.25">
      <c r="K730" s="27"/>
      <c r="L730" s="27"/>
      <c r="M730" s="27"/>
      <c r="N730" s="27"/>
      <c r="Q730" s="27"/>
      <c r="R730" s="27"/>
      <c r="S730" s="27"/>
      <c r="T730" s="27"/>
      <c r="U730" s="27"/>
    </row>
    <row r="731" spans="11:21" x14ac:dyDescent="0.25">
      <c r="K731" s="27"/>
      <c r="L731" s="27"/>
      <c r="M731" s="27"/>
      <c r="N731" s="27"/>
      <c r="Q731" s="27"/>
      <c r="R731" s="27"/>
      <c r="S731" s="27"/>
      <c r="T731" s="27"/>
      <c r="U731" s="27"/>
    </row>
    <row r="732" spans="11:21" x14ac:dyDescent="0.25">
      <c r="K732" s="27"/>
      <c r="L732" s="27"/>
      <c r="M732" s="27"/>
      <c r="N732" s="27"/>
      <c r="Q732" s="27"/>
      <c r="R732" s="27"/>
      <c r="S732" s="27"/>
      <c r="T732" s="27"/>
      <c r="U732" s="27"/>
    </row>
    <row r="733" spans="11:21" x14ac:dyDescent="0.25">
      <c r="K733" s="27"/>
      <c r="L733" s="27"/>
      <c r="M733" s="27"/>
      <c r="N733" s="27"/>
      <c r="Q733" s="27"/>
      <c r="R733" s="27"/>
      <c r="S733" s="27"/>
      <c r="T733" s="27"/>
      <c r="U733" s="27"/>
    </row>
    <row r="734" spans="11:21" x14ac:dyDescent="0.25">
      <c r="K734" s="27"/>
      <c r="L734" s="27"/>
      <c r="M734" s="27"/>
      <c r="N734" s="27"/>
      <c r="Q734" s="27"/>
      <c r="R734" s="27"/>
      <c r="S734" s="27"/>
      <c r="T734" s="27"/>
      <c r="U734" s="27"/>
    </row>
    <row r="735" spans="11:21" x14ac:dyDescent="0.25">
      <c r="K735" s="27"/>
      <c r="L735" s="27"/>
      <c r="M735" s="27"/>
      <c r="N735" s="27"/>
      <c r="Q735" s="27"/>
      <c r="R735" s="27"/>
      <c r="S735" s="27"/>
      <c r="T735" s="27"/>
      <c r="U735" s="27"/>
    </row>
    <row r="736" spans="11:21" x14ac:dyDescent="0.25">
      <c r="K736" s="27"/>
      <c r="L736" s="27"/>
      <c r="M736" s="27"/>
      <c r="N736" s="27"/>
      <c r="Q736" s="27"/>
      <c r="R736" s="27"/>
      <c r="S736" s="27"/>
      <c r="T736" s="27"/>
      <c r="U736" s="27"/>
    </row>
    <row r="737" spans="11:21" x14ac:dyDescent="0.25">
      <c r="K737" s="27"/>
      <c r="L737" s="27"/>
      <c r="M737" s="27"/>
      <c r="N737" s="27"/>
      <c r="Q737" s="27"/>
      <c r="R737" s="27"/>
      <c r="S737" s="27"/>
      <c r="T737" s="27"/>
      <c r="U737" s="27"/>
    </row>
    <row r="738" spans="11:21" x14ac:dyDescent="0.25">
      <c r="K738" s="27"/>
      <c r="L738" s="27"/>
      <c r="M738" s="27"/>
      <c r="N738" s="27"/>
      <c r="Q738" s="27"/>
      <c r="R738" s="27"/>
      <c r="S738" s="27"/>
      <c r="T738" s="27"/>
      <c r="U738" s="27"/>
    </row>
    <row r="739" spans="11:21" x14ac:dyDescent="0.25">
      <c r="K739" s="27"/>
      <c r="L739" s="27"/>
      <c r="M739" s="27"/>
      <c r="N739" s="27"/>
      <c r="Q739" s="27"/>
      <c r="R739" s="27"/>
      <c r="S739" s="27"/>
      <c r="T739" s="27"/>
      <c r="U739" s="27"/>
    </row>
    <row r="740" spans="11:21" x14ac:dyDescent="0.25">
      <c r="K740" s="27"/>
      <c r="L740" s="27"/>
      <c r="M740" s="27"/>
      <c r="N740" s="27"/>
      <c r="Q740" s="27"/>
      <c r="R740" s="27"/>
      <c r="S740" s="27"/>
      <c r="T740" s="27"/>
      <c r="U740" s="27"/>
    </row>
    <row r="741" spans="11:21" x14ac:dyDescent="0.25">
      <c r="K741" s="27"/>
      <c r="L741" s="27"/>
      <c r="M741" s="27"/>
      <c r="N741" s="27"/>
      <c r="Q741" s="27"/>
      <c r="R741" s="27"/>
      <c r="S741" s="27"/>
      <c r="T741" s="27"/>
      <c r="U741" s="27"/>
    </row>
    <row r="742" spans="11:21" x14ac:dyDescent="0.25">
      <c r="K742" s="27"/>
      <c r="L742" s="27"/>
      <c r="M742" s="27"/>
      <c r="N742" s="27"/>
      <c r="Q742" s="27"/>
      <c r="R742" s="27"/>
      <c r="S742" s="27"/>
      <c r="T742" s="27"/>
      <c r="U742" s="27"/>
    </row>
    <row r="743" spans="11:21" x14ac:dyDescent="0.25">
      <c r="K743" s="27"/>
      <c r="L743" s="27"/>
      <c r="M743" s="27"/>
      <c r="N743" s="27"/>
      <c r="Q743" s="27"/>
      <c r="R743" s="27"/>
      <c r="S743" s="27"/>
      <c r="T743" s="27"/>
      <c r="U743" s="27"/>
    </row>
    <row r="744" spans="11:21" x14ac:dyDescent="0.25">
      <c r="K744" s="27"/>
      <c r="L744" s="27"/>
      <c r="M744" s="27"/>
      <c r="N744" s="27"/>
      <c r="Q744" s="27"/>
      <c r="R744" s="27"/>
      <c r="S744" s="27"/>
      <c r="T744" s="27"/>
      <c r="U744" s="27"/>
    </row>
    <row r="745" spans="11:21" x14ac:dyDescent="0.25">
      <c r="K745" s="27"/>
      <c r="L745" s="27"/>
      <c r="M745" s="27"/>
      <c r="N745" s="27"/>
      <c r="Q745" s="27"/>
      <c r="R745" s="27"/>
      <c r="S745" s="27"/>
      <c r="T745" s="27"/>
      <c r="U745" s="27"/>
    </row>
    <row r="746" spans="11:21" x14ac:dyDescent="0.25">
      <c r="K746" s="27"/>
      <c r="L746" s="27"/>
      <c r="M746" s="27"/>
      <c r="N746" s="27"/>
      <c r="Q746" s="27"/>
      <c r="R746" s="27"/>
      <c r="S746" s="27"/>
      <c r="T746" s="27"/>
      <c r="U746" s="27"/>
    </row>
    <row r="747" spans="11:21" x14ac:dyDescent="0.25">
      <c r="K747" s="27"/>
      <c r="L747" s="27"/>
      <c r="M747" s="27"/>
      <c r="N747" s="27"/>
      <c r="Q747" s="27"/>
      <c r="R747" s="27"/>
      <c r="S747" s="27"/>
      <c r="T747" s="27"/>
      <c r="U747" s="27"/>
    </row>
    <row r="748" spans="11:21" x14ac:dyDescent="0.25">
      <c r="K748" s="27"/>
      <c r="L748" s="27"/>
      <c r="M748" s="27"/>
      <c r="N748" s="27"/>
      <c r="Q748" s="27"/>
      <c r="R748" s="27"/>
      <c r="S748" s="27"/>
      <c r="T748" s="27"/>
      <c r="U748" s="27"/>
    </row>
    <row r="749" spans="11:21" x14ac:dyDescent="0.25">
      <c r="K749" s="27"/>
      <c r="L749" s="27"/>
      <c r="M749" s="27"/>
      <c r="N749" s="27"/>
      <c r="Q749" s="27"/>
      <c r="R749" s="27"/>
      <c r="S749" s="27"/>
      <c r="T749" s="27"/>
      <c r="U749" s="27"/>
    </row>
    <row r="750" spans="11:21" x14ac:dyDescent="0.25">
      <c r="K750" s="27"/>
      <c r="L750" s="27"/>
      <c r="M750" s="27"/>
      <c r="N750" s="27"/>
      <c r="Q750" s="27"/>
      <c r="R750" s="27"/>
      <c r="S750" s="27"/>
      <c r="T750" s="27"/>
      <c r="U750" s="27"/>
    </row>
    <row r="751" spans="11:21" x14ac:dyDescent="0.25">
      <c r="K751" s="27"/>
      <c r="L751" s="27"/>
      <c r="M751" s="27"/>
      <c r="N751" s="27"/>
      <c r="Q751" s="27"/>
      <c r="R751" s="27"/>
      <c r="S751" s="27"/>
      <c r="T751" s="27"/>
      <c r="U751" s="27"/>
    </row>
    <row r="752" spans="11:21" x14ac:dyDescent="0.25">
      <c r="K752" s="27"/>
      <c r="L752" s="27"/>
      <c r="M752" s="27"/>
      <c r="N752" s="27"/>
      <c r="Q752" s="27"/>
      <c r="R752" s="27"/>
      <c r="S752" s="27"/>
      <c r="T752" s="27"/>
      <c r="U752" s="27"/>
    </row>
    <row r="753" spans="11:21" x14ac:dyDescent="0.25">
      <c r="K753" s="27"/>
      <c r="L753" s="27"/>
      <c r="M753" s="27"/>
      <c r="N753" s="27"/>
      <c r="Q753" s="27"/>
      <c r="R753" s="27"/>
      <c r="S753" s="27"/>
      <c r="T753" s="27"/>
      <c r="U753" s="27"/>
    </row>
    <row r="754" spans="11:21" x14ac:dyDescent="0.25">
      <c r="K754" s="27"/>
      <c r="L754" s="27"/>
      <c r="M754" s="27"/>
      <c r="N754" s="27"/>
      <c r="Q754" s="27"/>
      <c r="R754" s="27"/>
      <c r="S754" s="27"/>
      <c r="T754" s="27"/>
      <c r="U754" s="27"/>
    </row>
    <row r="755" spans="11:21" x14ac:dyDescent="0.25">
      <c r="K755" s="27"/>
      <c r="L755" s="27"/>
      <c r="M755" s="27"/>
      <c r="N755" s="27"/>
      <c r="Q755" s="27"/>
      <c r="R755" s="27"/>
      <c r="S755" s="27"/>
      <c r="T755" s="27"/>
      <c r="U755" s="27"/>
    </row>
    <row r="756" spans="11:21" x14ac:dyDescent="0.25">
      <c r="K756" s="27"/>
      <c r="L756" s="27"/>
      <c r="M756" s="27"/>
      <c r="N756" s="27"/>
      <c r="Q756" s="27"/>
      <c r="R756" s="27"/>
      <c r="S756" s="27"/>
      <c r="T756" s="27"/>
      <c r="U756" s="27"/>
    </row>
    <row r="757" spans="11:21" x14ac:dyDescent="0.25">
      <c r="K757" s="27"/>
      <c r="L757" s="27"/>
      <c r="M757" s="27"/>
      <c r="N757" s="27"/>
      <c r="Q757" s="27"/>
      <c r="R757" s="27"/>
      <c r="S757" s="27"/>
      <c r="T757" s="27"/>
      <c r="U757" s="27"/>
    </row>
    <row r="758" spans="11:21" x14ac:dyDescent="0.25">
      <c r="K758" s="27"/>
      <c r="L758" s="27"/>
      <c r="M758" s="27"/>
      <c r="N758" s="27"/>
      <c r="Q758" s="27"/>
      <c r="R758" s="27"/>
      <c r="S758" s="27"/>
      <c r="T758" s="27"/>
      <c r="U758" s="27"/>
    </row>
    <row r="759" spans="11:21" x14ac:dyDescent="0.25">
      <c r="K759" s="27"/>
      <c r="L759" s="27"/>
      <c r="M759" s="27"/>
      <c r="N759" s="27"/>
      <c r="Q759" s="27"/>
      <c r="R759" s="27"/>
      <c r="S759" s="27"/>
      <c r="T759" s="27"/>
      <c r="U759" s="27"/>
    </row>
    <row r="760" spans="11:21" x14ac:dyDescent="0.25">
      <c r="K760" s="27"/>
      <c r="L760" s="27"/>
      <c r="M760" s="27"/>
      <c r="N760" s="27"/>
      <c r="Q760" s="27"/>
      <c r="R760" s="27"/>
      <c r="S760" s="27"/>
      <c r="T760" s="27"/>
      <c r="U760" s="27"/>
    </row>
    <row r="761" spans="11:21" x14ac:dyDescent="0.25">
      <c r="K761" s="27"/>
      <c r="L761" s="27"/>
      <c r="M761" s="27"/>
      <c r="N761" s="27"/>
      <c r="Q761" s="27"/>
      <c r="R761" s="27"/>
      <c r="S761" s="27"/>
      <c r="T761" s="27"/>
      <c r="U761" s="27"/>
    </row>
    <row r="762" spans="11:21" x14ac:dyDescent="0.25">
      <c r="K762" s="27"/>
      <c r="L762" s="27"/>
      <c r="M762" s="27"/>
      <c r="N762" s="27"/>
      <c r="Q762" s="27"/>
      <c r="R762" s="27"/>
      <c r="S762" s="27"/>
      <c r="T762" s="27"/>
      <c r="U762" s="27"/>
    </row>
    <row r="763" spans="11:21" x14ac:dyDescent="0.25">
      <c r="K763" s="27"/>
      <c r="L763" s="27"/>
      <c r="M763" s="27"/>
      <c r="N763" s="27"/>
      <c r="Q763" s="27"/>
      <c r="R763" s="27"/>
      <c r="S763" s="27"/>
      <c r="T763" s="27"/>
      <c r="U763" s="27"/>
    </row>
    <row r="764" spans="11:21" x14ac:dyDescent="0.25">
      <c r="K764" s="27"/>
      <c r="L764" s="27"/>
      <c r="M764" s="27"/>
      <c r="N764" s="27"/>
      <c r="Q764" s="27"/>
      <c r="R764" s="27"/>
      <c r="S764" s="27"/>
      <c r="T764" s="27"/>
      <c r="U764" s="27"/>
    </row>
    <row r="765" spans="11:21" x14ac:dyDescent="0.25">
      <c r="K765" s="27"/>
      <c r="L765" s="27"/>
      <c r="M765" s="27"/>
      <c r="N765" s="27"/>
      <c r="Q765" s="27"/>
      <c r="R765" s="27"/>
      <c r="S765" s="27"/>
      <c r="T765" s="27"/>
      <c r="U765" s="27"/>
    </row>
    <row r="766" spans="11:21" x14ac:dyDescent="0.25">
      <c r="K766" s="27"/>
      <c r="L766" s="27"/>
      <c r="M766" s="27"/>
      <c r="N766" s="27"/>
      <c r="Q766" s="27"/>
      <c r="R766" s="27"/>
      <c r="S766" s="27"/>
      <c r="T766" s="27"/>
      <c r="U766" s="27"/>
    </row>
    <row r="767" spans="11:21" x14ac:dyDescent="0.25">
      <c r="K767" s="27"/>
      <c r="L767" s="27"/>
      <c r="M767" s="27"/>
      <c r="N767" s="27"/>
      <c r="Q767" s="27"/>
      <c r="R767" s="27"/>
      <c r="S767" s="27"/>
      <c r="T767" s="27"/>
      <c r="U767" s="27"/>
    </row>
    <row r="768" spans="11:21" x14ac:dyDescent="0.25">
      <c r="K768" s="27"/>
      <c r="L768" s="27"/>
      <c r="M768" s="27"/>
      <c r="N768" s="27"/>
      <c r="Q768" s="27"/>
      <c r="R768" s="27"/>
      <c r="S768" s="27"/>
      <c r="T768" s="27"/>
      <c r="U768" s="27"/>
    </row>
    <row r="769" spans="11:21" x14ac:dyDescent="0.25">
      <c r="K769" s="27"/>
      <c r="L769" s="27"/>
      <c r="M769" s="27"/>
      <c r="N769" s="27"/>
      <c r="Q769" s="27"/>
      <c r="R769" s="27"/>
      <c r="S769" s="27"/>
      <c r="T769" s="27"/>
      <c r="U769" s="27"/>
    </row>
    <row r="770" spans="11:21" x14ac:dyDescent="0.25">
      <c r="K770" s="27"/>
      <c r="L770" s="27"/>
      <c r="M770" s="27"/>
      <c r="N770" s="27"/>
      <c r="Q770" s="27"/>
      <c r="R770" s="27"/>
      <c r="S770" s="27"/>
      <c r="T770" s="27"/>
      <c r="U770" s="27"/>
    </row>
    <row r="771" spans="11:21" x14ac:dyDescent="0.25">
      <c r="K771" s="27"/>
      <c r="L771" s="27"/>
      <c r="M771" s="27"/>
      <c r="N771" s="27"/>
      <c r="Q771" s="27"/>
      <c r="R771" s="27"/>
      <c r="S771" s="27"/>
      <c r="T771" s="27"/>
      <c r="U771" s="27"/>
    </row>
    <row r="772" spans="11:21" x14ac:dyDescent="0.25">
      <c r="K772" s="27"/>
      <c r="L772" s="27"/>
      <c r="M772" s="27"/>
      <c r="N772" s="27"/>
      <c r="Q772" s="27"/>
      <c r="R772" s="27"/>
      <c r="S772" s="27"/>
      <c r="T772" s="27"/>
      <c r="U772" s="27"/>
    </row>
    <row r="773" spans="11:21" x14ac:dyDescent="0.25">
      <c r="K773" s="27"/>
      <c r="L773" s="27"/>
      <c r="M773" s="27"/>
      <c r="N773" s="27"/>
      <c r="Q773" s="27"/>
      <c r="R773" s="27"/>
      <c r="S773" s="27"/>
      <c r="T773" s="27"/>
      <c r="U773" s="27"/>
    </row>
    <row r="774" spans="11:21" x14ac:dyDescent="0.25">
      <c r="K774" s="27"/>
      <c r="L774" s="27"/>
      <c r="M774" s="27"/>
      <c r="N774" s="27"/>
      <c r="Q774" s="27"/>
      <c r="R774" s="27"/>
      <c r="S774" s="27"/>
      <c r="T774" s="27"/>
      <c r="U774" s="27"/>
    </row>
    <row r="775" spans="11:21" x14ac:dyDescent="0.25">
      <c r="K775" s="27"/>
      <c r="L775" s="27"/>
      <c r="M775" s="27"/>
      <c r="N775" s="27"/>
      <c r="Q775" s="27"/>
      <c r="R775" s="27"/>
      <c r="S775" s="27"/>
      <c r="T775" s="27"/>
      <c r="U775" s="27"/>
    </row>
    <row r="776" spans="11:21" x14ac:dyDescent="0.25">
      <c r="K776" s="27"/>
      <c r="L776" s="27"/>
      <c r="M776" s="27"/>
      <c r="N776" s="27"/>
      <c r="Q776" s="27"/>
      <c r="R776" s="27"/>
      <c r="S776" s="27"/>
      <c r="T776" s="27"/>
      <c r="U776" s="27"/>
    </row>
    <row r="777" spans="11:21" x14ac:dyDescent="0.25">
      <c r="K777" s="27"/>
      <c r="L777" s="27"/>
      <c r="M777" s="27"/>
      <c r="N777" s="27"/>
      <c r="Q777" s="27"/>
      <c r="R777" s="27"/>
      <c r="S777" s="27"/>
      <c r="T777" s="27"/>
      <c r="U777" s="27"/>
    </row>
    <row r="778" spans="11:21" x14ac:dyDescent="0.25">
      <c r="K778" s="27"/>
      <c r="L778" s="27"/>
      <c r="M778" s="27"/>
      <c r="N778" s="27"/>
      <c r="Q778" s="27"/>
      <c r="R778" s="27"/>
      <c r="S778" s="27"/>
      <c r="T778" s="27"/>
      <c r="U778" s="27"/>
    </row>
    <row r="779" spans="11:21" x14ac:dyDescent="0.25">
      <c r="K779" s="27"/>
      <c r="L779" s="27"/>
      <c r="M779" s="27"/>
      <c r="N779" s="27"/>
      <c r="Q779" s="27"/>
      <c r="R779" s="27"/>
      <c r="S779" s="27"/>
      <c r="T779" s="27"/>
      <c r="U779" s="27"/>
    </row>
    <row r="780" spans="11:21" x14ac:dyDescent="0.25">
      <c r="K780" s="27"/>
      <c r="L780" s="27"/>
      <c r="M780" s="27"/>
      <c r="N780" s="27"/>
      <c r="Q780" s="27"/>
      <c r="R780" s="27"/>
      <c r="S780" s="27"/>
      <c r="T780" s="27"/>
      <c r="U780" s="27"/>
    </row>
    <row r="781" spans="11:21" x14ac:dyDescent="0.25">
      <c r="K781" s="27"/>
      <c r="L781" s="27"/>
      <c r="M781" s="27"/>
      <c r="N781" s="27"/>
      <c r="Q781" s="27"/>
      <c r="R781" s="27"/>
      <c r="S781" s="27"/>
      <c r="T781" s="27"/>
      <c r="U781" s="27"/>
    </row>
    <row r="782" spans="11:21" x14ac:dyDescent="0.25">
      <c r="K782" s="27"/>
      <c r="L782" s="27"/>
      <c r="M782" s="27"/>
      <c r="N782" s="27"/>
      <c r="Q782" s="27"/>
      <c r="R782" s="27"/>
      <c r="S782" s="27"/>
      <c r="T782" s="27"/>
      <c r="U782" s="27"/>
    </row>
    <row r="783" spans="11:21" x14ac:dyDescent="0.25">
      <c r="K783" s="27"/>
      <c r="L783" s="27"/>
      <c r="M783" s="27"/>
      <c r="N783" s="27"/>
      <c r="Q783" s="27"/>
      <c r="R783" s="27"/>
      <c r="S783" s="27"/>
      <c r="T783" s="27"/>
      <c r="U783" s="27"/>
    </row>
    <row r="784" spans="11:21" x14ac:dyDescent="0.25">
      <c r="K784" s="27"/>
      <c r="L784" s="27"/>
      <c r="M784" s="27"/>
      <c r="N784" s="27"/>
      <c r="Q784" s="27"/>
      <c r="R784" s="27"/>
      <c r="S784" s="27"/>
      <c r="T784" s="27"/>
      <c r="U784" s="27"/>
    </row>
    <row r="785" spans="11:21" x14ac:dyDescent="0.25">
      <c r="K785" s="27"/>
      <c r="L785" s="27"/>
      <c r="M785" s="27"/>
      <c r="N785" s="27"/>
      <c r="Q785" s="27"/>
      <c r="R785" s="27"/>
      <c r="S785" s="27"/>
      <c r="T785" s="27"/>
      <c r="U785" s="27"/>
    </row>
    <row r="786" spans="11:21" x14ac:dyDescent="0.25">
      <c r="K786" s="27"/>
      <c r="L786" s="27"/>
      <c r="M786" s="27"/>
      <c r="N786" s="27"/>
      <c r="Q786" s="27"/>
      <c r="R786" s="27"/>
      <c r="S786" s="27"/>
      <c r="T786" s="27"/>
      <c r="U786" s="27"/>
    </row>
    <row r="787" spans="11:21" x14ac:dyDescent="0.25">
      <c r="K787" s="27"/>
      <c r="L787" s="27"/>
      <c r="M787" s="27"/>
      <c r="N787" s="27"/>
      <c r="Q787" s="27"/>
      <c r="R787" s="27"/>
      <c r="S787" s="27"/>
      <c r="T787" s="27"/>
      <c r="U787" s="27"/>
    </row>
    <row r="788" spans="11:21" x14ac:dyDescent="0.25">
      <c r="K788" s="27"/>
      <c r="L788" s="27"/>
      <c r="M788" s="27"/>
      <c r="N788" s="27"/>
      <c r="Q788" s="27"/>
      <c r="R788" s="27"/>
      <c r="S788" s="27"/>
      <c r="T788" s="27"/>
      <c r="U788" s="27"/>
    </row>
    <row r="789" spans="11:21" x14ac:dyDescent="0.25">
      <c r="K789" s="27"/>
      <c r="L789" s="27"/>
      <c r="M789" s="27"/>
      <c r="N789" s="27"/>
      <c r="Q789" s="27"/>
      <c r="R789" s="27"/>
      <c r="S789" s="27"/>
      <c r="T789" s="27"/>
      <c r="U789" s="27"/>
    </row>
    <row r="790" spans="11:21" x14ac:dyDescent="0.25">
      <c r="K790" s="27"/>
      <c r="L790" s="27"/>
      <c r="M790" s="27"/>
      <c r="N790" s="27"/>
      <c r="Q790" s="27"/>
      <c r="R790" s="27"/>
      <c r="S790" s="27"/>
      <c r="T790" s="27"/>
      <c r="U790" s="27"/>
    </row>
    <row r="791" spans="11:21" x14ac:dyDescent="0.25">
      <c r="K791" s="27"/>
      <c r="L791" s="27"/>
      <c r="M791" s="27"/>
      <c r="N791" s="27"/>
      <c r="Q791" s="27"/>
      <c r="R791" s="27"/>
      <c r="S791" s="27"/>
      <c r="T791" s="27"/>
      <c r="U791" s="27"/>
    </row>
    <row r="792" spans="11:21" x14ac:dyDescent="0.25">
      <c r="K792" s="27"/>
      <c r="L792" s="27"/>
      <c r="M792" s="27"/>
      <c r="N792" s="27"/>
      <c r="Q792" s="27"/>
      <c r="R792" s="27"/>
      <c r="S792" s="27"/>
      <c r="T792" s="27"/>
      <c r="U792" s="27"/>
    </row>
    <row r="793" spans="11:21" x14ac:dyDescent="0.25">
      <c r="K793" s="27"/>
      <c r="L793" s="27"/>
      <c r="M793" s="27"/>
      <c r="N793" s="27"/>
      <c r="Q793" s="27"/>
      <c r="R793" s="27"/>
      <c r="S793" s="27"/>
      <c r="T793" s="27"/>
      <c r="U793" s="27"/>
    </row>
    <row r="794" spans="11:21" x14ac:dyDescent="0.25">
      <c r="K794" s="27"/>
      <c r="L794" s="27"/>
      <c r="M794" s="27"/>
      <c r="N794" s="27"/>
      <c r="Q794" s="27"/>
      <c r="R794" s="27"/>
      <c r="S794" s="27"/>
      <c r="T794" s="27"/>
      <c r="U794" s="27"/>
    </row>
    <row r="795" spans="11:21" x14ac:dyDescent="0.25">
      <c r="K795" s="27"/>
      <c r="L795" s="27"/>
      <c r="M795" s="27"/>
      <c r="N795" s="27"/>
      <c r="Q795" s="27"/>
      <c r="R795" s="27"/>
      <c r="S795" s="27"/>
      <c r="T795" s="27"/>
      <c r="U795" s="27"/>
    </row>
    <row r="796" spans="11:21" x14ac:dyDescent="0.25">
      <c r="K796" s="27"/>
      <c r="L796" s="27"/>
      <c r="M796" s="27"/>
      <c r="N796" s="27"/>
      <c r="Q796" s="27"/>
      <c r="R796" s="27"/>
      <c r="S796" s="27"/>
      <c r="T796" s="27"/>
      <c r="U796" s="27"/>
    </row>
    <row r="797" spans="11:21" x14ac:dyDescent="0.25">
      <c r="K797" s="27"/>
      <c r="L797" s="27"/>
      <c r="M797" s="27"/>
      <c r="N797" s="27"/>
      <c r="Q797" s="27"/>
      <c r="R797" s="27"/>
      <c r="S797" s="27"/>
      <c r="T797" s="27"/>
      <c r="U797" s="27"/>
    </row>
    <row r="798" spans="11:21" x14ac:dyDescent="0.25">
      <c r="K798" s="27"/>
      <c r="L798" s="27"/>
      <c r="M798" s="27"/>
      <c r="N798" s="27"/>
      <c r="Q798" s="27"/>
      <c r="R798" s="27"/>
      <c r="S798" s="27"/>
      <c r="T798" s="27"/>
      <c r="U798" s="27"/>
    </row>
    <row r="799" spans="11:21" x14ac:dyDescent="0.25">
      <c r="K799" s="27"/>
      <c r="L799" s="27"/>
      <c r="M799" s="27"/>
      <c r="N799" s="27"/>
      <c r="Q799" s="27"/>
      <c r="R799" s="27"/>
      <c r="S799" s="27"/>
      <c r="T799" s="27"/>
      <c r="U799" s="27"/>
    </row>
    <row r="800" spans="11:21" x14ac:dyDescent="0.25">
      <c r="K800" s="27"/>
      <c r="L800" s="27"/>
      <c r="M800" s="27"/>
      <c r="N800" s="27"/>
      <c r="Q800" s="27"/>
      <c r="R800" s="27"/>
      <c r="S800" s="27"/>
      <c r="T800" s="27"/>
      <c r="U800" s="27"/>
    </row>
    <row r="801" spans="11:21" x14ac:dyDescent="0.25">
      <c r="K801" s="27"/>
      <c r="L801" s="27"/>
      <c r="M801" s="27"/>
      <c r="N801" s="27"/>
      <c r="Q801" s="27"/>
      <c r="R801" s="27"/>
      <c r="S801" s="27"/>
      <c r="T801" s="27"/>
      <c r="U801" s="27"/>
    </row>
    <row r="802" spans="11:21" x14ac:dyDescent="0.25">
      <c r="K802" s="27"/>
      <c r="L802" s="27"/>
      <c r="M802" s="27"/>
      <c r="N802" s="27"/>
      <c r="Q802" s="27"/>
      <c r="R802" s="27"/>
      <c r="S802" s="27"/>
      <c r="T802" s="27"/>
      <c r="U802" s="27"/>
    </row>
    <row r="803" spans="11:21" x14ac:dyDescent="0.25">
      <c r="K803" s="27"/>
      <c r="L803" s="27"/>
      <c r="M803" s="27"/>
      <c r="N803" s="27"/>
      <c r="Q803" s="27"/>
      <c r="R803" s="27"/>
      <c r="S803" s="27"/>
      <c r="T803" s="27"/>
      <c r="U803" s="27"/>
    </row>
    <row r="804" spans="11:21" x14ac:dyDescent="0.25">
      <c r="K804" s="27"/>
      <c r="L804" s="27"/>
      <c r="M804" s="27"/>
      <c r="N804" s="27"/>
      <c r="Q804" s="27"/>
      <c r="R804" s="27"/>
      <c r="S804" s="27"/>
      <c r="T804" s="27"/>
      <c r="U804" s="27"/>
    </row>
    <row r="805" spans="11:21" x14ac:dyDescent="0.25">
      <c r="K805" s="27"/>
      <c r="L805" s="27"/>
      <c r="M805" s="27"/>
      <c r="N805" s="27"/>
      <c r="Q805" s="27"/>
      <c r="R805" s="27"/>
      <c r="S805" s="27"/>
      <c r="T805" s="27"/>
      <c r="U805" s="27"/>
    </row>
    <row r="806" spans="11:21" x14ac:dyDescent="0.25">
      <c r="K806" s="27"/>
      <c r="L806" s="27"/>
      <c r="M806" s="27"/>
      <c r="N806" s="27"/>
      <c r="Q806" s="27"/>
      <c r="R806" s="27"/>
      <c r="S806" s="27"/>
      <c r="T806" s="27"/>
      <c r="U806" s="27"/>
    </row>
    <row r="807" spans="11:21" x14ac:dyDescent="0.25">
      <c r="K807" s="27"/>
      <c r="L807" s="27"/>
      <c r="M807" s="27"/>
      <c r="N807" s="27"/>
      <c r="Q807" s="27"/>
      <c r="R807" s="27"/>
      <c r="S807" s="27"/>
      <c r="T807" s="27"/>
      <c r="U807" s="27"/>
    </row>
    <row r="808" spans="11:21" x14ac:dyDescent="0.25">
      <c r="K808" s="27"/>
      <c r="L808" s="27"/>
      <c r="M808" s="27"/>
      <c r="N808" s="27"/>
      <c r="Q808" s="27"/>
      <c r="R808" s="27"/>
      <c r="S808" s="27"/>
      <c r="T808" s="27"/>
      <c r="U808" s="27"/>
    </row>
    <row r="809" spans="11:21" x14ac:dyDescent="0.25">
      <c r="K809" s="27"/>
      <c r="L809" s="27"/>
      <c r="M809" s="27"/>
      <c r="N809" s="27"/>
      <c r="Q809" s="27"/>
      <c r="R809" s="27"/>
      <c r="S809" s="27"/>
      <c r="T809" s="27"/>
      <c r="U809" s="27"/>
    </row>
    <row r="810" spans="11:21" x14ac:dyDescent="0.25">
      <c r="K810" s="27"/>
      <c r="L810" s="27"/>
      <c r="M810" s="27"/>
      <c r="N810" s="27"/>
      <c r="Q810" s="27"/>
      <c r="R810" s="27"/>
      <c r="S810" s="27"/>
      <c r="T810" s="27"/>
      <c r="U810" s="27"/>
    </row>
    <row r="811" spans="11:21" x14ac:dyDescent="0.25">
      <c r="K811" s="27"/>
      <c r="L811" s="27"/>
      <c r="M811" s="27"/>
      <c r="N811" s="27"/>
      <c r="Q811" s="27"/>
      <c r="R811" s="27"/>
      <c r="S811" s="27"/>
      <c r="T811" s="27"/>
      <c r="U811" s="27"/>
    </row>
    <row r="812" spans="11:21" x14ac:dyDescent="0.25">
      <c r="K812" s="27"/>
      <c r="L812" s="27"/>
      <c r="M812" s="27"/>
      <c r="N812" s="27"/>
      <c r="Q812" s="27"/>
      <c r="R812" s="27"/>
      <c r="S812" s="27"/>
      <c r="T812" s="27"/>
      <c r="U812" s="27"/>
    </row>
    <row r="813" spans="11:21" x14ac:dyDescent="0.25">
      <c r="K813" s="27"/>
      <c r="L813" s="27"/>
      <c r="M813" s="27"/>
      <c r="N813" s="27"/>
      <c r="Q813" s="27"/>
      <c r="R813" s="27"/>
      <c r="S813" s="27"/>
      <c r="T813" s="27"/>
      <c r="U813" s="27"/>
    </row>
    <row r="814" spans="11:21" x14ac:dyDescent="0.25">
      <c r="K814" s="27"/>
      <c r="L814" s="27"/>
      <c r="M814" s="27"/>
      <c r="N814" s="27"/>
      <c r="Q814" s="27"/>
      <c r="R814" s="27"/>
      <c r="S814" s="27"/>
      <c r="T814" s="27"/>
      <c r="U814" s="27"/>
    </row>
    <row r="815" spans="11:21" x14ac:dyDescent="0.25">
      <c r="K815" s="27"/>
      <c r="L815" s="27"/>
      <c r="M815" s="27"/>
      <c r="N815" s="27"/>
      <c r="Q815" s="27"/>
      <c r="R815" s="27"/>
      <c r="S815" s="27"/>
      <c r="T815" s="27"/>
      <c r="U815" s="27"/>
    </row>
    <row r="816" spans="11:21" x14ac:dyDescent="0.25">
      <c r="K816" s="27"/>
      <c r="L816" s="27"/>
      <c r="M816" s="27"/>
      <c r="N816" s="27"/>
      <c r="Q816" s="27"/>
      <c r="R816" s="27"/>
      <c r="S816" s="27"/>
      <c r="T816" s="27"/>
      <c r="U816" s="27"/>
    </row>
    <row r="817" spans="11:21" x14ac:dyDescent="0.25">
      <c r="K817" s="27"/>
      <c r="L817" s="27"/>
      <c r="M817" s="27"/>
      <c r="N817" s="27"/>
      <c r="Q817" s="27"/>
      <c r="R817" s="27"/>
      <c r="S817" s="27"/>
      <c r="T817" s="27"/>
      <c r="U817" s="27"/>
    </row>
    <row r="818" spans="11:21" x14ac:dyDescent="0.25">
      <c r="K818" s="27"/>
      <c r="L818" s="27"/>
      <c r="M818" s="27"/>
      <c r="N818" s="27"/>
      <c r="Q818" s="27"/>
      <c r="R818" s="27"/>
      <c r="S818" s="27"/>
      <c r="T818" s="27"/>
      <c r="U818" s="27"/>
    </row>
    <row r="819" spans="11:21" x14ac:dyDescent="0.25">
      <c r="K819" s="27"/>
      <c r="L819" s="27"/>
      <c r="M819" s="27"/>
      <c r="N819" s="27"/>
      <c r="Q819" s="27"/>
      <c r="R819" s="27"/>
      <c r="S819" s="27"/>
      <c r="T819" s="27"/>
      <c r="U819" s="27"/>
    </row>
    <row r="820" spans="11:21" x14ac:dyDescent="0.25">
      <c r="K820" s="27"/>
      <c r="L820" s="27"/>
      <c r="M820" s="27"/>
      <c r="N820" s="27"/>
      <c r="Q820" s="27"/>
      <c r="R820" s="27"/>
      <c r="S820" s="27"/>
      <c r="T820" s="27"/>
      <c r="U820" s="27"/>
    </row>
    <row r="821" spans="11:21" x14ac:dyDescent="0.25">
      <c r="K821" s="27"/>
      <c r="L821" s="27"/>
      <c r="M821" s="27"/>
      <c r="N821" s="27"/>
      <c r="Q821" s="27"/>
      <c r="R821" s="27"/>
      <c r="S821" s="27"/>
      <c r="T821" s="27"/>
      <c r="U821" s="27"/>
    </row>
    <row r="822" spans="11:21" x14ac:dyDescent="0.25">
      <c r="K822" s="27"/>
      <c r="L822" s="27"/>
      <c r="M822" s="27"/>
      <c r="N822" s="27"/>
      <c r="Q822" s="27"/>
      <c r="R822" s="27"/>
      <c r="S822" s="27"/>
      <c r="T822" s="27"/>
      <c r="U822" s="27"/>
    </row>
    <row r="823" spans="11:21" x14ac:dyDescent="0.25">
      <c r="K823" s="27"/>
      <c r="L823" s="27"/>
      <c r="M823" s="27"/>
      <c r="N823" s="27"/>
      <c r="Q823" s="27"/>
      <c r="R823" s="27"/>
      <c r="S823" s="27"/>
      <c r="T823" s="27"/>
      <c r="U823" s="27"/>
    </row>
    <row r="824" spans="11:21" x14ac:dyDescent="0.25">
      <c r="K824" s="27"/>
      <c r="L824" s="27"/>
      <c r="M824" s="27"/>
      <c r="N824" s="27"/>
      <c r="Q824" s="27"/>
      <c r="R824" s="27"/>
      <c r="S824" s="27"/>
      <c r="T824" s="27"/>
      <c r="U824" s="27"/>
    </row>
    <row r="825" spans="11:21" x14ac:dyDescent="0.25">
      <c r="K825" s="27"/>
      <c r="L825" s="27"/>
      <c r="M825" s="27"/>
      <c r="N825" s="27"/>
      <c r="Q825" s="27"/>
      <c r="R825" s="27"/>
      <c r="S825" s="27"/>
      <c r="T825" s="27"/>
      <c r="U825" s="27"/>
    </row>
    <row r="826" spans="11:21" x14ac:dyDescent="0.25">
      <c r="K826" s="27"/>
      <c r="L826" s="27"/>
      <c r="M826" s="27"/>
      <c r="N826" s="27"/>
      <c r="Q826" s="27"/>
      <c r="R826" s="27"/>
      <c r="S826" s="27"/>
      <c r="T826" s="27"/>
      <c r="U826" s="27"/>
    </row>
    <row r="827" spans="11:21" x14ac:dyDescent="0.25">
      <c r="K827" s="27"/>
      <c r="L827" s="27"/>
      <c r="M827" s="27"/>
      <c r="N827" s="27"/>
      <c r="Q827" s="27"/>
      <c r="R827" s="27"/>
      <c r="S827" s="27"/>
      <c r="T827" s="27"/>
      <c r="U827" s="27"/>
    </row>
    <row r="828" spans="11:21" x14ac:dyDescent="0.25">
      <c r="K828" s="27"/>
      <c r="L828" s="27"/>
      <c r="M828" s="27"/>
      <c r="N828" s="27"/>
      <c r="Q828" s="27"/>
      <c r="R828" s="27"/>
      <c r="S828" s="27"/>
      <c r="T828" s="27"/>
      <c r="U828" s="27"/>
    </row>
    <row r="829" spans="11:21" x14ac:dyDescent="0.25">
      <c r="K829" s="27"/>
      <c r="L829" s="27"/>
      <c r="M829" s="27"/>
      <c r="N829" s="27"/>
      <c r="Q829" s="27"/>
      <c r="R829" s="27"/>
      <c r="S829" s="27"/>
      <c r="T829" s="27"/>
      <c r="U829" s="27"/>
    </row>
    <row r="830" spans="11:21" x14ac:dyDescent="0.25">
      <c r="K830" s="27"/>
      <c r="L830" s="27"/>
      <c r="M830" s="27"/>
      <c r="N830" s="27"/>
      <c r="Q830" s="27"/>
      <c r="R830" s="27"/>
      <c r="S830" s="27"/>
      <c r="T830" s="27"/>
      <c r="U830" s="27"/>
    </row>
    <row r="831" spans="11:21" x14ac:dyDescent="0.25">
      <c r="K831" s="27"/>
      <c r="L831" s="27"/>
      <c r="M831" s="27"/>
      <c r="N831" s="27"/>
      <c r="Q831" s="27"/>
      <c r="R831" s="27"/>
      <c r="S831" s="27"/>
      <c r="T831" s="27"/>
      <c r="U831" s="27"/>
    </row>
    <row r="832" spans="11:21" x14ac:dyDescent="0.25">
      <c r="K832" s="27"/>
      <c r="L832" s="27"/>
      <c r="M832" s="27"/>
      <c r="N832" s="27"/>
      <c r="Q832" s="27"/>
      <c r="R832" s="27"/>
      <c r="S832" s="27"/>
      <c r="T832" s="27"/>
      <c r="U832" s="27"/>
    </row>
    <row r="833" spans="11:21" x14ac:dyDescent="0.25">
      <c r="K833" s="27"/>
      <c r="L833" s="27"/>
      <c r="M833" s="27"/>
      <c r="N833" s="27"/>
      <c r="Q833" s="27"/>
      <c r="R833" s="27"/>
      <c r="S833" s="27"/>
      <c r="T833" s="27"/>
      <c r="U833" s="27"/>
    </row>
    <row r="834" spans="11:21" x14ac:dyDescent="0.25">
      <c r="K834" s="27"/>
      <c r="L834" s="27"/>
      <c r="M834" s="27"/>
      <c r="N834" s="27"/>
      <c r="Q834" s="27"/>
      <c r="R834" s="27"/>
      <c r="S834" s="27"/>
      <c r="T834" s="27"/>
      <c r="U834" s="27"/>
    </row>
    <row r="835" spans="11:21" x14ac:dyDescent="0.25">
      <c r="K835" s="27"/>
      <c r="L835" s="27"/>
      <c r="M835" s="27"/>
      <c r="N835" s="27"/>
      <c r="Q835" s="27"/>
      <c r="R835" s="27"/>
      <c r="S835" s="27"/>
      <c r="T835" s="27"/>
      <c r="U835" s="27"/>
    </row>
    <row r="836" spans="11:21" x14ac:dyDescent="0.25">
      <c r="K836" s="27"/>
      <c r="L836" s="27"/>
      <c r="M836" s="27"/>
      <c r="N836" s="27"/>
      <c r="Q836" s="27"/>
      <c r="R836" s="27"/>
      <c r="S836" s="27"/>
      <c r="T836" s="27"/>
      <c r="U836" s="27"/>
    </row>
    <row r="837" spans="11:21" x14ac:dyDescent="0.25">
      <c r="K837" s="27"/>
      <c r="L837" s="27"/>
      <c r="M837" s="27"/>
      <c r="N837" s="27"/>
      <c r="Q837" s="27"/>
      <c r="R837" s="27"/>
      <c r="S837" s="27"/>
      <c r="T837" s="27"/>
      <c r="U837" s="27"/>
    </row>
    <row r="838" spans="11:21" x14ac:dyDescent="0.25">
      <c r="K838" s="27"/>
      <c r="L838" s="27"/>
      <c r="M838" s="27"/>
      <c r="N838" s="27"/>
      <c r="Q838" s="27"/>
      <c r="R838" s="27"/>
      <c r="S838" s="27"/>
      <c r="T838" s="27"/>
      <c r="U838" s="27"/>
    </row>
    <row r="839" spans="11:21" x14ac:dyDescent="0.25">
      <c r="K839" s="27"/>
      <c r="L839" s="27"/>
      <c r="M839" s="27"/>
      <c r="N839" s="27"/>
      <c r="Q839" s="27"/>
      <c r="R839" s="27"/>
      <c r="S839" s="27"/>
      <c r="T839" s="27"/>
      <c r="U839" s="27"/>
    </row>
    <row r="840" spans="11:21" x14ac:dyDescent="0.25">
      <c r="K840" s="27"/>
      <c r="L840" s="27"/>
      <c r="M840" s="27"/>
      <c r="N840" s="27"/>
      <c r="Q840" s="27"/>
      <c r="R840" s="27"/>
      <c r="S840" s="27"/>
      <c r="T840" s="27"/>
      <c r="U840" s="27"/>
    </row>
    <row r="841" spans="11:21" x14ac:dyDescent="0.25">
      <c r="K841" s="27"/>
      <c r="L841" s="27"/>
      <c r="M841" s="27"/>
      <c r="N841" s="27"/>
      <c r="Q841" s="27"/>
      <c r="R841" s="27"/>
      <c r="S841" s="27"/>
      <c r="T841" s="27"/>
      <c r="U841" s="27"/>
    </row>
    <row r="842" spans="11:21" x14ac:dyDescent="0.25">
      <c r="K842" s="27"/>
      <c r="L842" s="27"/>
      <c r="M842" s="27"/>
      <c r="N842" s="27"/>
      <c r="Q842" s="27"/>
      <c r="R842" s="27"/>
      <c r="S842" s="27"/>
      <c r="T842" s="27"/>
      <c r="U842" s="27"/>
    </row>
    <row r="843" spans="11:21" x14ac:dyDescent="0.25">
      <c r="K843" s="27"/>
      <c r="L843" s="27"/>
      <c r="M843" s="27"/>
      <c r="N843" s="27"/>
      <c r="Q843" s="27"/>
      <c r="R843" s="27"/>
      <c r="S843" s="27"/>
      <c r="T843" s="27"/>
      <c r="U843" s="27"/>
    </row>
    <row r="844" spans="11:21" x14ac:dyDescent="0.25">
      <c r="K844" s="27"/>
      <c r="L844" s="27"/>
      <c r="M844" s="27"/>
      <c r="N844" s="27"/>
      <c r="Q844" s="27"/>
      <c r="R844" s="27"/>
      <c r="S844" s="27"/>
      <c r="T844" s="27"/>
      <c r="U844" s="27"/>
    </row>
    <row r="845" spans="11:21" x14ac:dyDescent="0.25">
      <c r="K845" s="27"/>
      <c r="L845" s="27"/>
      <c r="M845" s="27"/>
      <c r="N845" s="27"/>
      <c r="Q845" s="27"/>
      <c r="R845" s="27"/>
      <c r="S845" s="27"/>
      <c r="T845" s="27"/>
      <c r="U845" s="27"/>
    </row>
    <row r="846" spans="11:21" x14ac:dyDescent="0.25">
      <c r="K846" s="27"/>
      <c r="L846" s="27"/>
      <c r="M846" s="27"/>
      <c r="N846" s="27"/>
      <c r="Q846" s="27"/>
      <c r="R846" s="27"/>
      <c r="S846" s="27"/>
      <c r="T846" s="27"/>
      <c r="U846" s="27"/>
    </row>
    <row r="847" spans="11:21" x14ac:dyDescent="0.25">
      <c r="K847" s="27"/>
      <c r="L847" s="27"/>
      <c r="M847" s="27"/>
      <c r="N847" s="27"/>
      <c r="Q847" s="27"/>
      <c r="R847" s="27"/>
      <c r="S847" s="27"/>
      <c r="T847" s="27"/>
      <c r="U847" s="27"/>
    </row>
    <row r="848" spans="11:21" x14ac:dyDescent="0.25">
      <c r="K848" s="27"/>
      <c r="L848" s="27"/>
      <c r="M848" s="27"/>
      <c r="N848" s="27"/>
      <c r="Q848" s="27"/>
      <c r="R848" s="27"/>
      <c r="S848" s="27"/>
      <c r="T848" s="27"/>
      <c r="U848" s="27"/>
    </row>
    <row r="849" spans="11:21" x14ac:dyDescent="0.25">
      <c r="K849" s="27"/>
      <c r="L849" s="27"/>
      <c r="M849" s="27"/>
      <c r="N849" s="27"/>
      <c r="Q849" s="27"/>
      <c r="R849" s="27"/>
      <c r="S849" s="27"/>
      <c r="T849" s="27"/>
      <c r="U849" s="27"/>
    </row>
    <row r="850" spans="11:21" x14ac:dyDescent="0.25">
      <c r="K850" s="27"/>
      <c r="L850" s="27"/>
      <c r="M850" s="27"/>
      <c r="N850" s="27"/>
      <c r="Q850" s="27"/>
      <c r="R850" s="27"/>
      <c r="S850" s="27"/>
      <c r="T850" s="27"/>
      <c r="U850" s="27"/>
    </row>
    <row r="851" spans="11:21" x14ac:dyDescent="0.25">
      <c r="K851" s="27"/>
      <c r="L851" s="27"/>
      <c r="M851" s="27"/>
      <c r="N851" s="27"/>
      <c r="Q851" s="27"/>
      <c r="R851" s="27"/>
      <c r="S851" s="27"/>
      <c r="T851" s="27"/>
      <c r="U851" s="27"/>
    </row>
    <row r="852" spans="11:21" x14ac:dyDescent="0.25">
      <c r="K852" s="27"/>
      <c r="L852" s="27"/>
      <c r="M852" s="27"/>
      <c r="N852" s="27"/>
      <c r="Q852" s="27"/>
      <c r="R852" s="27"/>
      <c r="S852" s="27"/>
      <c r="T852" s="27"/>
      <c r="U852" s="27"/>
    </row>
    <row r="853" spans="11:21" x14ac:dyDescent="0.25">
      <c r="K853" s="27"/>
      <c r="L853" s="27"/>
      <c r="M853" s="27"/>
      <c r="N853" s="27"/>
      <c r="Q853" s="27"/>
      <c r="R853" s="27"/>
      <c r="S853" s="27"/>
      <c r="T853" s="27"/>
      <c r="U853" s="27"/>
    </row>
    <row r="854" spans="11:21" x14ac:dyDescent="0.25">
      <c r="K854" s="27"/>
      <c r="L854" s="27"/>
      <c r="M854" s="27"/>
      <c r="N854" s="27"/>
      <c r="Q854" s="27"/>
      <c r="R854" s="27"/>
      <c r="S854" s="27"/>
      <c r="T854" s="27"/>
      <c r="U854" s="27"/>
    </row>
    <row r="855" spans="11:21" x14ac:dyDescent="0.25">
      <c r="K855" s="27"/>
      <c r="L855" s="27"/>
      <c r="M855" s="27"/>
      <c r="N855" s="27"/>
      <c r="Q855" s="27"/>
      <c r="R855" s="27"/>
      <c r="S855" s="27"/>
      <c r="T855" s="27"/>
      <c r="U855" s="27"/>
    </row>
    <row r="856" spans="11:21" x14ac:dyDescent="0.25">
      <c r="K856" s="27"/>
      <c r="L856" s="27"/>
      <c r="M856" s="27"/>
      <c r="N856" s="27"/>
      <c r="Q856" s="27"/>
      <c r="R856" s="27"/>
      <c r="S856" s="27"/>
      <c r="T856" s="27"/>
      <c r="U856" s="27"/>
    </row>
    <row r="857" spans="11:21" x14ac:dyDescent="0.25">
      <c r="K857" s="27"/>
      <c r="L857" s="27"/>
      <c r="M857" s="27"/>
      <c r="N857" s="27"/>
      <c r="Q857" s="27"/>
      <c r="R857" s="27"/>
      <c r="S857" s="27"/>
      <c r="T857" s="27"/>
      <c r="U857" s="27"/>
    </row>
    <row r="858" spans="11:21" x14ac:dyDescent="0.25">
      <c r="K858" s="27"/>
      <c r="L858" s="27"/>
      <c r="M858" s="27"/>
      <c r="N858" s="27"/>
      <c r="Q858" s="27"/>
      <c r="R858" s="27"/>
      <c r="S858" s="27"/>
      <c r="T858" s="27"/>
      <c r="U858" s="27"/>
    </row>
    <row r="859" spans="11:21" x14ac:dyDescent="0.25">
      <c r="K859" s="27"/>
      <c r="L859" s="27"/>
      <c r="M859" s="27"/>
      <c r="N859" s="27"/>
      <c r="Q859" s="27"/>
      <c r="R859" s="27"/>
      <c r="S859" s="27"/>
      <c r="T859" s="27"/>
      <c r="U859" s="27"/>
    </row>
    <row r="860" spans="11:21" x14ac:dyDescent="0.25">
      <c r="K860" s="27"/>
      <c r="L860" s="27"/>
      <c r="M860" s="27"/>
      <c r="N860" s="27"/>
      <c r="Q860" s="27"/>
      <c r="R860" s="27"/>
      <c r="S860" s="27"/>
      <c r="T860" s="27"/>
      <c r="U860" s="27"/>
    </row>
    <row r="861" spans="11:21" x14ac:dyDescent="0.25">
      <c r="K861" s="27"/>
      <c r="L861" s="27"/>
      <c r="M861" s="27"/>
      <c r="N861" s="27"/>
      <c r="Q861" s="27"/>
      <c r="R861" s="27"/>
      <c r="S861" s="27"/>
      <c r="T861" s="27"/>
      <c r="U861" s="27"/>
    </row>
    <row r="862" spans="11:21" x14ac:dyDescent="0.25">
      <c r="K862" s="27"/>
      <c r="L862" s="27"/>
      <c r="M862" s="27"/>
      <c r="N862" s="27"/>
      <c r="Q862" s="27"/>
      <c r="R862" s="27"/>
      <c r="S862" s="27"/>
      <c r="T862" s="27"/>
      <c r="U862" s="27"/>
    </row>
    <row r="863" spans="11:21" x14ac:dyDescent="0.25">
      <c r="K863" s="27"/>
      <c r="L863" s="27"/>
      <c r="M863" s="27"/>
      <c r="N863" s="27"/>
      <c r="Q863" s="27"/>
      <c r="R863" s="27"/>
      <c r="S863" s="27"/>
      <c r="T863" s="27"/>
      <c r="U863" s="27"/>
    </row>
    <row r="864" spans="11:21" x14ac:dyDescent="0.25">
      <c r="K864" s="27"/>
      <c r="L864" s="27"/>
      <c r="M864" s="27"/>
      <c r="N864" s="27"/>
      <c r="Q864" s="27"/>
      <c r="R864" s="27"/>
      <c r="S864" s="27"/>
      <c r="T864" s="27"/>
      <c r="U864" s="27"/>
    </row>
    <row r="865" spans="11:21" x14ac:dyDescent="0.25">
      <c r="K865" s="27"/>
      <c r="L865" s="27"/>
      <c r="M865" s="27"/>
      <c r="N865" s="27"/>
      <c r="Q865" s="27"/>
      <c r="R865" s="27"/>
      <c r="S865" s="27"/>
      <c r="T865" s="27"/>
      <c r="U865" s="27"/>
    </row>
    <row r="866" spans="11:21" x14ac:dyDescent="0.25">
      <c r="K866" s="27"/>
      <c r="L866" s="27"/>
      <c r="M866" s="27"/>
      <c r="N866" s="27"/>
      <c r="Q866" s="27"/>
      <c r="R866" s="27"/>
      <c r="S866" s="27"/>
      <c r="T866" s="27"/>
      <c r="U866" s="27"/>
    </row>
    <row r="867" spans="11:21" x14ac:dyDescent="0.25">
      <c r="K867" s="27"/>
      <c r="L867" s="27"/>
      <c r="M867" s="27"/>
      <c r="N867" s="27"/>
      <c r="Q867" s="27"/>
      <c r="R867" s="27"/>
      <c r="S867" s="27"/>
      <c r="T867" s="27"/>
      <c r="U867" s="27"/>
    </row>
    <row r="868" spans="11:21" x14ac:dyDescent="0.25">
      <c r="K868" s="27"/>
      <c r="L868" s="27"/>
      <c r="M868" s="27"/>
      <c r="N868" s="27"/>
      <c r="Q868" s="27"/>
      <c r="R868" s="27"/>
      <c r="S868" s="27"/>
      <c r="T868" s="27"/>
      <c r="U868" s="27"/>
    </row>
    <row r="869" spans="11:21" x14ac:dyDescent="0.25">
      <c r="K869" s="27"/>
      <c r="L869" s="27"/>
      <c r="M869" s="27"/>
      <c r="N869" s="27"/>
      <c r="Q869" s="27"/>
      <c r="R869" s="27"/>
      <c r="S869" s="27"/>
      <c r="T869" s="27"/>
      <c r="U869" s="27"/>
    </row>
    <row r="870" spans="11:21" x14ac:dyDescent="0.25">
      <c r="K870" s="27"/>
      <c r="L870" s="27"/>
      <c r="M870" s="27"/>
      <c r="N870" s="27"/>
      <c r="Q870" s="27"/>
      <c r="R870" s="27"/>
      <c r="S870" s="27"/>
      <c r="T870" s="27"/>
      <c r="U870" s="27"/>
    </row>
    <row r="871" spans="11:21" x14ac:dyDescent="0.25">
      <c r="K871" s="27"/>
      <c r="L871" s="27"/>
      <c r="M871" s="27"/>
      <c r="N871" s="27"/>
      <c r="Q871" s="27"/>
      <c r="R871" s="27"/>
      <c r="S871" s="27"/>
      <c r="T871" s="27"/>
      <c r="U871" s="27"/>
    </row>
    <row r="872" spans="11:21" x14ac:dyDescent="0.25">
      <c r="K872" s="27"/>
      <c r="L872" s="27"/>
      <c r="M872" s="27"/>
      <c r="N872" s="27"/>
      <c r="Q872" s="27"/>
      <c r="R872" s="27"/>
      <c r="S872" s="27"/>
      <c r="T872" s="27"/>
      <c r="U872" s="27"/>
    </row>
    <row r="873" spans="11:21" x14ac:dyDescent="0.25">
      <c r="K873" s="27"/>
      <c r="L873" s="27"/>
      <c r="M873" s="27"/>
      <c r="N873" s="27"/>
      <c r="Q873" s="27"/>
      <c r="R873" s="27"/>
      <c r="S873" s="27"/>
      <c r="T873" s="27"/>
      <c r="U873" s="27"/>
    </row>
    <row r="874" spans="11:21" x14ac:dyDescent="0.25">
      <c r="K874" s="27"/>
      <c r="L874" s="27"/>
      <c r="M874" s="27"/>
      <c r="N874" s="27"/>
      <c r="Q874" s="27"/>
      <c r="R874" s="27"/>
      <c r="S874" s="27"/>
      <c r="T874" s="27"/>
      <c r="U874" s="27"/>
    </row>
    <row r="875" spans="11:21" x14ac:dyDescent="0.25">
      <c r="K875" s="27"/>
      <c r="L875" s="27"/>
      <c r="M875" s="27"/>
      <c r="N875" s="27"/>
      <c r="Q875" s="27"/>
      <c r="R875" s="27"/>
      <c r="S875" s="27"/>
      <c r="T875" s="27"/>
      <c r="U875" s="27"/>
    </row>
    <row r="876" spans="11:21" x14ac:dyDescent="0.25">
      <c r="K876" s="27"/>
      <c r="L876" s="27"/>
      <c r="M876" s="27"/>
      <c r="N876" s="27"/>
      <c r="Q876" s="27"/>
      <c r="R876" s="27"/>
      <c r="S876" s="27"/>
      <c r="T876" s="27"/>
      <c r="U876" s="27"/>
    </row>
    <row r="877" spans="11:21" x14ac:dyDescent="0.25">
      <c r="K877" s="27"/>
      <c r="L877" s="27"/>
      <c r="M877" s="27"/>
      <c r="N877" s="27"/>
      <c r="Q877" s="27"/>
      <c r="R877" s="27"/>
      <c r="S877" s="27"/>
      <c r="T877" s="27"/>
      <c r="U877" s="27"/>
    </row>
    <row r="878" spans="11:21" x14ac:dyDescent="0.25">
      <c r="K878" s="27"/>
      <c r="L878" s="27"/>
      <c r="M878" s="27"/>
      <c r="N878" s="27"/>
      <c r="Q878" s="27"/>
      <c r="R878" s="27"/>
      <c r="S878" s="27"/>
      <c r="T878" s="27"/>
      <c r="U878" s="27"/>
    </row>
    <row r="879" spans="11:21" x14ac:dyDescent="0.25">
      <c r="K879" s="27"/>
      <c r="L879" s="27"/>
      <c r="M879" s="27"/>
      <c r="N879" s="27"/>
      <c r="Q879" s="27"/>
      <c r="R879" s="27"/>
      <c r="S879" s="27"/>
      <c r="T879" s="27"/>
      <c r="U879" s="27"/>
    </row>
    <row r="880" spans="11:21" x14ac:dyDescent="0.25">
      <c r="K880" s="27"/>
      <c r="L880" s="27"/>
      <c r="M880" s="27"/>
      <c r="N880" s="27"/>
      <c r="Q880" s="27"/>
      <c r="R880" s="27"/>
      <c r="S880" s="27"/>
      <c r="T880" s="27"/>
      <c r="U880" s="27"/>
    </row>
    <row r="881" spans="11:21" x14ac:dyDescent="0.25">
      <c r="K881" s="27"/>
      <c r="L881" s="27"/>
      <c r="M881" s="27"/>
      <c r="N881" s="27"/>
      <c r="Q881" s="27"/>
      <c r="R881" s="27"/>
      <c r="S881" s="27"/>
      <c r="T881" s="27"/>
      <c r="U881" s="27"/>
    </row>
    <row r="882" spans="11:21" x14ac:dyDescent="0.25">
      <c r="K882" s="27"/>
      <c r="L882" s="27"/>
      <c r="M882" s="27"/>
      <c r="N882" s="27"/>
      <c r="Q882" s="27"/>
      <c r="R882" s="27"/>
      <c r="S882" s="27"/>
      <c r="T882" s="27"/>
      <c r="U882" s="27"/>
    </row>
    <row r="883" spans="11:21" x14ac:dyDescent="0.25">
      <c r="K883" s="27"/>
      <c r="L883" s="27"/>
      <c r="M883" s="27"/>
      <c r="N883" s="27"/>
      <c r="Q883" s="27"/>
      <c r="R883" s="27"/>
      <c r="S883" s="27"/>
      <c r="T883" s="27"/>
      <c r="U883" s="27"/>
    </row>
    <row r="884" spans="11:21" x14ac:dyDescent="0.25">
      <c r="K884" s="27"/>
      <c r="L884" s="27"/>
      <c r="M884" s="27"/>
      <c r="N884" s="27"/>
      <c r="Q884" s="27"/>
      <c r="R884" s="27"/>
      <c r="S884" s="27"/>
      <c r="T884" s="27"/>
      <c r="U884" s="27"/>
    </row>
    <row r="885" spans="11:21" x14ac:dyDescent="0.25">
      <c r="K885" s="27"/>
      <c r="L885" s="27"/>
      <c r="M885" s="27"/>
      <c r="N885" s="27"/>
      <c r="Q885" s="27"/>
      <c r="R885" s="27"/>
      <c r="S885" s="27"/>
      <c r="T885" s="27"/>
      <c r="U885" s="27"/>
    </row>
    <row r="886" spans="11:21" x14ac:dyDescent="0.25">
      <c r="K886" s="27"/>
      <c r="L886" s="27"/>
      <c r="M886" s="27"/>
      <c r="N886" s="27"/>
      <c r="Q886" s="27"/>
      <c r="R886" s="27"/>
      <c r="S886" s="27"/>
      <c r="T886" s="27"/>
      <c r="U886" s="27"/>
    </row>
    <row r="887" spans="11:21" x14ac:dyDescent="0.25">
      <c r="K887" s="27"/>
      <c r="L887" s="27"/>
      <c r="M887" s="27"/>
      <c r="N887" s="27"/>
      <c r="Q887" s="27"/>
      <c r="R887" s="27"/>
      <c r="S887" s="27"/>
      <c r="T887" s="27"/>
      <c r="U887" s="27"/>
    </row>
    <row r="888" spans="11:21" x14ac:dyDescent="0.25">
      <c r="K888" s="27"/>
      <c r="L888" s="27"/>
      <c r="M888" s="27"/>
      <c r="N888" s="27"/>
      <c r="Q888" s="27"/>
      <c r="R888" s="27"/>
      <c r="S888" s="27"/>
      <c r="T888" s="27"/>
      <c r="U888" s="27"/>
    </row>
    <row r="889" spans="11:21" x14ac:dyDescent="0.25">
      <c r="K889" s="27"/>
      <c r="L889" s="27"/>
      <c r="M889" s="27"/>
      <c r="N889" s="27"/>
      <c r="Q889" s="27"/>
      <c r="R889" s="27"/>
      <c r="S889" s="27"/>
      <c r="T889" s="27"/>
      <c r="U889" s="27"/>
    </row>
    <row r="890" spans="11:21" x14ac:dyDescent="0.25">
      <c r="K890" s="27"/>
      <c r="L890" s="27"/>
      <c r="M890" s="27"/>
      <c r="N890" s="27"/>
      <c r="Q890" s="27"/>
      <c r="R890" s="27"/>
      <c r="S890" s="27"/>
      <c r="T890" s="27"/>
      <c r="U890" s="27"/>
    </row>
    <row r="891" spans="11:21" x14ac:dyDescent="0.25">
      <c r="K891" s="27"/>
      <c r="L891" s="27"/>
      <c r="M891" s="27"/>
      <c r="N891" s="27"/>
      <c r="Q891" s="27"/>
      <c r="R891" s="27"/>
      <c r="S891" s="27"/>
      <c r="T891" s="27"/>
      <c r="U891" s="27"/>
    </row>
    <row r="892" spans="11:21" x14ac:dyDescent="0.25">
      <c r="K892" s="27"/>
      <c r="L892" s="27"/>
      <c r="M892" s="27"/>
      <c r="N892" s="27"/>
      <c r="Q892" s="27"/>
      <c r="R892" s="27"/>
      <c r="S892" s="27"/>
      <c r="T892" s="27"/>
      <c r="U892" s="27"/>
    </row>
    <row r="893" spans="11:21" x14ac:dyDescent="0.25">
      <c r="K893" s="27"/>
      <c r="L893" s="27"/>
      <c r="M893" s="27"/>
      <c r="N893" s="27"/>
      <c r="Q893" s="27"/>
      <c r="R893" s="27"/>
      <c r="S893" s="27"/>
      <c r="T893" s="27"/>
      <c r="U893" s="27"/>
    </row>
    <row r="894" spans="11:21" x14ac:dyDescent="0.25">
      <c r="K894" s="27"/>
      <c r="L894" s="27"/>
      <c r="M894" s="27"/>
      <c r="N894" s="27"/>
      <c r="Q894" s="27"/>
      <c r="R894" s="27"/>
      <c r="S894" s="27"/>
      <c r="T894" s="27"/>
      <c r="U894" s="27"/>
    </row>
    <row r="895" spans="11:21" x14ac:dyDescent="0.25">
      <c r="K895" s="27"/>
      <c r="L895" s="27"/>
      <c r="M895" s="27"/>
      <c r="N895" s="27"/>
      <c r="Q895" s="27"/>
      <c r="R895" s="27"/>
      <c r="S895" s="27"/>
      <c r="T895" s="27"/>
      <c r="U895" s="27"/>
    </row>
    <row r="896" spans="11:21" x14ac:dyDescent="0.25">
      <c r="K896" s="27"/>
      <c r="L896" s="27"/>
      <c r="M896" s="27"/>
      <c r="N896" s="27"/>
      <c r="Q896" s="27"/>
      <c r="R896" s="27"/>
      <c r="S896" s="27"/>
      <c r="T896" s="27"/>
      <c r="U896" s="27"/>
    </row>
    <row r="897" spans="11:21" x14ac:dyDescent="0.25">
      <c r="K897" s="27"/>
      <c r="L897" s="27"/>
      <c r="M897" s="27"/>
      <c r="N897" s="27"/>
      <c r="Q897" s="27"/>
      <c r="R897" s="27"/>
      <c r="S897" s="27"/>
      <c r="T897" s="27"/>
      <c r="U897" s="27"/>
    </row>
    <row r="898" spans="11:21" x14ac:dyDescent="0.25">
      <c r="K898" s="27"/>
      <c r="L898" s="27"/>
      <c r="M898" s="27"/>
      <c r="N898" s="27"/>
      <c r="Q898" s="27"/>
      <c r="R898" s="27"/>
      <c r="S898" s="27"/>
      <c r="T898" s="27"/>
      <c r="U898" s="27"/>
    </row>
    <row r="899" spans="11:21" x14ac:dyDescent="0.25">
      <c r="K899" s="27"/>
      <c r="L899" s="27"/>
      <c r="M899" s="27"/>
      <c r="N899" s="27"/>
      <c r="Q899" s="27"/>
      <c r="R899" s="27"/>
      <c r="S899" s="27"/>
      <c r="T899" s="27"/>
      <c r="U899" s="27"/>
    </row>
    <row r="900" spans="11:21" x14ac:dyDescent="0.25">
      <c r="K900" s="27"/>
      <c r="L900" s="27"/>
      <c r="M900" s="27"/>
      <c r="N900" s="27"/>
      <c r="Q900" s="27"/>
      <c r="R900" s="27"/>
      <c r="S900" s="27"/>
      <c r="T900" s="27"/>
      <c r="U900" s="27"/>
    </row>
    <row r="901" spans="11:21" x14ac:dyDescent="0.25">
      <c r="K901" s="27"/>
      <c r="L901" s="27"/>
      <c r="M901" s="27"/>
      <c r="N901" s="27"/>
      <c r="Q901" s="27"/>
      <c r="R901" s="27"/>
      <c r="S901" s="27"/>
      <c r="T901" s="27"/>
      <c r="U901" s="27"/>
    </row>
    <row r="902" spans="11:21" x14ac:dyDescent="0.25">
      <c r="K902" s="27"/>
      <c r="L902" s="27"/>
      <c r="M902" s="27"/>
      <c r="N902" s="27"/>
      <c r="Q902" s="27"/>
      <c r="R902" s="27"/>
      <c r="S902" s="27"/>
      <c r="T902" s="27"/>
      <c r="U902" s="27"/>
    </row>
    <row r="903" spans="11:21" x14ac:dyDescent="0.25">
      <c r="K903" s="27"/>
      <c r="L903" s="27"/>
      <c r="M903" s="27"/>
      <c r="N903" s="27"/>
      <c r="Q903" s="27"/>
      <c r="R903" s="27"/>
      <c r="S903" s="27"/>
      <c r="T903" s="27"/>
      <c r="U903" s="27"/>
    </row>
    <row r="904" spans="11:21" x14ac:dyDescent="0.25">
      <c r="K904" s="27"/>
      <c r="L904" s="27"/>
      <c r="M904" s="27"/>
      <c r="N904" s="27"/>
      <c r="Q904" s="27"/>
      <c r="R904" s="27"/>
      <c r="S904" s="27"/>
      <c r="T904" s="27"/>
      <c r="U904" s="27"/>
    </row>
    <row r="905" spans="11:21" x14ac:dyDescent="0.25">
      <c r="K905" s="27"/>
      <c r="L905" s="27"/>
      <c r="M905" s="27"/>
      <c r="N905" s="27"/>
      <c r="Q905" s="27"/>
      <c r="R905" s="27"/>
      <c r="S905" s="27"/>
      <c r="T905" s="27"/>
      <c r="U905" s="27"/>
    </row>
    <row r="906" spans="11:21" x14ac:dyDescent="0.25">
      <c r="K906" s="27"/>
      <c r="L906" s="27"/>
      <c r="M906" s="27"/>
      <c r="N906" s="27"/>
      <c r="Q906" s="27"/>
      <c r="R906" s="27"/>
      <c r="S906" s="27"/>
      <c r="T906" s="27"/>
      <c r="U906" s="27"/>
    </row>
    <row r="907" spans="11:21" x14ac:dyDescent="0.25">
      <c r="K907" s="27"/>
      <c r="L907" s="27"/>
      <c r="M907" s="27"/>
      <c r="N907" s="27"/>
      <c r="Q907" s="27"/>
      <c r="R907" s="27"/>
      <c r="S907" s="27"/>
      <c r="T907" s="27"/>
      <c r="U907" s="27"/>
    </row>
    <row r="908" spans="11:21" x14ac:dyDescent="0.25">
      <c r="K908" s="27"/>
      <c r="L908" s="27"/>
      <c r="M908" s="27"/>
      <c r="N908" s="27"/>
      <c r="Q908" s="27"/>
      <c r="R908" s="27"/>
      <c r="S908" s="27"/>
      <c r="T908" s="27"/>
      <c r="U908" s="27"/>
    </row>
    <row r="909" spans="11:21" x14ac:dyDescent="0.25">
      <c r="K909" s="27"/>
      <c r="L909" s="27"/>
      <c r="M909" s="27"/>
      <c r="N909" s="27"/>
      <c r="Q909" s="27"/>
      <c r="R909" s="27"/>
      <c r="S909" s="27"/>
      <c r="T909" s="27"/>
      <c r="U909" s="27"/>
    </row>
    <row r="910" spans="11:21" x14ac:dyDescent="0.25">
      <c r="K910" s="27"/>
      <c r="L910" s="27"/>
      <c r="M910" s="27"/>
      <c r="N910" s="27"/>
      <c r="Q910" s="27"/>
      <c r="R910" s="27"/>
      <c r="S910" s="27"/>
      <c r="T910" s="27"/>
      <c r="U910" s="27"/>
    </row>
    <row r="911" spans="11:21" x14ac:dyDescent="0.25">
      <c r="K911" s="27"/>
      <c r="L911" s="27"/>
      <c r="M911" s="27"/>
      <c r="N911" s="27"/>
      <c r="Q911" s="27"/>
      <c r="R911" s="27"/>
      <c r="S911" s="27"/>
      <c r="T911" s="27"/>
      <c r="U911" s="27"/>
    </row>
    <row r="912" spans="11:21" x14ac:dyDescent="0.25">
      <c r="K912" s="27"/>
      <c r="L912" s="27"/>
      <c r="M912" s="27"/>
      <c r="N912" s="27"/>
      <c r="Q912" s="27"/>
      <c r="R912" s="27"/>
      <c r="S912" s="27"/>
      <c r="T912" s="27"/>
      <c r="U912" s="27"/>
    </row>
    <row r="913" spans="11:21" x14ac:dyDescent="0.25">
      <c r="K913" s="27"/>
      <c r="L913" s="27"/>
      <c r="M913" s="27"/>
      <c r="N913" s="27"/>
      <c r="Q913" s="27"/>
      <c r="R913" s="27"/>
      <c r="S913" s="27"/>
      <c r="T913" s="27"/>
      <c r="U913" s="27"/>
    </row>
    <row r="914" spans="11:21" x14ac:dyDescent="0.25">
      <c r="K914" s="27"/>
      <c r="L914" s="27"/>
      <c r="M914" s="27"/>
      <c r="N914" s="27"/>
      <c r="Q914" s="27"/>
      <c r="R914" s="27"/>
      <c r="S914" s="27"/>
      <c r="T914" s="27"/>
      <c r="U914" s="27"/>
    </row>
    <row r="915" spans="11:21" x14ac:dyDescent="0.25">
      <c r="K915" s="27"/>
      <c r="L915" s="27"/>
      <c r="M915" s="27"/>
      <c r="N915" s="27"/>
      <c r="Q915" s="27"/>
      <c r="R915" s="27"/>
      <c r="S915" s="27"/>
      <c r="T915" s="27"/>
      <c r="U915" s="27"/>
    </row>
    <row r="916" spans="11:21" x14ac:dyDescent="0.25">
      <c r="K916" s="27"/>
      <c r="L916" s="27"/>
      <c r="M916" s="27"/>
      <c r="N916" s="27"/>
      <c r="Q916" s="27"/>
      <c r="R916" s="27"/>
      <c r="S916" s="27"/>
      <c r="T916" s="27"/>
      <c r="U916" s="27"/>
    </row>
    <row r="917" spans="11:21" x14ac:dyDescent="0.25">
      <c r="K917" s="27"/>
      <c r="L917" s="27"/>
      <c r="M917" s="27"/>
      <c r="N917" s="27"/>
      <c r="Q917" s="27"/>
      <c r="R917" s="27"/>
      <c r="S917" s="27"/>
      <c r="T917" s="27"/>
      <c r="U917" s="27"/>
    </row>
    <row r="918" spans="11:21" x14ac:dyDescent="0.25">
      <c r="K918" s="27"/>
      <c r="L918" s="27"/>
      <c r="M918" s="27"/>
      <c r="N918" s="27"/>
      <c r="Q918" s="27"/>
      <c r="R918" s="27"/>
      <c r="S918" s="27"/>
      <c r="T918" s="27"/>
      <c r="U918" s="27"/>
    </row>
    <row r="919" spans="11:21" x14ac:dyDescent="0.25">
      <c r="K919" s="27"/>
      <c r="L919" s="27"/>
      <c r="M919" s="27"/>
      <c r="N919" s="27"/>
      <c r="Q919" s="27"/>
      <c r="R919" s="27"/>
      <c r="S919" s="27"/>
      <c r="T919" s="27"/>
      <c r="U919" s="27"/>
    </row>
    <row r="920" spans="11:21" x14ac:dyDescent="0.25">
      <c r="K920" s="27"/>
      <c r="L920" s="27"/>
      <c r="M920" s="27"/>
      <c r="N920" s="27"/>
      <c r="Q920" s="27"/>
      <c r="R920" s="27"/>
      <c r="S920" s="27"/>
      <c r="T920" s="27"/>
      <c r="U920" s="27"/>
    </row>
    <row r="921" spans="11:21" x14ac:dyDescent="0.25">
      <c r="K921" s="27"/>
      <c r="L921" s="27"/>
      <c r="M921" s="27"/>
      <c r="N921" s="27"/>
      <c r="Q921" s="27"/>
      <c r="R921" s="27"/>
      <c r="S921" s="27"/>
      <c r="T921" s="27"/>
      <c r="U921" s="27"/>
    </row>
    <row r="922" spans="11:21" x14ac:dyDescent="0.25">
      <c r="K922" s="27"/>
      <c r="L922" s="27"/>
      <c r="M922" s="27"/>
      <c r="N922" s="27"/>
      <c r="Q922" s="27"/>
      <c r="R922" s="27"/>
      <c r="S922" s="27"/>
      <c r="T922" s="27"/>
      <c r="U922" s="27"/>
    </row>
    <row r="923" spans="11:21" x14ac:dyDescent="0.25">
      <c r="K923" s="27"/>
      <c r="L923" s="27"/>
      <c r="M923" s="27"/>
      <c r="N923" s="27"/>
      <c r="Q923" s="27"/>
      <c r="R923" s="27"/>
      <c r="S923" s="27"/>
      <c r="T923" s="27"/>
      <c r="U923" s="27"/>
    </row>
    <row r="924" spans="11:21" x14ac:dyDescent="0.25">
      <c r="K924" s="27"/>
      <c r="L924" s="27"/>
      <c r="M924" s="27"/>
      <c r="N924" s="27"/>
      <c r="Q924" s="27"/>
      <c r="R924" s="27"/>
      <c r="S924" s="27"/>
      <c r="T924" s="27"/>
      <c r="U924" s="27"/>
    </row>
    <row r="925" spans="11:21" x14ac:dyDescent="0.25">
      <c r="K925" s="27"/>
      <c r="L925" s="27"/>
      <c r="M925" s="27"/>
      <c r="N925" s="27"/>
      <c r="Q925" s="27"/>
      <c r="R925" s="27"/>
      <c r="S925" s="27"/>
      <c r="T925" s="27"/>
      <c r="U925" s="27"/>
    </row>
    <row r="926" spans="11:21" x14ac:dyDescent="0.25">
      <c r="K926" s="27"/>
      <c r="L926" s="27"/>
      <c r="M926" s="27"/>
      <c r="N926" s="27"/>
      <c r="Q926" s="27"/>
      <c r="R926" s="27"/>
      <c r="S926" s="27"/>
      <c r="T926" s="27"/>
      <c r="U926" s="27"/>
    </row>
    <row r="927" spans="11:21" x14ac:dyDescent="0.25">
      <c r="K927" s="27"/>
      <c r="L927" s="27"/>
      <c r="M927" s="27"/>
      <c r="N927" s="27"/>
      <c r="Q927" s="27"/>
      <c r="R927" s="27"/>
      <c r="S927" s="27"/>
      <c r="T927" s="27"/>
      <c r="U927" s="27"/>
    </row>
    <row r="928" spans="11:21" x14ac:dyDescent="0.25">
      <c r="K928" s="27"/>
      <c r="L928" s="27"/>
      <c r="M928" s="27"/>
      <c r="N928" s="27"/>
      <c r="Q928" s="27"/>
      <c r="R928" s="27"/>
      <c r="S928" s="27"/>
      <c r="T928" s="27"/>
      <c r="U928" s="27"/>
    </row>
    <row r="929" spans="11:21" x14ac:dyDescent="0.25">
      <c r="K929" s="27"/>
      <c r="L929" s="27"/>
      <c r="M929" s="27"/>
      <c r="N929" s="27"/>
      <c r="Q929" s="27"/>
      <c r="R929" s="27"/>
      <c r="S929" s="27"/>
      <c r="T929" s="27"/>
      <c r="U929" s="27"/>
    </row>
    <row r="930" spans="11:21" x14ac:dyDescent="0.25">
      <c r="K930" s="27"/>
      <c r="L930" s="27"/>
      <c r="M930" s="27"/>
      <c r="N930" s="27"/>
      <c r="Q930" s="27"/>
      <c r="R930" s="27"/>
      <c r="S930" s="27"/>
      <c r="T930" s="27"/>
      <c r="U930" s="27"/>
    </row>
    <row r="931" spans="11:21" x14ac:dyDescent="0.25">
      <c r="K931" s="27"/>
      <c r="L931" s="27"/>
      <c r="M931" s="27"/>
      <c r="N931" s="27"/>
      <c r="Q931" s="27"/>
      <c r="R931" s="27"/>
      <c r="S931" s="27"/>
      <c r="T931" s="27"/>
      <c r="U931" s="27"/>
    </row>
    <row r="932" spans="11:21" x14ac:dyDescent="0.25">
      <c r="K932" s="27"/>
      <c r="L932" s="27"/>
      <c r="M932" s="27"/>
      <c r="N932" s="27"/>
      <c r="Q932" s="27"/>
      <c r="R932" s="27"/>
      <c r="S932" s="27"/>
      <c r="T932" s="27"/>
      <c r="U932" s="27"/>
    </row>
    <row r="933" spans="11:21" x14ac:dyDescent="0.25">
      <c r="K933" s="27"/>
      <c r="L933" s="27"/>
      <c r="M933" s="27"/>
      <c r="N933" s="27"/>
      <c r="Q933" s="27"/>
      <c r="R933" s="27"/>
      <c r="S933" s="27"/>
      <c r="T933" s="27"/>
      <c r="U933" s="27"/>
    </row>
    <row r="934" spans="11:21" x14ac:dyDescent="0.25">
      <c r="K934" s="27"/>
      <c r="L934" s="27"/>
      <c r="M934" s="27"/>
      <c r="N934" s="27"/>
      <c r="Q934" s="27"/>
      <c r="R934" s="27"/>
      <c r="S934" s="27"/>
      <c r="T934" s="27"/>
      <c r="U934" s="27"/>
    </row>
    <row r="935" spans="11:21" x14ac:dyDescent="0.25">
      <c r="K935" s="27"/>
      <c r="L935" s="27"/>
      <c r="M935" s="27"/>
      <c r="N935" s="27"/>
      <c r="Q935" s="27"/>
      <c r="R935" s="27"/>
      <c r="S935" s="27"/>
      <c r="T935" s="27"/>
      <c r="U935" s="27"/>
    </row>
    <row r="936" spans="11:21" x14ac:dyDescent="0.25">
      <c r="K936" s="27"/>
      <c r="L936" s="27"/>
      <c r="M936" s="27"/>
      <c r="N936" s="27"/>
      <c r="Q936" s="27"/>
      <c r="R936" s="27"/>
      <c r="S936" s="27"/>
      <c r="T936" s="27"/>
      <c r="U936" s="27"/>
    </row>
    <row r="937" spans="11:21" x14ac:dyDescent="0.25">
      <c r="K937" s="27"/>
      <c r="L937" s="27"/>
      <c r="M937" s="27"/>
      <c r="N937" s="27"/>
      <c r="Q937" s="27"/>
      <c r="R937" s="27"/>
      <c r="S937" s="27"/>
      <c r="T937" s="27"/>
      <c r="U937" s="27"/>
    </row>
    <row r="938" spans="11:21" x14ac:dyDescent="0.25">
      <c r="K938" s="27"/>
      <c r="L938" s="27"/>
      <c r="M938" s="27"/>
      <c r="N938" s="27"/>
      <c r="Q938" s="27"/>
      <c r="R938" s="27"/>
      <c r="S938" s="27"/>
      <c r="T938" s="27"/>
      <c r="U938" s="27"/>
    </row>
    <row r="939" spans="11:21" x14ac:dyDescent="0.25">
      <c r="K939" s="27"/>
      <c r="L939" s="27"/>
      <c r="M939" s="27"/>
      <c r="N939" s="27"/>
      <c r="Q939" s="27"/>
      <c r="R939" s="27"/>
      <c r="S939" s="27"/>
      <c r="T939" s="27"/>
      <c r="U939" s="27"/>
    </row>
    <row r="940" spans="11:21" x14ac:dyDescent="0.25">
      <c r="K940" s="27"/>
      <c r="L940" s="27"/>
      <c r="M940" s="27"/>
      <c r="N940" s="27"/>
      <c r="Q940" s="27"/>
      <c r="R940" s="27"/>
      <c r="S940" s="27"/>
      <c r="T940" s="27"/>
      <c r="U940" s="27"/>
    </row>
    <row r="941" spans="11:21" x14ac:dyDescent="0.25">
      <c r="K941" s="27"/>
      <c r="L941" s="27"/>
      <c r="M941" s="27"/>
      <c r="N941" s="27"/>
      <c r="Q941" s="27"/>
      <c r="R941" s="27"/>
      <c r="S941" s="27"/>
      <c r="T941" s="27"/>
      <c r="U941" s="27"/>
    </row>
    <row r="942" spans="11:21" x14ac:dyDescent="0.25">
      <c r="K942" s="27"/>
      <c r="L942" s="27"/>
      <c r="M942" s="27"/>
      <c r="N942" s="27"/>
      <c r="Q942" s="27"/>
      <c r="R942" s="27"/>
      <c r="S942" s="27"/>
      <c r="T942" s="27"/>
      <c r="U942" s="27"/>
    </row>
    <row r="943" spans="11:21" x14ac:dyDescent="0.25">
      <c r="K943" s="27"/>
      <c r="L943" s="27"/>
      <c r="M943" s="27"/>
      <c r="N943" s="27"/>
      <c r="Q943" s="27"/>
      <c r="R943" s="27"/>
      <c r="S943" s="27"/>
      <c r="T943" s="27"/>
      <c r="U943" s="27"/>
    </row>
    <row r="944" spans="11:21" x14ac:dyDescent="0.25">
      <c r="K944" s="27"/>
      <c r="L944" s="27"/>
      <c r="M944" s="27"/>
      <c r="N944" s="27"/>
      <c r="Q944" s="27"/>
      <c r="R944" s="27"/>
      <c r="S944" s="27"/>
      <c r="T944" s="27"/>
      <c r="U944" s="27"/>
    </row>
    <row r="945" spans="11:21" x14ac:dyDescent="0.25">
      <c r="K945" s="27"/>
      <c r="L945" s="27"/>
      <c r="M945" s="27"/>
      <c r="N945" s="27"/>
      <c r="Q945" s="27"/>
      <c r="R945" s="27"/>
      <c r="S945" s="27"/>
      <c r="T945" s="27"/>
      <c r="U945" s="27"/>
    </row>
    <row r="946" spans="11:21" x14ac:dyDescent="0.25">
      <c r="K946" s="27"/>
      <c r="L946" s="27"/>
      <c r="M946" s="27"/>
      <c r="N946" s="27"/>
      <c r="Q946" s="27"/>
      <c r="R946" s="27"/>
      <c r="S946" s="27"/>
      <c r="T946" s="27"/>
      <c r="U946" s="27"/>
    </row>
    <row r="947" spans="11:21" x14ac:dyDescent="0.25">
      <c r="K947" s="27"/>
      <c r="L947" s="27"/>
      <c r="M947" s="27"/>
      <c r="N947" s="27"/>
      <c r="Q947" s="27"/>
      <c r="R947" s="27"/>
      <c r="S947" s="27"/>
      <c r="T947" s="27"/>
      <c r="U947" s="27"/>
    </row>
    <row r="948" spans="11:21" x14ac:dyDescent="0.25">
      <c r="K948" s="27"/>
      <c r="L948" s="27"/>
      <c r="M948" s="27"/>
      <c r="N948" s="27"/>
      <c r="Q948" s="27"/>
      <c r="R948" s="27"/>
      <c r="S948" s="27"/>
      <c r="T948" s="27"/>
      <c r="U948" s="27"/>
    </row>
    <row r="949" spans="11:21" x14ac:dyDescent="0.25">
      <c r="K949" s="27"/>
      <c r="L949" s="27"/>
      <c r="M949" s="27"/>
      <c r="N949" s="27"/>
      <c r="Q949" s="27"/>
      <c r="R949" s="27"/>
      <c r="S949" s="27"/>
      <c r="T949" s="27"/>
      <c r="U949" s="27"/>
    </row>
    <row r="950" spans="11:21" x14ac:dyDescent="0.25">
      <c r="K950" s="27"/>
      <c r="L950" s="27"/>
      <c r="M950" s="27"/>
      <c r="N950" s="27"/>
      <c r="Q950" s="27"/>
      <c r="R950" s="27"/>
      <c r="S950" s="27"/>
      <c r="T950" s="27"/>
      <c r="U950" s="27"/>
    </row>
    <row r="951" spans="11:21" x14ac:dyDescent="0.25">
      <c r="K951" s="27"/>
      <c r="L951" s="27"/>
      <c r="M951" s="27"/>
      <c r="N951" s="27"/>
      <c r="Q951" s="27"/>
      <c r="R951" s="27"/>
      <c r="S951" s="27"/>
      <c r="T951" s="27"/>
      <c r="U951" s="27"/>
    </row>
    <row r="952" spans="11:21" x14ac:dyDescent="0.25">
      <c r="K952" s="27"/>
      <c r="L952" s="27"/>
      <c r="M952" s="27"/>
      <c r="N952" s="27"/>
      <c r="Q952" s="27"/>
      <c r="R952" s="27"/>
      <c r="S952" s="27"/>
      <c r="T952" s="27"/>
      <c r="U952" s="27"/>
    </row>
    <row r="953" spans="11:21" x14ac:dyDescent="0.25">
      <c r="K953" s="27"/>
      <c r="L953" s="27"/>
      <c r="M953" s="27"/>
      <c r="N953" s="27"/>
      <c r="Q953" s="27"/>
      <c r="R953" s="27"/>
      <c r="S953" s="27"/>
      <c r="T953" s="27"/>
      <c r="U953" s="27"/>
    </row>
    <row r="954" spans="11:21" x14ac:dyDescent="0.25">
      <c r="K954" s="27"/>
      <c r="L954" s="27"/>
      <c r="M954" s="27"/>
      <c r="N954" s="27"/>
      <c r="Q954" s="27"/>
      <c r="R954" s="27"/>
      <c r="S954" s="27"/>
      <c r="T954" s="27"/>
      <c r="U954" s="27"/>
    </row>
    <row r="955" spans="11:21" x14ac:dyDescent="0.25">
      <c r="K955" s="27"/>
      <c r="L955" s="27"/>
      <c r="M955" s="27"/>
      <c r="N955" s="27"/>
      <c r="Q955" s="27"/>
      <c r="R955" s="27"/>
      <c r="S955" s="27"/>
      <c r="T955" s="27"/>
      <c r="U955" s="27"/>
    </row>
    <row r="956" spans="11:21" x14ac:dyDescent="0.25">
      <c r="K956" s="27"/>
      <c r="L956" s="27"/>
      <c r="M956" s="27"/>
      <c r="N956" s="27"/>
      <c r="Q956" s="27"/>
      <c r="R956" s="27"/>
      <c r="S956" s="27"/>
      <c r="T956" s="27"/>
      <c r="U956" s="27"/>
    </row>
    <row r="957" spans="11:21" x14ac:dyDescent="0.25">
      <c r="K957" s="27"/>
      <c r="L957" s="27"/>
      <c r="M957" s="27"/>
      <c r="N957" s="27"/>
      <c r="Q957" s="27"/>
      <c r="R957" s="27"/>
      <c r="S957" s="27"/>
      <c r="T957" s="27"/>
      <c r="U957" s="27"/>
    </row>
    <row r="958" spans="11:21" x14ac:dyDescent="0.25">
      <c r="K958" s="27"/>
      <c r="L958" s="27"/>
      <c r="M958" s="27"/>
      <c r="N958" s="27"/>
      <c r="Q958" s="27"/>
      <c r="R958" s="27"/>
      <c r="S958" s="27"/>
      <c r="T958" s="27"/>
      <c r="U958" s="27"/>
    </row>
    <row r="959" spans="11:21" x14ac:dyDescent="0.25">
      <c r="K959" s="27"/>
      <c r="L959" s="27"/>
      <c r="M959" s="27"/>
      <c r="N959" s="27"/>
      <c r="Q959" s="27"/>
      <c r="R959" s="27"/>
      <c r="S959" s="27"/>
      <c r="T959" s="27"/>
      <c r="U959" s="27"/>
    </row>
    <row r="960" spans="11:21" x14ac:dyDescent="0.25">
      <c r="K960" s="27"/>
      <c r="L960" s="27"/>
      <c r="M960" s="27"/>
      <c r="N960" s="27"/>
      <c r="Q960" s="27"/>
      <c r="R960" s="27"/>
      <c r="S960" s="27"/>
      <c r="T960" s="27"/>
      <c r="U960" s="27"/>
    </row>
    <row r="961" spans="11:21" x14ac:dyDescent="0.25">
      <c r="K961" s="27"/>
      <c r="L961" s="27"/>
      <c r="M961" s="27"/>
      <c r="N961" s="27"/>
      <c r="Q961" s="27"/>
      <c r="R961" s="27"/>
      <c r="S961" s="27"/>
      <c r="T961" s="27"/>
      <c r="U961" s="27"/>
    </row>
    <row r="962" spans="11:21" x14ac:dyDescent="0.25">
      <c r="K962" s="27"/>
      <c r="L962" s="27"/>
      <c r="M962" s="27"/>
      <c r="N962" s="27"/>
      <c r="Q962" s="27"/>
      <c r="R962" s="27"/>
      <c r="S962" s="27"/>
      <c r="T962" s="27"/>
      <c r="U962" s="27"/>
    </row>
    <row r="963" spans="11:21" x14ac:dyDescent="0.25">
      <c r="K963" s="27"/>
      <c r="L963" s="27"/>
      <c r="M963" s="27"/>
      <c r="N963" s="27"/>
      <c r="Q963" s="27"/>
      <c r="R963" s="27"/>
      <c r="S963" s="27"/>
      <c r="T963" s="27"/>
      <c r="U963" s="27"/>
    </row>
    <row r="964" spans="11:21" x14ac:dyDescent="0.25">
      <c r="K964" s="27"/>
      <c r="L964" s="27"/>
      <c r="M964" s="27"/>
      <c r="N964" s="27"/>
      <c r="Q964" s="27"/>
      <c r="R964" s="27"/>
      <c r="S964" s="27"/>
      <c r="T964" s="27"/>
      <c r="U964" s="27"/>
    </row>
    <row r="965" spans="11:21" x14ac:dyDescent="0.25">
      <c r="K965" s="27"/>
      <c r="L965" s="27"/>
      <c r="M965" s="27"/>
      <c r="N965" s="27"/>
      <c r="Q965" s="27"/>
      <c r="R965" s="27"/>
      <c r="S965" s="27"/>
      <c r="T965" s="27"/>
      <c r="U965" s="27"/>
    </row>
    <row r="966" spans="11:21" x14ac:dyDescent="0.25">
      <c r="K966" s="27"/>
      <c r="L966" s="27"/>
      <c r="M966" s="27"/>
      <c r="N966" s="27"/>
      <c r="Q966" s="27"/>
      <c r="R966" s="27"/>
      <c r="S966" s="27"/>
      <c r="T966" s="27"/>
      <c r="U966" s="27"/>
    </row>
    <row r="967" spans="11:21" x14ac:dyDescent="0.25">
      <c r="K967" s="27"/>
      <c r="L967" s="27"/>
      <c r="M967" s="27"/>
      <c r="N967" s="27"/>
      <c r="Q967" s="27"/>
      <c r="R967" s="27"/>
      <c r="S967" s="27"/>
      <c r="T967" s="27"/>
      <c r="U967" s="27"/>
    </row>
    <row r="968" spans="11:21" x14ac:dyDescent="0.25">
      <c r="K968" s="27"/>
      <c r="L968" s="27"/>
      <c r="M968" s="27"/>
      <c r="N968" s="27"/>
      <c r="Q968" s="27"/>
      <c r="R968" s="27"/>
      <c r="S968" s="27"/>
      <c r="T968" s="27"/>
      <c r="U968" s="27"/>
    </row>
    <row r="969" spans="11:21" x14ac:dyDescent="0.25">
      <c r="K969" s="27"/>
      <c r="L969" s="27"/>
      <c r="M969" s="27"/>
      <c r="N969" s="27"/>
      <c r="Q969" s="27"/>
      <c r="R969" s="27"/>
      <c r="S969" s="27"/>
      <c r="T969" s="27"/>
      <c r="U969" s="27"/>
    </row>
    <row r="970" spans="11:21" x14ac:dyDescent="0.25">
      <c r="K970" s="27"/>
      <c r="L970" s="27"/>
      <c r="M970" s="27"/>
      <c r="N970" s="27"/>
      <c r="Q970" s="27"/>
      <c r="R970" s="27"/>
      <c r="S970" s="27"/>
      <c r="T970" s="27"/>
      <c r="U970" s="27"/>
    </row>
    <row r="971" spans="11:21" x14ac:dyDescent="0.25">
      <c r="K971" s="27"/>
      <c r="L971" s="27"/>
      <c r="M971" s="27"/>
      <c r="N971" s="27"/>
      <c r="Q971" s="27"/>
      <c r="R971" s="27"/>
      <c r="S971" s="27"/>
      <c r="T971" s="27"/>
      <c r="U971" s="27"/>
    </row>
    <row r="972" spans="11:21" x14ac:dyDescent="0.25">
      <c r="K972" s="27"/>
      <c r="L972" s="27"/>
      <c r="M972" s="27"/>
      <c r="N972" s="27"/>
      <c r="Q972" s="27"/>
      <c r="R972" s="27"/>
      <c r="S972" s="27"/>
      <c r="T972" s="27"/>
      <c r="U972" s="27"/>
    </row>
    <row r="973" spans="11:21" x14ac:dyDescent="0.25">
      <c r="K973" s="27"/>
      <c r="L973" s="27"/>
      <c r="M973" s="27"/>
      <c r="N973" s="27"/>
      <c r="Q973" s="27"/>
      <c r="R973" s="27"/>
      <c r="S973" s="27"/>
      <c r="T973" s="27"/>
      <c r="U973" s="27"/>
    </row>
    <row r="974" spans="11:21" x14ac:dyDescent="0.25">
      <c r="K974" s="27"/>
      <c r="L974" s="27"/>
      <c r="M974" s="27"/>
      <c r="N974" s="27"/>
      <c r="Q974" s="27"/>
      <c r="R974" s="27"/>
      <c r="S974" s="27"/>
      <c r="T974" s="27"/>
      <c r="U974" s="27"/>
    </row>
    <row r="975" spans="11:21" x14ac:dyDescent="0.25">
      <c r="K975" s="27"/>
      <c r="L975" s="27"/>
      <c r="M975" s="27"/>
      <c r="N975" s="27"/>
      <c r="Q975" s="27"/>
      <c r="R975" s="27"/>
      <c r="S975" s="27"/>
      <c r="T975" s="27"/>
      <c r="U975" s="27"/>
    </row>
    <row r="976" spans="11:21" x14ac:dyDescent="0.25">
      <c r="K976" s="27"/>
      <c r="L976" s="27"/>
      <c r="M976" s="27"/>
      <c r="N976" s="27"/>
      <c r="Q976" s="27"/>
      <c r="R976" s="27"/>
      <c r="S976" s="27"/>
      <c r="T976" s="27"/>
      <c r="U976" s="27"/>
    </row>
    <row r="977" spans="11:21" x14ac:dyDescent="0.25">
      <c r="K977" s="27"/>
      <c r="L977" s="27"/>
      <c r="M977" s="27"/>
      <c r="N977" s="27"/>
      <c r="Q977" s="27"/>
      <c r="R977" s="27"/>
      <c r="S977" s="27"/>
      <c r="T977" s="27"/>
      <c r="U977" s="27"/>
    </row>
    <row r="978" spans="11:21" x14ac:dyDescent="0.25">
      <c r="K978" s="27"/>
      <c r="L978" s="27"/>
      <c r="M978" s="27"/>
      <c r="N978" s="27"/>
      <c r="Q978" s="27"/>
      <c r="R978" s="27"/>
      <c r="S978" s="27"/>
      <c r="T978" s="27"/>
      <c r="U978" s="27"/>
    </row>
    <row r="979" spans="11:21" x14ac:dyDescent="0.25">
      <c r="K979" s="27"/>
      <c r="L979" s="27"/>
      <c r="M979" s="27"/>
      <c r="N979" s="27"/>
      <c r="Q979" s="27"/>
      <c r="R979" s="27"/>
      <c r="S979" s="27"/>
      <c r="T979" s="27"/>
      <c r="U979" s="27"/>
    </row>
    <row r="980" spans="11:21" x14ac:dyDescent="0.25">
      <c r="K980" s="27"/>
      <c r="L980" s="27"/>
      <c r="M980" s="27"/>
      <c r="N980" s="27"/>
      <c r="Q980" s="27"/>
      <c r="R980" s="27"/>
      <c r="S980" s="27"/>
      <c r="T980" s="27"/>
      <c r="U980" s="27"/>
    </row>
    <row r="981" spans="11:21" x14ac:dyDescent="0.25">
      <c r="K981" s="27"/>
      <c r="L981" s="27"/>
      <c r="M981" s="27"/>
      <c r="N981" s="27"/>
      <c r="Q981" s="27"/>
      <c r="R981" s="27"/>
      <c r="S981" s="27"/>
      <c r="T981" s="27"/>
      <c r="U981" s="27"/>
    </row>
    <row r="982" spans="11:21" x14ac:dyDescent="0.25">
      <c r="K982" s="27"/>
      <c r="L982" s="27"/>
      <c r="M982" s="27"/>
      <c r="N982" s="27"/>
      <c r="Q982" s="27"/>
      <c r="R982" s="27"/>
      <c r="S982" s="27"/>
      <c r="T982" s="27"/>
      <c r="U982" s="27"/>
    </row>
    <row r="983" spans="11:21" x14ac:dyDescent="0.25">
      <c r="K983" s="27"/>
      <c r="L983" s="27"/>
      <c r="M983" s="27"/>
      <c r="N983" s="27"/>
      <c r="Q983" s="27"/>
      <c r="R983" s="27"/>
      <c r="S983" s="27"/>
      <c r="T983" s="27"/>
      <c r="U983" s="27"/>
    </row>
    <row r="984" spans="11:21" x14ac:dyDescent="0.25">
      <c r="K984" s="27"/>
      <c r="L984" s="27"/>
      <c r="M984" s="27"/>
      <c r="N984" s="27"/>
      <c r="Q984" s="27"/>
      <c r="R984" s="27"/>
      <c r="S984" s="27"/>
      <c r="T984" s="27"/>
      <c r="U984" s="27"/>
    </row>
    <row r="985" spans="11:21" x14ac:dyDescent="0.25">
      <c r="K985" s="27"/>
      <c r="L985" s="27"/>
      <c r="M985" s="27"/>
      <c r="N985" s="27"/>
      <c r="Q985" s="27"/>
      <c r="R985" s="27"/>
      <c r="S985" s="27"/>
      <c r="T985" s="27"/>
      <c r="U985" s="27"/>
    </row>
    <row r="986" spans="11:21" x14ac:dyDescent="0.25">
      <c r="K986" s="27"/>
      <c r="L986" s="27"/>
      <c r="M986" s="27"/>
      <c r="N986" s="27"/>
      <c r="Q986" s="27"/>
      <c r="R986" s="27"/>
      <c r="S986" s="27"/>
      <c r="T986" s="27"/>
      <c r="U986" s="27"/>
    </row>
    <row r="987" spans="11:21" x14ac:dyDescent="0.25">
      <c r="K987" s="27"/>
      <c r="L987" s="27"/>
      <c r="M987" s="27"/>
      <c r="N987" s="27"/>
      <c r="Q987" s="27"/>
      <c r="R987" s="27"/>
      <c r="S987" s="27"/>
      <c r="T987" s="27"/>
      <c r="U987" s="27"/>
    </row>
    <row r="988" spans="11:21" x14ac:dyDescent="0.25">
      <c r="K988" s="27"/>
      <c r="L988" s="27"/>
      <c r="M988" s="27"/>
      <c r="N988" s="27"/>
      <c r="Q988" s="27"/>
      <c r="R988" s="27"/>
      <c r="S988" s="27"/>
      <c r="T988" s="27"/>
      <c r="U988" s="27"/>
    </row>
    <row r="989" spans="11:21" x14ac:dyDescent="0.25">
      <c r="K989" s="27"/>
      <c r="L989" s="27"/>
      <c r="M989" s="27"/>
      <c r="N989" s="27"/>
      <c r="Q989" s="27"/>
      <c r="R989" s="27"/>
      <c r="S989" s="27"/>
      <c r="T989" s="27"/>
      <c r="U989" s="27"/>
    </row>
    <row r="990" spans="11:21" x14ac:dyDescent="0.25">
      <c r="K990" s="27"/>
      <c r="L990" s="27"/>
      <c r="M990" s="27"/>
      <c r="N990" s="27"/>
      <c r="Q990" s="27"/>
      <c r="R990" s="27"/>
      <c r="S990" s="27"/>
      <c r="T990" s="27"/>
      <c r="U990" s="27"/>
    </row>
    <row r="991" spans="11:21" x14ac:dyDescent="0.25">
      <c r="K991" s="27"/>
      <c r="L991" s="27"/>
      <c r="M991" s="27"/>
      <c r="N991" s="27"/>
      <c r="Q991" s="27"/>
      <c r="R991" s="27"/>
      <c r="S991" s="27"/>
      <c r="T991" s="27"/>
      <c r="U991" s="27"/>
    </row>
    <row r="992" spans="11:21" x14ac:dyDescent="0.25">
      <c r="K992" s="27"/>
      <c r="L992" s="27"/>
      <c r="M992" s="27"/>
      <c r="N992" s="27"/>
      <c r="Q992" s="27"/>
      <c r="R992" s="27"/>
      <c r="S992" s="27"/>
      <c r="T992" s="27"/>
      <c r="U992" s="27"/>
    </row>
    <row r="993" spans="11:21" x14ac:dyDescent="0.25">
      <c r="K993" s="27"/>
      <c r="L993" s="27"/>
      <c r="M993" s="27"/>
      <c r="N993" s="27"/>
      <c r="Q993" s="27"/>
      <c r="R993" s="27"/>
      <c r="S993" s="27"/>
      <c r="T993" s="27"/>
      <c r="U993" s="27"/>
    </row>
    <row r="994" spans="11:21" x14ac:dyDescent="0.25">
      <c r="K994" s="27"/>
      <c r="L994" s="27"/>
      <c r="M994" s="27"/>
      <c r="N994" s="27"/>
      <c r="Q994" s="27"/>
      <c r="R994" s="27"/>
      <c r="S994" s="27"/>
      <c r="T994" s="27"/>
      <c r="U994" s="27"/>
    </row>
    <row r="995" spans="11:21" x14ac:dyDescent="0.25">
      <c r="K995" s="27"/>
      <c r="L995" s="27"/>
      <c r="M995" s="27"/>
      <c r="N995" s="27"/>
      <c r="Q995" s="27"/>
      <c r="R995" s="27"/>
      <c r="S995" s="27"/>
      <c r="T995" s="27"/>
      <c r="U995" s="27"/>
    </row>
    <row r="996" spans="11:21" x14ac:dyDescent="0.25">
      <c r="K996" s="27"/>
      <c r="L996" s="27"/>
      <c r="M996" s="27"/>
      <c r="N996" s="27"/>
      <c r="Q996" s="27"/>
      <c r="R996" s="27"/>
      <c r="S996" s="27"/>
      <c r="T996" s="27"/>
      <c r="U996" s="27"/>
    </row>
    <row r="997" spans="11:21" x14ac:dyDescent="0.25">
      <c r="K997" s="27"/>
      <c r="L997" s="27"/>
      <c r="M997" s="27"/>
      <c r="N997" s="27"/>
      <c r="Q997" s="27"/>
      <c r="R997" s="27"/>
      <c r="S997" s="27"/>
      <c r="T997" s="27"/>
      <c r="U997" s="27"/>
    </row>
    <row r="998" spans="11:21" x14ac:dyDescent="0.25">
      <c r="K998" s="27"/>
      <c r="L998" s="27"/>
      <c r="M998" s="27"/>
      <c r="N998" s="27"/>
      <c r="Q998" s="27"/>
      <c r="R998" s="27"/>
      <c r="S998" s="27"/>
      <c r="T998" s="27"/>
      <c r="U998" s="27"/>
    </row>
    <row r="999" spans="11:21" x14ac:dyDescent="0.25">
      <c r="K999" s="27"/>
      <c r="L999" s="27"/>
      <c r="M999" s="27"/>
      <c r="N999" s="27"/>
      <c r="Q999" s="27"/>
      <c r="R999" s="27"/>
      <c r="S999" s="27"/>
      <c r="T999" s="27"/>
      <c r="U999" s="27"/>
    </row>
    <row r="1000" spans="11:21" x14ac:dyDescent="0.25">
      <c r="K1000" s="27"/>
      <c r="L1000" s="27"/>
      <c r="M1000" s="27"/>
      <c r="N1000" s="27"/>
      <c r="Q1000" s="27"/>
      <c r="R1000" s="27"/>
      <c r="S1000" s="27"/>
      <c r="T1000" s="27"/>
      <c r="U1000" s="27"/>
    </row>
    <row r="1001" spans="11:21" x14ac:dyDescent="0.25">
      <c r="K1001" s="27"/>
      <c r="L1001" s="27"/>
      <c r="M1001" s="27"/>
      <c r="N1001" s="27"/>
      <c r="Q1001" s="27"/>
      <c r="R1001" s="27"/>
      <c r="S1001" s="27"/>
      <c r="T1001" s="27"/>
      <c r="U1001" s="27"/>
    </row>
    <row r="1002" spans="11:21" x14ac:dyDescent="0.25">
      <c r="K1002" s="27"/>
      <c r="L1002" s="27"/>
      <c r="M1002" s="27"/>
      <c r="N1002" s="27"/>
      <c r="Q1002" s="27"/>
      <c r="R1002" s="27"/>
      <c r="S1002" s="27"/>
      <c r="T1002" s="27"/>
      <c r="U1002" s="27"/>
    </row>
    <row r="1003" spans="11:21" x14ac:dyDescent="0.25">
      <c r="K1003" s="27"/>
      <c r="L1003" s="27"/>
      <c r="M1003" s="27"/>
      <c r="N1003" s="27"/>
      <c r="Q1003" s="27"/>
      <c r="R1003" s="27"/>
      <c r="S1003" s="27"/>
      <c r="T1003" s="27"/>
      <c r="U1003" s="27"/>
    </row>
    <row r="1004" spans="11:21" x14ac:dyDescent="0.25">
      <c r="K1004" s="27"/>
      <c r="L1004" s="27"/>
      <c r="M1004" s="27"/>
      <c r="N1004" s="27"/>
      <c r="Q1004" s="27"/>
      <c r="R1004" s="27"/>
      <c r="S1004" s="27"/>
      <c r="T1004" s="27"/>
      <c r="U1004" s="27"/>
    </row>
    <row r="1005" spans="11:21" x14ac:dyDescent="0.25">
      <c r="K1005" s="27"/>
      <c r="L1005" s="27"/>
      <c r="M1005" s="27"/>
      <c r="N1005" s="27"/>
      <c r="Q1005" s="27"/>
      <c r="R1005" s="27"/>
      <c r="S1005" s="27"/>
      <c r="T1005" s="27"/>
      <c r="U1005" s="27"/>
    </row>
    <row r="1006" spans="11:21" x14ac:dyDescent="0.25">
      <c r="K1006" s="27"/>
      <c r="L1006" s="27"/>
      <c r="M1006" s="27"/>
      <c r="N1006" s="27"/>
      <c r="Q1006" s="27"/>
      <c r="R1006" s="27"/>
      <c r="S1006" s="27"/>
      <c r="T1006" s="27"/>
      <c r="U1006" s="27"/>
    </row>
    <row r="1007" spans="11:21" x14ac:dyDescent="0.25">
      <c r="K1007" s="27"/>
      <c r="L1007" s="27"/>
      <c r="M1007" s="27"/>
      <c r="N1007" s="27"/>
      <c r="Q1007" s="27"/>
      <c r="R1007" s="27"/>
      <c r="S1007" s="27"/>
      <c r="T1007" s="27"/>
      <c r="U1007" s="27"/>
    </row>
    <row r="1008" spans="11:21" x14ac:dyDescent="0.25">
      <c r="K1008" s="27"/>
      <c r="L1008" s="27"/>
      <c r="M1008" s="27"/>
      <c r="N1008" s="27"/>
      <c r="Q1008" s="27"/>
      <c r="R1008" s="27"/>
      <c r="S1008" s="27"/>
      <c r="T1008" s="27"/>
      <c r="U1008" s="27"/>
    </row>
    <row r="1009" spans="11:21" x14ac:dyDescent="0.25">
      <c r="K1009" s="27"/>
      <c r="L1009" s="27"/>
      <c r="M1009" s="27"/>
      <c r="N1009" s="27"/>
      <c r="Q1009" s="27"/>
      <c r="R1009" s="27"/>
      <c r="S1009" s="27"/>
      <c r="T1009" s="27"/>
      <c r="U1009" s="27"/>
    </row>
    <row r="1010" spans="11:21" x14ac:dyDescent="0.25">
      <c r="K1010" s="27"/>
      <c r="L1010" s="27"/>
      <c r="M1010" s="27"/>
      <c r="N1010" s="27"/>
      <c r="Q1010" s="27"/>
      <c r="R1010" s="27"/>
      <c r="S1010" s="27"/>
      <c r="T1010" s="27"/>
      <c r="U1010" s="27"/>
    </row>
    <row r="1011" spans="11:21" x14ac:dyDescent="0.25">
      <c r="K1011" s="27"/>
      <c r="L1011" s="27"/>
      <c r="M1011" s="27"/>
      <c r="N1011" s="27"/>
      <c r="Q1011" s="27"/>
      <c r="R1011" s="27"/>
      <c r="S1011" s="27"/>
      <c r="T1011" s="27"/>
      <c r="U1011" s="27"/>
    </row>
    <row r="1012" spans="11:21" x14ac:dyDescent="0.25">
      <c r="K1012" s="27"/>
      <c r="L1012" s="27"/>
      <c r="M1012" s="27"/>
      <c r="N1012" s="27"/>
      <c r="Q1012" s="27"/>
      <c r="R1012" s="27"/>
      <c r="S1012" s="27"/>
      <c r="T1012" s="27"/>
      <c r="U1012" s="27"/>
    </row>
    <row r="1013" spans="11:21" x14ac:dyDescent="0.25">
      <c r="K1013" s="27"/>
      <c r="L1013" s="27"/>
      <c r="M1013" s="27"/>
      <c r="N1013" s="27"/>
      <c r="Q1013" s="27"/>
      <c r="R1013" s="27"/>
      <c r="S1013" s="27"/>
      <c r="T1013" s="27"/>
      <c r="U1013" s="27"/>
    </row>
    <row r="1014" spans="11:21" x14ac:dyDescent="0.25">
      <c r="K1014" s="27"/>
      <c r="L1014" s="27"/>
      <c r="M1014" s="27"/>
      <c r="N1014" s="27"/>
      <c r="Q1014" s="27"/>
      <c r="R1014" s="27"/>
      <c r="S1014" s="27"/>
      <c r="T1014" s="27"/>
      <c r="U1014" s="27"/>
    </row>
    <row r="1015" spans="11:21" x14ac:dyDescent="0.25">
      <c r="K1015" s="27"/>
      <c r="L1015" s="27"/>
      <c r="M1015" s="27"/>
      <c r="N1015" s="27"/>
      <c r="Q1015" s="27"/>
      <c r="R1015" s="27"/>
      <c r="S1015" s="27"/>
      <c r="T1015" s="27"/>
      <c r="U1015" s="27"/>
    </row>
    <row r="1016" spans="11:21" x14ac:dyDescent="0.25">
      <c r="K1016" s="27"/>
      <c r="L1016" s="27"/>
      <c r="M1016" s="27"/>
      <c r="N1016" s="27"/>
      <c r="Q1016" s="27"/>
      <c r="R1016" s="27"/>
      <c r="S1016" s="27"/>
      <c r="T1016" s="27"/>
      <c r="U1016" s="27"/>
    </row>
    <row r="1017" spans="11:21" x14ac:dyDescent="0.25">
      <c r="K1017" s="27"/>
      <c r="L1017" s="27"/>
      <c r="M1017" s="27"/>
      <c r="N1017" s="27"/>
      <c r="Q1017" s="27"/>
      <c r="R1017" s="27"/>
      <c r="S1017" s="27"/>
      <c r="T1017" s="27"/>
      <c r="U1017" s="27"/>
    </row>
    <row r="1018" spans="11:21" x14ac:dyDescent="0.25">
      <c r="K1018" s="27"/>
      <c r="L1018" s="27"/>
      <c r="M1018" s="27"/>
      <c r="N1018" s="27"/>
      <c r="Q1018" s="27"/>
      <c r="R1018" s="27"/>
      <c r="S1018" s="27"/>
      <c r="T1018" s="27"/>
      <c r="U1018" s="27"/>
    </row>
    <row r="1019" spans="11:21" x14ac:dyDescent="0.25">
      <c r="K1019" s="27"/>
      <c r="L1019" s="27"/>
      <c r="M1019" s="27"/>
      <c r="N1019" s="27"/>
      <c r="Q1019" s="27"/>
      <c r="R1019" s="27"/>
      <c r="S1019" s="27"/>
      <c r="T1019" s="27"/>
      <c r="U1019" s="27"/>
    </row>
    <row r="1020" spans="11:21" x14ac:dyDescent="0.25">
      <c r="K1020" s="27"/>
      <c r="L1020" s="27"/>
      <c r="M1020" s="27"/>
      <c r="N1020" s="27"/>
      <c r="Q1020" s="27"/>
      <c r="R1020" s="27"/>
      <c r="S1020" s="27"/>
      <c r="T1020" s="27"/>
      <c r="U1020" s="27"/>
    </row>
    <row r="1021" spans="11:21" x14ac:dyDescent="0.25">
      <c r="K1021" s="27"/>
      <c r="L1021" s="27"/>
      <c r="M1021" s="27"/>
      <c r="N1021" s="27"/>
      <c r="Q1021" s="27"/>
      <c r="R1021" s="27"/>
      <c r="S1021" s="27"/>
      <c r="T1021" s="27"/>
      <c r="U1021" s="27"/>
    </row>
    <row r="1022" spans="11:21" x14ac:dyDescent="0.25">
      <c r="K1022" s="27"/>
      <c r="L1022" s="27"/>
      <c r="M1022" s="27"/>
      <c r="N1022" s="27"/>
      <c r="Q1022" s="27"/>
      <c r="R1022" s="27"/>
      <c r="S1022" s="27"/>
      <c r="T1022" s="27"/>
      <c r="U1022" s="27"/>
    </row>
    <row r="1023" spans="11:21" x14ac:dyDescent="0.25">
      <c r="K1023" s="27"/>
      <c r="L1023" s="27"/>
      <c r="M1023" s="27"/>
      <c r="N1023" s="27"/>
      <c r="Q1023" s="27"/>
      <c r="R1023" s="27"/>
      <c r="S1023" s="27"/>
      <c r="T1023" s="27"/>
      <c r="U1023" s="27"/>
    </row>
    <row r="1024" spans="11:21" x14ac:dyDescent="0.25">
      <c r="K1024" s="27"/>
      <c r="L1024" s="27"/>
      <c r="M1024" s="27"/>
      <c r="N1024" s="27"/>
      <c r="Q1024" s="27"/>
      <c r="R1024" s="27"/>
      <c r="S1024" s="27"/>
      <c r="T1024" s="27"/>
      <c r="U1024" s="27"/>
    </row>
    <row r="1025" spans="11:21" x14ac:dyDescent="0.25">
      <c r="K1025" s="27"/>
      <c r="L1025" s="27"/>
      <c r="M1025" s="27"/>
      <c r="N1025" s="27"/>
      <c r="Q1025" s="27"/>
      <c r="R1025" s="27"/>
      <c r="S1025" s="27"/>
      <c r="T1025" s="27"/>
      <c r="U1025" s="27"/>
    </row>
    <row r="1026" spans="11:21" x14ac:dyDescent="0.25">
      <c r="K1026" s="27"/>
      <c r="L1026" s="27"/>
      <c r="M1026" s="27"/>
      <c r="N1026" s="27"/>
      <c r="Q1026" s="27"/>
      <c r="R1026" s="27"/>
      <c r="S1026" s="27"/>
      <c r="T1026" s="27"/>
      <c r="U1026" s="27"/>
    </row>
    <row r="1027" spans="11:21" x14ac:dyDescent="0.25">
      <c r="K1027" s="27"/>
      <c r="L1027" s="27"/>
      <c r="M1027" s="27"/>
      <c r="N1027" s="27"/>
      <c r="Q1027" s="27"/>
      <c r="R1027" s="27"/>
      <c r="S1027" s="27"/>
      <c r="T1027" s="27"/>
      <c r="U1027" s="27"/>
    </row>
    <row r="1028" spans="11:21" x14ac:dyDescent="0.25">
      <c r="K1028" s="27"/>
      <c r="L1028" s="27"/>
      <c r="M1028" s="27"/>
      <c r="N1028" s="27"/>
      <c r="Q1028" s="27"/>
      <c r="R1028" s="27"/>
      <c r="S1028" s="27"/>
      <c r="T1028" s="27"/>
      <c r="U1028" s="27"/>
    </row>
    <row r="1029" spans="11:21" x14ac:dyDescent="0.25">
      <c r="K1029" s="27"/>
      <c r="L1029" s="27"/>
      <c r="M1029" s="27"/>
      <c r="N1029" s="27"/>
      <c r="Q1029" s="27"/>
      <c r="R1029" s="27"/>
      <c r="S1029" s="27"/>
      <c r="T1029" s="27"/>
      <c r="U1029" s="27"/>
    </row>
    <row r="1030" spans="11:21" x14ac:dyDescent="0.25">
      <c r="K1030" s="27"/>
      <c r="L1030" s="27"/>
      <c r="M1030" s="27"/>
      <c r="N1030" s="27"/>
      <c r="Q1030" s="27"/>
      <c r="R1030" s="27"/>
      <c r="S1030" s="27"/>
      <c r="T1030" s="27"/>
      <c r="U1030" s="27"/>
    </row>
    <row r="1031" spans="11:21" x14ac:dyDescent="0.25">
      <c r="K1031" s="27"/>
      <c r="L1031" s="27"/>
      <c r="M1031" s="27"/>
      <c r="N1031" s="27"/>
      <c r="Q1031" s="27"/>
      <c r="R1031" s="27"/>
      <c r="S1031" s="27"/>
      <c r="T1031" s="27"/>
      <c r="U1031" s="27"/>
    </row>
    <row r="1032" spans="11:21" x14ac:dyDescent="0.25">
      <c r="K1032" s="27"/>
      <c r="L1032" s="27"/>
      <c r="M1032" s="27"/>
      <c r="N1032" s="27"/>
      <c r="Q1032" s="27"/>
      <c r="R1032" s="27"/>
      <c r="S1032" s="27"/>
      <c r="T1032" s="27"/>
      <c r="U1032" s="27"/>
    </row>
    <row r="1033" spans="11:21" x14ac:dyDescent="0.25">
      <c r="K1033" s="27"/>
      <c r="L1033" s="27"/>
      <c r="M1033" s="27"/>
      <c r="N1033" s="27"/>
      <c r="Q1033" s="27"/>
      <c r="R1033" s="27"/>
      <c r="S1033" s="27"/>
      <c r="T1033" s="27"/>
      <c r="U1033" s="27"/>
    </row>
    <row r="1034" spans="11:21" x14ac:dyDescent="0.25">
      <c r="K1034" s="27"/>
      <c r="L1034" s="27"/>
      <c r="M1034" s="27"/>
      <c r="N1034" s="27"/>
      <c r="Q1034" s="27"/>
      <c r="R1034" s="27"/>
      <c r="S1034" s="27"/>
      <c r="T1034" s="27"/>
      <c r="U1034" s="27"/>
    </row>
    <row r="1035" spans="11:21" x14ac:dyDescent="0.25">
      <c r="K1035" s="27"/>
      <c r="L1035" s="27"/>
      <c r="M1035" s="27"/>
      <c r="N1035" s="27"/>
      <c r="Q1035" s="27"/>
      <c r="R1035" s="27"/>
      <c r="S1035" s="27"/>
      <c r="T1035" s="27"/>
      <c r="U1035" s="27"/>
    </row>
    <row r="1036" spans="11:21" x14ac:dyDescent="0.25">
      <c r="K1036" s="27"/>
      <c r="L1036" s="27"/>
      <c r="M1036" s="27"/>
      <c r="N1036" s="27"/>
      <c r="Q1036" s="27"/>
      <c r="R1036" s="27"/>
      <c r="S1036" s="27"/>
      <c r="T1036" s="27"/>
      <c r="U1036" s="27"/>
    </row>
    <row r="1037" spans="11:21" x14ac:dyDescent="0.25">
      <c r="K1037" s="27"/>
      <c r="L1037" s="27"/>
      <c r="M1037" s="27"/>
      <c r="N1037" s="27"/>
      <c r="Q1037" s="27"/>
      <c r="R1037" s="27"/>
      <c r="S1037" s="27"/>
      <c r="T1037" s="27"/>
      <c r="U1037" s="27"/>
    </row>
    <row r="1038" spans="11:21" x14ac:dyDescent="0.25">
      <c r="K1038" s="27"/>
      <c r="L1038" s="27"/>
      <c r="M1038" s="27"/>
      <c r="N1038" s="27"/>
      <c r="Q1038" s="27"/>
      <c r="R1038" s="27"/>
      <c r="S1038" s="27"/>
      <c r="T1038" s="27"/>
      <c r="U1038" s="27"/>
    </row>
    <row r="1039" spans="11:21" x14ac:dyDescent="0.25">
      <c r="K1039" s="27"/>
      <c r="L1039" s="27"/>
      <c r="M1039" s="27"/>
      <c r="N1039" s="27"/>
      <c r="Q1039" s="27"/>
      <c r="R1039" s="27"/>
      <c r="S1039" s="27"/>
      <c r="T1039" s="27"/>
      <c r="U1039" s="27"/>
    </row>
    <row r="1040" spans="11:21" x14ac:dyDescent="0.25">
      <c r="K1040" s="27"/>
      <c r="L1040" s="27"/>
      <c r="M1040" s="27"/>
      <c r="N1040" s="27"/>
      <c r="Q1040" s="27"/>
      <c r="R1040" s="27"/>
      <c r="S1040" s="27"/>
      <c r="T1040" s="27"/>
      <c r="U1040" s="27"/>
    </row>
    <row r="1041" spans="11:21" x14ac:dyDescent="0.25">
      <c r="K1041" s="27"/>
      <c r="L1041" s="27"/>
      <c r="M1041" s="27"/>
      <c r="N1041" s="27"/>
      <c r="Q1041" s="27"/>
      <c r="R1041" s="27"/>
      <c r="S1041" s="27"/>
      <c r="T1041" s="27"/>
      <c r="U1041" s="27"/>
    </row>
    <row r="1042" spans="11:21" x14ac:dyDescent="0.25">
      <c r="K1042" s="27"/>
      <c r="L1042" s="27"/>
      <c r="M1042" s="27"/>
      <c r="N1042" s="27"/>
      <c r="Q1042" s="27"/>
      <c r="R1042" s="27"/>
      <c r="S1042" s="27"/>
      <c r="T1042" s="27"/>
      <c r="U1042" s="27"/>
    </row>
    <row r="1043" spans="11:21" x14ac:dyDescent="0.25">
      <c r="K1043" s="27"/>
      <c r="L1043" s="27"/>
      <c r="M1043" s="27"/>
      <c r="N1043" s="27"/>
      <c r="Q1043" s="27"/>
      <c r="R1043" s="27"/>
      <c r="S1043" s="27"/>
      <c r="T1043" s="27"/>
      <c r="U1043" s="27"/>
    </row>
    <row r="1044" spans="11:21" x14ac:dyDescent="0.25">
      <c r="K1044" s="27"/>
      <c r="L1044" s="27"/>
      <c r="M1044" s="27"/>
      <c r="N1044" s="27"/>
      <c r="Q1044" s="27"/>
      <c r="R1044" s="27"/>
      <c r="S1044" s="27"/>
      <c r="T1044" s="27"/>
      <c r="U1044" s="27"/>
    </row>
    <row r="1045" spans="11:21" x14ac:dyDescent="0.25">
      <c r="K1045" s="27"/>
      <c r="L1045" s="27"/>
      <c r="M1045" s="27"/>
      <c r="N1045" s="27"/>
      <c r="Q1045" s="27"/>
      <c r="R1045" s="27"/>
      <c r="S1045" s="27"/>
      <c r="T1045" s="27"/>
      <c r="U1045" s="27"/>
    </row>
    <row r="1046" spans="11:21" x14ac:dyDescent="0.25">
      <c r="K1046" s="27"/>
      <c r="L1046" s="27"/>
      <c r="M1046" s="27"/>
      <c r="N1046" s="27"/>
      <c r="Q1046" s="27"/>
      <c r="R1046" s="27"/>
      <c r="S1046" s="27"/>
      <c r="T1046" s="27"/>
      <c r="U1046" s="27"/>
    </row>
    <row r="1047" spans="11:21" x14ac:dyDescent="0.25">
      <c r="K1047" s="27"/>
      <c r="L1047" s="27"/>
      <c r="M1047" s="27"/>
      <c r="N1047" s="27"/>
      <c r="Q1047" s="27"/>
      <c r="R1047" s="27"/>
      <c r="S1047" s="27"/>
      <c r="T1047" s="27"/>
      <c r="U1047" s="27"/>
    </row>
    <row r="1048" spans="11:21" x14ac:dyDescent="0.25">
      <c r="K1048" s="27"/>
      <c r="L1048" s="27"/>
      <c r="M1048" s="27"/>
      <c r="N1048" s="27"/>
      <c r="Q1048" s="27"/>
      <c r="R1048" s="27"/>
      <c r="S1048" s="27"/>
      <c r="T1048" s="27"/>
      <c r="U1048" s="27"/>
    </row>
    <row r="1049" spans="11:21" x14ac:dyDescent="0.25">
      <c r="K1049" s="27"/>
      <c r="L1049" s="27"/>
      <c r="M1049" s="27"/>
      <c r="N1049" s="27"/>
      <c r="Q1049" s="27"/>
      <c r="R1049" s="27"/>
      <c r="S1049" s="27"/>
      <c r="T1049" s="27"/>
      <c r="U1049" s="27"/>
    </row>
    <row r="1050" spans="11:21" x14ac:dyDescent="0.25">
      <c r="K1050" s="27"/>
      <c r="L1050" s="27"/>
      <c r="M1050" s="27"/>
      <c r="N1050" s="27"/>
      <c r="Q1050" s="27"/>
      <c r="R1050" s="27"/>
      <c r="S1050" s="27"/>
      <c r="T1050" s="27"/>
      <c r="U1050" s="27"/>
    </row>
    <row r="1051" spans="11:21" x14ac:dyDescent="0.25">
      <c r="K1051" s="27"/>
      <c r="L1051" s="27"/>
      <c r="M1051" s="27"/>
      <c r="N1051" s="27"/>
      <c r="Q1051" s="27"/>
      <c r="R1051" s="27"/>
      <c r="S1051" s="27"/>
      <c r="T1051" s="27"/>
      <c r="U1051" s="27"/>
    </row>
    <row r="1052" spans="11:21" x14ac:dyDescent="0.25">
      <c r="K1052" s="27"/>
      <c r="L1052" s="27"/>
      <c r="M1052" s="27"/>
      <c r="N1052" s="27"/>
      <c r="Q1052" s="27"/>
      <c r="R1052" s="27"/>
      <c r="S1052" s="27"/>
      <c r="T1052" s="27"/>
      <c r="U1052" s="27"/>
    </row>
    <row r="1053" spans="11:21" x14ac:dyDescent="0.25">
      <c r="K1053" s="27"/>
      <c r="L1053" s="27"/>
      <c r="M1053" s="27"/>
      <c r="N1053" s="27"/>
      <c r="Q1053" s="27"/>
      <c r="R1053" s="27"/>
      <c r="S1053" s="27"/>
      <c r="T1053" s="27"/>
      <c r="U1053" s="27"/>
    </row>
    <row r="1054" spans="11:21" x14ac:dyDescent="0.25">
      <c r="K1054" s="27"/>
      <c r="L1054" s="27"/>
      <c r="M1054" s="27"/>
      <c r="N1054" s="27"/>
      <c r="Q1054" s="27"/>
      <c r="R1054" s="27"/>
      <c r="S1054" s="27"/>
      <c r="T1054" s="27"/>
      <c r="U1054" s="27"/>
    </row>
    <row r="1055" spans="11:21" x14ac:dyDescent="0.25">
      <c r="K1055" s="27"/>
      <c r="L1055" s="27"/>
      <c r="M1055" s="27"/>
      <c r="N1055" s="27"/>
      <c r="Q1055" s="27"/>
      <c r="R1055" s="27"/>
      <c r="S1055" s="27"/>
      <c r="T1055" s="27"/>
      <c r="U1055" s="27"/>
    </row>
    <row r="1056" spans="11:21" x14ac:dyDescent="0.25">
      <c r="K1056" s="27"/>
      <c r="L1056" s="27"/>
      <c r="M1056" s="27"/>
      <c r="N1056" s="27"/>
      <c r="Q1056" s="27"/>
      <c r="R1056" s="27"/>
      <c r="S1056" s="27"/>
      <c r="T1056" s="27"/>
      <c r="U1056" s="27"/>
    </row>
    <row r="1057" spans="11:21" x14ac:dyDescent="0.25">
      <c r="K1057" s="27"/>
      <c r="L1057" s="27"/>
      <c r="M1057" s="27"/>
      <c r="N1057" s="27"/>
      <c r="Q1057" s="27"/>
      <c r="R1057" s="27"/>
      <c r="S1057" s="27"/>
      <c r="T1057" s="27"/>
      <c r="U1057" s="27"/>
    </row>
    <row r="1058" spans="11:21" x14ac:dyDescent="0.25">
      <c r="K1058" s="27"/>
      <c r="L1058" s="27"/>
      <c r="M1058" s="27"/>
      <c r="N1058" s="27"/>
      <c r="Q1058" s="27"/>
      <c r="R1058" s="27"/>
      <c r="S1058" s="27"/>
      <c r="T1058" s="27"/>
      <c r="U1058" s="27"/>
    </row>
    <row r="1059" spans="11:21" x14ac:dyDescent="0.25">
      <c r="K1059" s="27"/>
      <c r="L1059" s="27"/>
      <c r="M1059" s="27"/>
      <c r="N1059" s="27"/>
      <c r="Q1059" s="27"/>
      <c r="R1059" s="27"/>
      <c r="S1059" s="27"/>
      <c r="T1059" s="27"/>
      <c r="U1059" s="27"/>
    </row>
    <row r="1060" spans="11:21" x14ac:dyDescent="0.25">
      <c r="K1060" s="27"/>
      <c r="L1060" s="27"/>
      <c r="M1060" s="27"/>
      <c r="N1060" s="27"/>
      <c r="Q1060" s="27"/>
      <c r="R1060" s="27"/>
      <c r="S1060" s="27"/>
      <c r="T1060" s="27"/>
      <c r="U1060" s="27"/>
    </row>
    <row r="1061" spans="11:21" x14ac:dyDescent="0.25">
      <c r="K1061" s="27"/>
      <c r="L1061" s="27"/>
      <c r="M1061" s="27"/>
      <c r="N1061" s="27"/>
      <c r="Q1061" s="27"/>
      <c r="R1061" s="27"/>
      <c r="S1061" s="27"/>
      <c r="T1061" s="27"/>
      <c r="U1061" s="27"/>
    </row>
    <row r="1062" spans="11:21" x14ac:dyDescent="0.25">
      <c r="K1062" s="27"/>
      <c r="L1062" s="27"/>
      <c r="M1062" s="27"/>
      <c r="N1062" s="27"/>
      <c r="Q1062" s="27"/>
      <c r="R1062" s="27"/>
      <c r="S1062" s="27"/>
      <c r="T1062" s="27"/>
      <c r="U1062" s="27"/>
    </row>
    <row r="1063" spans="11:21" x14ac:dyDescent="0.25">
      <c r="K1063" s="27"/>
      <c r="L1063" s="27"/>
      <c r="M1063" s="27"/>
      <c r="N1063" s="27"/>
      <c r="Q1063" s="27"/>
      <c r="R1063" s="27"/>
      <c r="S1063" s="27"/>
      <c r="T1063" s="27"/>
      <c r="U1063" s="27"/>
    </row>
    <row r="1064" spans="11:21" x14ac:dyDescent="0.25">
      <c r="K1064" s="27"/>
      <c r="L1064" s="27"/>
      <c r="M1064" s="27"/>
      <c r="N1064" s="27"/>
      <c r="Q1064" s="27"/>
      <c r="R1064" s="27"/>
      <c r="S1064" s="27"/>
      <c r="T1064" s="27"/>
      <c r="U1064" s="27"/>
    </row>
    <row r="1065" spans="11:21" x14ac:dyDescent="0.25">
      <c r="K1065" s="27"/>
      <c r="L1065" s="27"/>
      <c r="M1065" s="27"/>
      <c r="N1065" s="27"/>
      <c r="Q1065" s="27"/>
      <c r="R1065" s="27"/>
      <c r="S1065" s="27"/>
      <c r="T1065" s="27"/>
      <c r="U1065" s="27"/>
    </row>
    <row r="1066" spans="11:21" x14ac:dyDescent="0.25">
      <c r="K1066" s="27"/>
      <c r="L1066" s="27"/>
      <c r="M1066" s="27"/>
      <c r="N1066" s="27"/>
      <c r="Q1066" s="27"/>
      <c r="R1066" s="27"/>
      <c r="S1066" s="27"/>
      <c r="T1066" s="27"/>
      <c r="U1066" s="27"/>
    </row>
    <row r="1067" spans="11:21" x14ac:dyDescent="0.25">
      <c r="K1067" s="27"/>
      <c r="L1067" s="27"/>
      <c r="M1067" s="27"/>
      <c r="N1067" s="27"/>
      <c r="Q1067" s="27"/>
      <c r="R1067" s="27"/>
      <c r="S1067" s="27"/>
      <c r="T1067" s="27"/>
      <c r="U1067" s="27"/>
    </row>
    <row r="1068" spans="11:21" x14ac:dyDescent="0.25">
      <c r="K1068" s="27"/>
      <c r="L1068" s="27"/>
      <c r="M1068" s="27"/>
      <c r="N1068" s="27"/>
      <c r="Q1068" s="27"/>
      <c r="R1068" s="27"/>
      <c r="S1068" s="27"/>
      <c r="T1068" s="27"/>
      <c r="U1068" s="27"/>
    </row>
    <row r="1069" spans="11:21" x14ac:dyDescent="0.25">
      <c r="K1069" s="27"/>
      <c r="L1069" s="27"/>
      <c r="M1069" s="27"/>
      <c r="N1069" s="27"/>
      <c r="Q1069" s="27"/>
      <c r="R1069" s="27"/>
      <c r="S1069" s="27"/>
      <c r="T1069" s="27"/>
      <c r="U1069" s="27"/>
    </row>
    <row r="1070" spans="11:21" x14ac:dyDescent="0.25">
      <c r="K1070" s="27"/>
      <c r="L1070" s="27"/>
      <c r="M1070" s="27"/>
      <c r="N1070" s="27"/>
      <c r="Q1070" s="27"/>
      <c r="R1070" s="27"/>
      <c r="S1070" s="27"/>
      <c r="T1070" s="27"/>
      <c r="U1070" s="27"/>
    </row>
    <row r="1071" spans="11:21" x14ac:dyDescent="0.25">
      <c r="K1071" s="27"/>
      <c r="L1071" s="27"/>
      <c r="M1071" s="27"/>
      <c r="N1071" s="27"/>
      <c r="Q1071" s="27"/>
      <c r="R1071" s="27"/>
      <c r="S1071" s="27"/>
      <c r="T1071" s="27"/>
      <c r="U1071" s="27"/>
    </row>
    <row r="1072" spans="11:21" x14ac:dyDescent="0.25">
      <c r="K1072" s="27"/>
      <c r="L1072" s="27"/>
      <c r="M1072" s="27"/>
      <c r="N1072" s="27"/>
      <c r="Q1072" s="27"/>
      <c r="R1072" s="27"/>
      <c r="S1072" s="27"/>
      <c r="T1072" s="27"/>
      <c r="U1072" s="27"/>
    </row>
    <row r="1073" spans="11:21" x14ac:dyDescent="0.25">
      <c r="K1073" s="27"/>
      <c r="L1073" s="27"/>
      <c r="M1073" s="27"/>
      <c r="N1073" s="27"/>
      <c r="Q1073" s="27"/>
      <c r="R1073" s="27"/>
      <c r="S1073" s="27"/>
      <c r="T1073" s="27"/>
      <c r="U1073" s="27"/>
    </row>
    <row r="1074" spans="11:21" x14ac:dyDescent="0.25">
      <c r="K1074" s="27"/>
      <c r="L1074" s="27"/>
      <c r="M1074" s="27"/>
      <c r="N1074" s="27"/>
      <c r="Q1074" s="27"/>
      <c r="R1074" s="27"/>
      <c r="S1074" s="27"/>
      <c r="T1074" s="27"/>
      <c r="U1074" s="27"/>
    </row>
    <row r="1075" spans="11:21" x14ac:dyDescent="0.25">
      <c r="K1075" s="27"/>
      <c r="L1075" s="27"/>
      <c r="M1075" s="27"/>
      <c r="N1075" s="27"/>
      <c r="Q1075" s="27"/>
      <c r="R1075" s="27"/>
      <c r="S1075" s="27"/>
      <c r="T1075" s="27"/>
      <c r="U1075" s="27"/>
    </row>
    <row r="1076" spans="11:21" x14ac:dyDescent="0.25">
      <c r="K1076" s="27"/>
      <c r="L1076" s="27"/>
      <c r="M1076" s="27"/>
      <c r="N1076" s="27"/>
      <c r="Q1076" s="27"/>
      <c r="R1076" s="27"/>
      <c r="S1076" s="27"/>
      <c r="T1076" s="27"/>
      <c r="U1076" s="27"/>
    </row>
    <row r="1077" spans="11:21" x14ac:dyDescent="0.25">
      <c r="K1077" s="27"/>
      <c r="L1077" s="27"/>
      <c r="M1077" s="27"/>
      <c r="N1077" s="27"/>
      <c r="Q1077" s="27"/>
      <c r="R1077" s="27"/>
      <c r="S1077" s="27"/>
      <c r="T1077" s="27"/>
      <c r="U1077" s="27"/>
    </row>
    <row r="1078" spans="11:21" x14ac:dyDescent="0.25">
      <c r="K1078" s="27"/>
      <c r="L1078" s="27"/>
      <c r="M1078" s="27"/>
      <c r="N1078" s="27"/>
      <c r="Q1078" s="27"/>
      <c r="R1078" s="27"/>
      <c r="S1078" s="27"/>
      <c r="T1078" s="27"/>
      <c r="U1078" s="27"/>
    </row>
    <row r="1079" spans="11:21" x14ac:dyDescent="0.25">
      <c r="K1079" s="27"/>
      <c r="L1079" s="27"/>
      <c r="M1079" s="27"/>
      <c r="N1079" s="27"/>
      <c r="Q1079" s="27"/>
      <c r="R1079" s="27"/>
      <c r="S1079" s="27"/>
      <c r="T1079" s="27"/>
      <c r="U1079" s="27"/>
    </row>
    <row r="1080" spans="11:21" x14ac:dyDescent="0.25">
      <c r="K1080" s="27"/>
      <c r="L1080" s="27"/>
      <c r="M1080" s="27"/>
      <c r="N1080" s="27"/>
      <c r="Q1080" s="27"/>
      <c r="R1080" s="27"/>
      <c r="S1080" s="27"/>
      <c r="T1080" s="27"/>
      <c r="U1080" s="27"/>
    </row>
    <row r="1081" spans="11:21" x14ac:dyDescent="0.25">
      <c r="K1081" s="27"/>
      <c r="L1081" s="27"/>
      <c r="M1081" s="27"/>
      <c r="N1081" s="27"/>
      <c r="Q1081" s="27"/>
      <c r="R1081" s="27"/>
      <c r="S1081" s="27"/>
      <c r="T1081" s="27"/>
      <c r="U1081" s="27"/>
    </row>
    <row r="1082" spans="11:21" x14ac:dyDescent="0.25">
      <c r="K1082" s="27"/>
      <c r="L1082" s="27"/>
      <c r="M1082" s="27"/>
      <c r="N1082" s="27"/>
      <c r="Q1082" s="27"/>
      <c r="R1082" s="27"/>
      <c r="S1082" s="27"/>
      <c r="T1082" s="27"/>
      <c r="U1082" s="27"/>
    </row>
    <row r="1083" spans="11:21" x14ac:dyDescent="0.25">
      <c r="K1083" s="27"/>
      <c r="L1083" s="27"/>
      <c r="M1083" s="27"/>
      <c r="N1083" s="27"/>
      <c r="Q1083" s="27"/>
      <c r="R1083" s="27"/>
      <c r="S1083" s="27"/>
      <c r="T1083" s="27"/>
      <c r="U1083" s="27"/>
    </row>
    <row r="1084" spans="11:21" x14ac:dyDescent="0.25">
      <c r="K1084" s="27"/>
      <c r="L1084" s="27"/>
      <c r="M1084" s="27"/>
      <c r="N1084" s="27"/>
      <c r="Q1084" s="27"/>
      <c r="R1084" s="27"/>
      <c r="S1084" s="27"/>
      <c r="T1084" s="27"/>
      <c r="U1084" s="27"/>
    </row>
    <row r="1085" spans="11:21" x14ac:dyDescent="0.25">
      <c r="K1085" s="27"/>
      <c r="L1085" s="27"/>
      <c r="M1085" s="27"/>
      <c r="N1085" s="27"/>
      <c r="Q1085" s="27"/>
      <c r="R1085" s="27"/>
      <c r="S1085" s="27"/>
      <c r="T1085" s="27"/>
      <c r="U1085" s="27"/>
    </row>
    <row r="1086" spans="11:21" x14ac:dyDescent="0.25">
      <c r="K1086" s="27"/>
      <c r="L1086" s="27"/>
      <c r="M1086" s="27"/>
      <c r="N1086" s="27"/>
      <c r="Q1086" s="27"/>
      <c r="R1086" s="27"/>
      <c r="S1086" s="27"/>
      <c r="T1086" s="27"/>
      <c r="U1086" s="27"/>
    </row>
    <row r="1087" spans="11:21" x14ac:dyDescent="0.25">
      <c r="K1087" s="27"/>
      <c r="L1087" s="27"/>
      <c r="M1087" s="27"/>
      <c r="N1087" s="27"/>
      <c r="Q1087" s="27"/>
      <c r="R1087" s="27"/>
      <c r="S1087" s="27"/>
      <c r="T1087" s="27"/>
      <c r="U1087" s="27"/>
    </row>
    <row r="1088" spans="11:21" x14ac:dyDescent="0.25">
      <c r="K1088" s="27"/>
      <c r="L1088" s="27"/>
      <c r="M1088" s="27"/>
      <c r="N1088" s="27"/>
      <c r="Q1088" s="27"/>
      <c r="R1088" s="27"/>
      <c r="S1088" s="27"/>
      <c r="T1088" s="27"/>
      <c r="U1088" s="27"/>
    </row>
    <row r="1089" spans="11:21" x14ac:dyDescent="0.25">
      <c r="K1089" s="27"/>
      <c r="L1089" s="27"/>
      <c r="M1089" s="27"/>
      <c r="N1089" s="27"/>
      <c r="Q1089" s="27"/>
      <c r="R1089" s="27"/>
      <c r="S1089" s="27"/>
      <c r="T1089" s="27"/>
      <c r="U1089" s="27"/>
    </row>
    <row r="1090" spans="11:21" x14ac:dyDescent="0.25">
      <c r="K1090" s="27"/>
      <c r="L1090" s="27"/>
      <c r="M1090" s="27"/>
      <c r="N1090" s="27"/>
      <c r="Q1090" s="27"/>
      <c r="R1090" s="27"/>
      <c r="S1090" s="27"/>
      <c r="T1090" s="27"/>
      <c r="U1090" s="27"/>
    </row>
    <row r="1091" spans="11:21" x14ac:dyDescent="0.25">
      <c r="K1091" s="27"/>
      <c r="L1091" s="27"/>
      <c r="M1091" s="27"/>
      <c r="N1091" s="27"/>
      <c r="Q1091" s="27"/>
      <c r="R1091" s="27"/>
      <c r="S1091" s="27"/>
      <c r="T1091" s="27"/>
      <c r="U1091" s="27"/>
    </row>
    <row r="1092" spans="11:21" x14ac:dyDescent="0.25">
      <c r="K1092" s="27"/>
      <c r="L1092" s="27"/>
      <c r="M1092" s="27"/>
      <c r="N1092" s="27"/>
      <c r="Q1092" s="27"/>
      <c r="R1092" s="27"/>
      <c r="S1092" s="27"/>
      <c r="T1092" s="27"/>
      <c r="U1092" s="27"/>
    </row>
    <row r="1093" spans="11:21" x14ac:dyDescent="0.25">
      <c r="K1093" s="27"/>
      <c r="L1093" s="27"/>
      <c r="M1093" s="27"/>
      <c r="N1093" s="27"/>
      <c r="Q1093" s="27"/>
      <c r="R1093" s="27"/>
      <c r="S1093" s="27"/>
      <c r="T1093" s="27"/>
      <c r="U1093" s="27"/>
    </row>
    <row r="1094" spans="11:21" x14ac:dyDescent="0.25">
      <c r="K1094" s="27"/>
      <c r="L1094" s="27"/>
      <c r="M1094" s="27"/>
      <c r="N1094" s="27"/>
      <c r="Q1094" s="27"/>
      <c r="R1094" s="27"/>
      <c r="S1094" s="27"/>
      <c r="T1094" s="27"/>
      <c r="U1094" s="27"/>
    </row>
    <row r="1095" spans="11:21" x14ac:dyDescent="0.25">
      <c r="K1095" s="27"/>
      <c r="L1095" s="27"/>
      <c r="M1095" s="27"/>
      <c r="N1095" s="27"/>
      <c r="Q1095" s="27"/>
      <c r="R1095" s="27"/>
      <c r="S1095" s="27"/>
      <c r="T1095" s="27"/>
      <c r="U1095" s="27"/>
    </row>
    <row r="1096" spans="11:21" x14ac:dyDescent="0.25">
      <c r="K1096" s="27"/>
      <c r="L1096" s="27"/>
      <c r="M1096" s="27"/>
      <c r="N1096" s="27"/>
      <c r="Q1096" s="27"/>
      <c r="R1096" s="27"/>
      <c r="S1096" s="27"/>
      <c r="T1096" s="27"/>
      <c r="U1096" s="27"/>
    </row>
    <row r="1097" spans="11:21" x14ac:dyDescent="0.25">
      <c r="K1097" s="27"/>
      <c r="L1097" s="27"/>
      <c r="M1097" s="27"/>
      <c r="N1097" s="27"/>
      <c r="Q1097" s="27"/>
      <c r="R1097" s="27"/>
      <c r="S1097" s="27"/>
      <c r="T1097" s="27"/>
      <c r="U1097" s="27"/>
    </row>
    <row r="1098" spans="11:21" x14ac:dyDescent="0.25">
      <c r="K1098" s="27"/>
      <c r="L1098" s="27"/>
      <c r="M1098" s="27"/>
      <c r="N1098" s="27"/>
      <c r="Q1098" s="27"/>
      <c r="R1098" s="27"/>
      <c r="S1098" s="27"/>
      <c r="T1098" s="27"/>
      <c r="U1098" s="27"/>
    </row>
    <row r="1099" spans="11:21" x14ac:dyDescent="0.25">
      <c r="K1099" s="27"/>
      <c r="L1099" s="27"/>
      <c r="M1099" s="27"/>
      <c r="N1099" s="27"/>
      <c r="Q1099" s="27"/>
      <c r="R1099" s="27"/>
      <c r="S1099" s="27"/>
      <c r="T1099" s="27"/>
      <c r="U1099" s="27"/>
    </row>
    <row r="1100" spans="11:21" x14ac:dyDescent="0.25">
      <c r="K1100" s="27"/>
      <c r="L1100" s="27"/>
      <c r="M1100" s="27"/>
      <c r="N1100" s="27"/>
      <c r="Q1100" s="27"/>
      <c r="R1100" s="27"/>
      <c r="S1100" s="27"/>
      <c r="T1100" s="27"/>
      <c r="U1100" s="27"/>
    </row>
    <row r="1101" spans="11:21" x14ac:dyDescent="0.25">
      <c r="K1101" s="27"/>
      <c r="L1101" s="27"/>
      <c r="M1101" s="27"/>
      <c r="N1101" s="27"/>
      <c r="Q1101" s="27"/>
      <c r="R1101" s="27"/>
      <c r="S1101" s="27"/>
      <c r="T1101" s="27"/>
      <c r="U1101" s="27"/>
    </row>
    <row r="1102" spans="11:21" x14ac:dyDescent="0.25">
      <c r="K1102" s="27"/>
      <c r="L1102" s="27"/>
      <c r="M1102" s="27"/>
      <c r="N1102" s="27"/>
      <c r="Q1102" s="27"/>
      <c r="R1102" s="27"/>
      <c r="S1102" s="27"/>
      <c r="T1102" s="27"/>
      <c r="U1102" s="27"/>
    </row>
    <row r="1103" spans="11:21" x14ac:dyDescent="0.25">
      <c r="K1103" s="27"/>
      <c r="L1103" s="27"/>
      <c r="M1103" s="27"/>
      <c r="N1103" s="27"/>
      <c r="Q1103" s="27"/>
      <c r="R1103" s="27"/>
      <c r="S1103" s="27"/>
      <c r="T1103" s="27"/>
      <c r="U1103" s="27"/>
    </row>
    <row r="1104" spans="11:21" x14ac:dyDescent="0.25">
      <c r="K1104" s="27"/>
      <c r="L1104" s="27"/>
      <c r="M1104" s="27"/>
      <c r="N1104" s="27"/>
      <c r="Q1104" s="27"/>
      <c r="R1104" s="27"/>
      <c r="S1104" s="27"/>
      <c r="T1104" s="27"/>
      <c r="U1104" s="27"/>
    </row>
    <row r="1105" spans="11:21" x14ac:dyDescent="0.25">
      <c r="K1105" s="27"/>
      <c r="L1105" s="27"/>
      <c r="M1105" s="27"/>
      <c r="N1105" s="27"/>
      <c r="Q1105" s="27"/>
      <c r="R1105" s="27"/>
      <c r="S1105" s="27"/>
      <c r="T1105" s="27"/>
      <c r="U1105" s="27"/>
    </row>
    <row r="1106" spans="11:21" x14ac:dyDescent="0.25">
      <c r="K1106" s="27"/>
      <c r="L1106" s="27"/>
      <c r="M1106" s="27"/>
      <c r="N1106" s="27"/>
      <c r="Q1106" s="27"/>
      <c r="R1106" s="27"/>
      <c r="S1106" s="27"/>
      <c r="T1106" s="27"/>
      <c r="U1106" s="27"/>
    </row>
    <row r="1107" spans="11:21" x14ac:dyDescent="0.25">
      <c r="K1107" s="27"/>
      <c r="L1107" s="27"/>
      <c r="M1107" s="27"/>
      <c r="N1107" s="27"/>
      <c r="Q1107" s="27"/>
      <c r="R1107" s="27"/>
      <c r="S1107" s="27"/>
      <c r="T1107" s="27"/>
      <c r="U1107" s="27"/>
    </row>
    <row r="1108" spans="11:21" x14ac:dyDescent="0.25">
      <c r="K1108" s="27"/>
      <c r="L1108" s="27"/>
      <c r="M1108" s="27"/>
      <c r="N1108" s="27"/>
      <c r="Q1108" s="27"/>
      <c r="R1108" s="27"/>
      <c r="S1108" s="27"/>
      <c r="T1108" s="27"/>
      <c r="U1108" s="27"/>
    </row>
    <row r="1109" spans="11:21" x14ac:dyDescent="0.25">
      <c r="K1109" s="27"/>
      <c r="L1109" s="27"/>
      <c r="M1109" s="27"/>
      <c r="N1109" s="27"/>
      <c r="Q1109" s="27"/>
      <c r="R1109" s="27"/>
      <c r="S1109" s="27"/>
      <c r="T1109" s="27"/>
      <c r="U1109" s="27"/>
    </row>
    <row r="1110" spans="11:21" x14ac:dyDescent="0.25">
      <c r="K1110" s="27"/>
      <c r="L1110" s="27"/>
      <c r="M1110" s="27"/>
      <c r="N1110" s="27"/>
      <c r="Q1110" s="27"/>
      <c r="R1110" s="27"/>
      <c r="S1110" s="27"/>
      <c r="T1110" s="27"/>
      <c r="U1110" s="27"/>
    </row>
    <row r="1111" spans="11:21" x14ac:dyDescent="0.25">
      <c r="K1111" s="27"/>
      <c r="L1111" s="27"/>
      <c r="M1111" s="27"/>
      <c r="N1111" s="27"/>
      <c r="Q1111" s="27"/>
      <c r="R1111" s="27"/>
      <c r="S1111" s="27"/>
      <c r="T1111" s="27"/>
      <c r="U1111" s="27"/>
    </row>
    <row r="1112" spans="11:21" x14ac:dyDescent="0.25">
      <c r="K1112" s="27"/>
      <c r="L1112" s="27"/>
      <c r="M1112" s="27"/>
      <c r="N1112" s="27"/>
      <c r="Q1112" s="27"/>
      <c r="R1112" s="27"/>
      <c r="S1112" s="27"/>
      <c r="T1112" s="27"/>
      <c r="U1112" s="27"/>
    </row>
    <row r="1113" spans="11:21" x14ac:dyDescent="0.25">
      <c r="K1113" s="27"/>
      <c r="L1113" s="27"/>
      <c r="M1113" s="27"/>
      <c r="N1113" s="27"/>
      <c r="Q1113" s="27"/>
      <c r="R1113" s="27"/>
      <c r="S1113" s="27"/>
      <c r="T1113" s="27"/>
      <c r="U1113" s="27"/>
    </row>
    <row r="1114" spans="11:21" x14ac:dyDescent="0.25">
      <c r="K1114" s="27"/>
      <c r="L1114" s="27"/>
      <c r="M1114" s="27"/>
      <c r="N1114" s="27"/>
      <c r="Q1114" s="27"/>
      <c r="R1114" s="27"/>
      <c r="S1114" s="27"/>
      <c r="T1114" s="27"/>
      <c r="U1114" s="27"/>
    </row>
    <row r="1115" spans="11:21" x14ac:dyDescent="0.25">
      <c r="K1115" s="27"/>
      <c r="L1115" s="27"/>
      <c r="M1115" s="27"/>
      <c r="N1115" s="27"/>
      <c r="Q1115" s="27"/>
      <c r="R1115" s="27"/>
      <c r="S1115" s="27"/>
      <c r="T1115" s="27"/>
      <c r="U1115" s="27"/>
    </row>
    <row r="1116" spans="11:21" x14ac:dyDescent="0.25">
      <c r="K1116" s="27"/>
      <c r="L1116" s="27"/>
      <c r="M1116" s="27"/>
      <c r="N1116" s="27"/>
      <c r="Q1116" s="27"/>
      <c r="R1116" s="27"/>
      <c r="S1116" s="27"/>
      <c r="T1116" s="27"/>
      <c r="U1116" s="27"/>
    </row>
    <row r="1117" spans="11:21" x14ac:dyDescent="0.25">
      <c r="K1117" s="27"/>
      <c r="L1117" s="27"/>
      <c r="M1117" s="27"/>
      <c r="N1117" s="27"/>
      <c r="Q1117" s="27"/>
      <c r="R1117" s="27"/>
      <c r="S1117" s="27"/>
      <c r="T1117" s="27"/>
      <c r="U1117" s="27"/>
    </row>
    <row r="1118" spans="11:21" x14ac:dyDescent="0.25">
      <c r="K1118" s="27"/>
      <c r="L1118" s="27"/>
      <c r="M1118" s="27"/>
      <c r="N1118" s="27"/>
      <c r="Q1118" s="27"/>
      <c r="R1118" s="27"/>
      <c r="S1118" s="27"/>
      <c r="T1118" s="27"/>
      <c r="U1118" s="27"/>
    </row>
    <row r="1119" spans="11:21" x14ac:dyDescent="0.25">
      <c r="K1119" s="27"/>
      <c r="L1119" s="27"/>
      <c r="M1119" s="27"/>
      <c r="N1119" s="27"/>
      <c r="Q1119" s="27"/>
      <c r="R1119" s="27"/>
      <c r="S1119" s="27"/>
      <c r="T1119" s="27"/>
      <c r="U1119" s="27"/>
    </row>
    <row r="1120" spans="11:21" x14ac:dyDescent="0.25">
      <c r="K1120" s="27"/>
      <c r="L1120" s="27"/>
      <c r="M1120" s="27"/>
      <c r="N1120" s="27"/>
      <c r="Q1120" s="27"/>
      <c r="R1120" s="27"/>
      <c r="S1120" s="27"/>
      <c r="T1120" s="27"/>
      <c r="U1120" s="27"/>
    </row>
    <row r="1121" spans="11:21" x14ac:dyDescent="0.25">
      <c r="K1121" s="27"/>
      <c r="L1121" s="27"/>
      <c r="M1121" s="27"/>
      <c r="N1121" s="27"/>
      <c r="Q1121" s="27"/>
      <c r="R1121" s="27"/>
      <c r="S1121" s="27"/>
      <c r="T1121" s="27"/>
      <c r="U1121" s="27"/>
    </row>
    <row r="1122" spans="11:21" x14ac:dyDescent="0.25">
      <c r="K1122" s="27"/>
      <c r="L1122" s="27"/>
      <c r="M1122" s="27"/>
      <c r="N1122" s="27"/>
      <c r="Q1122" s="27"/>
      <c r="R1122" s="27"/>
      <c r="S1122" s="27"/>
      <c r="T1122" s="27"/>
      <c r="U1122" s="27"/>
    </row>
    <row r="1123" spans="11:21" x14ac:dyDescent="0.25">
      <c r="K1123" s="27"/>
      <c r="L1123" s="27"/>
      <c r="M1123" s="27"/>
      <c r="N1123" s="27"/>
      <c r="Q1123" s="27"/>
      <c r="R1123" s="27"/>
      <c r="S1123" s="27"/>
      <c r="T1123" s="27"/>
      <c r="U1123" s="27"/>
    </row>
    <row r="1124" spans="11:21" x14ac:dyDescent="0.25">
      <c r="K1124" s="27"/>
      <c r="L1124" s="27"/>
      <c r="M1124" s="27"/>
      <c r="N1124" s="27"/>
      <c r="Q1124" s="27"/>
      <c r="R1124" s="27"/>
      <c r="S1124" s="27"/>
      <c r="T1124" s="27"/>
      <c r="U1124" s="27"/>
    </row>
    <row r="1125" spans="11:21" x14ac:dyDescent="0.25">
      <c r="K1125" s="27"/>
      <c r="L1125" s="27"/>
      <c r="M1125" s="27"/>
      <c r="N1125" s="27"/>
      <c r="Q1125" s="27"/>
      <c r="R1125" s="27"/>
      <c r="S1125" s="27"/>
      <c r="T1125" s="27"/>
      <c r="U1125" s="27"/>
    </row>
    <row r="1126" spans="11:21" x14ac:dyDescent="0.25">
      <c r="K1126" s="27"/>
      <c r="L1126" s="27"/>
      <c r="M1126" s="27"/>
      <c r="N1126" s="27"/>
      <c r="Q1126" s="27"/>
      <c r="R1126" s="27"/>
      <c r="S1126" s="27"/>
      <c r="T1126" s="27"/>
      <c r="U1126" s="27"/>
    </row>
    <row r="1127" spans="11:21" x14ac:dyDescent="0.25">
      <c r="K1127" s="27"/>
      <c r="L1127" s="27"/>
      <c r="M1127" s="27"/>
      <c r="N1127" s="27"/>
      <c r="Q1127" s="27"/>
      <c r="R1127" s="27"/>
      <c r="S1127" s="27"/>
      <c r="T1127" s="27"/>
      <c r="U1127" s="27"/>
    </row>
    <row r="1128" spans="11:21" x14ac:dyDescent="0.25">
      <c r="K1128" s="27"/>
      <c r="L1128" s="27"/>
      <c r="M1128" s="27"/>
      <c r="N1128" s="27"/>
      <c r="Q1128" s="27"/>
      <c r="R1128" s="27"/>
      <c r="S1128" s="27"/>
      <c r="T1128" s="27"/>
      <c r="U1128" s="27"/>
    </row>
    <row r="1129" spans="11:21" x14ac:dyDescent="0.25">
      <c r="K1129" s="27"/>
      <c r="L1129" s="27"/>
      <c r="M1129" s="27"/>
      <c r="N1129" s="27"/>
      <c r="Q1129" s="27"/>
      <c r="R1129" s="27"/>
      <c r="S1129" s="27"/>
      <c r="T1129" s="27"/>
      <c r="U1129" s="27"/>
    </row>
    <row r="1130" spans="11:21" x14ac:dyDescent="0.25">
      <c r="K1130" s="27"/>
      <c r="L1130" s="27"/>
      <c r="M1130" s="27"/>
      <c r="N1130" s="27"/>
      <c r="Q1130" s="27"/>
      <c r="R1130" s="27"/>
      <c r="S1130" s="27"/>
      <c r="T1130" s="27"/>
      <c r="U1130" s="27"/>
    </row>
    <row r="1131" spans="11:21" x14ac:dyDescent="0.25">
      <c r="K1131" s="27"/>
      <c r="L1131" s="27"/>
      <c r="M1131" s="27"/>
      <c r="N1131" s="27"/>
      <c r="Q1131" s="27"/>
      <c r="R1131" s="27"/>
      <c r="S1131" s="27"/>
      <c r="T1131" s="27"/>
      <c r="U1131" s="27"/>
    </row>
    <row r="1132" spans="11:21" x14ac:dyDescent="0.25">
      <c r="K1132" s="27"/>
      <c r="L1132" s="27"/>
      <c r="M1132" s="27"/>
      <c r="N1132" s="27"/>
      <c r="Q1132" s="27"/>
      <c r="R1132" s="27"/>
      <c r="S1132" s="27"/>
      <c r="T1132" s="27"/>
      <c r="U1132" s="27"/>
    </row>
    <row r="1133" spans="11:21" x14ac:dyDescent="0.25">
      <c r="K1133" s="27"/>
      <c r="L1133" s="27"/>
      <c r="M1133" s="27"/>
      <c r="N1133" s="27"/>
      <c r="Q1133" s="27"/>
      <c r="R1133" s="27"/>
      <c r="S1133" s="27"/>
      <c r="T1133" s="27"/>
      <c r="U1133" s="27"/>
    </row>
    <row r="1134" spans="11:21" x14ac:dyDescent="0.25">
      <c r="K1134" s="27"/>
      <c r="L1134" s="27"/>
      <c r="M1134" s="27"/>
      <c r="N1134" s="27"/>
      <c r="Q1134" s="27"/>
      <c r="R1134" s="27"/>
      <c r="S1134" s="27"/>
      <c r="T1134" s="27"/>
      <c r="U1134" s="27"/>
    </row>
    <row r="1135" spans="11:21" x14ac:dyDescent="0.25">
      <c r="K1135" s="27"/>
      <c r="L1135" s="27"/>
      <c r="M1135" s="27"/>
      <c r="N1135" s="27"/>
      <c r="Q1135" s="27"/>
      <c r="R1135" s="27"/>
      <c r="S1135" s="27"/>
      <c r="T1135" s="27"/>
      <c r="U1135" s="27"/>
    </row>
    <row r="1136" spans="11:21" x14ac:dyDescent="0.25">
      <c r="K1136" s="27"/>
      <c r="L1136" s="27"/>
      <c r="M1136" s="27"/>
      <c r="N1136" s="27"/>
      <c r="Q1136" s="27"/>
      <c r="R1136" s="27"/>
      <c r="S1136" s="27"/>
      <c r="T1136" s="27"/>
      <c r="U1136" s="27"/>
    </row>
    <row r="1137" spans="11:21" x14ac:dyDescent="0.25">
      <c r="K1137" s="27"/>
      <c r="L1137" s="27"/>
      <c r="M1137" s="27"/>
      <c r="N1137" s="27"/>
      <c r="Q1137" s="27"/>
      <c r="R1137" s="27"/>
      <c r="S1137" s="27"/>
      <c r="T1137" s="27"/>
      <c r="U1137" s="27"/>
    </row>
    <row r="1138" spans="11:21" x14ac:dyDescent="0.25">
      <c r="K1138" s="27"/>
      <c r="L1138" s="27"/>
      <c r="M1138" s="27"/>
      <c r="N1138" s="27"/>
      <c r="Q1138" s="27"/>
      <c r="R1138" s="27"/>
      <c r="S1138" s="27"/>
      <c r="T1138" s="27"/>
      <c r="U1138" s="27"/>
    </row>
    <row r="1139" spans="11:21" x14ac:dyDescent="0.25">
      <c r="K1139" s="27"/>
      <c r="L1139" s="27"/>
      <c r="M1139" s="27"/>
      <c r="N1139" s="27"/>
      <c r="Q1139" s="27"/>
      <c r="R1139" s="27"/>
      <c r="S1139" s="27"/>
      <c r="T1139" s="27"/>
      <c r="U1139" s="27"/>
    </row>
    <row r="1140" spans="11:21" x14ac:dyDescent="0.25">
      <c r="K1140" s="27"/>
      <c r="L1140" s="27"/>
      <c r="M1140" s="27"/>
      <c r="N1140" s="27"/>
      <c r="Q1140" s="27"/>
      <c r="R1140" s="27"/>
      <c r="S1140" s="27"/>
      <c r="T1140" s="27"/>
      <c r="U1140" s="27"/>
    </row>
    <row r="1141" spans="11:21" x14ac:dyDescent="0.25">
      <c r="K1141" s="27"/>
      <c r="L1141" s="27"/>
      <c r="M1141" s="27"/>
      <c r="N1141" s="27"/>
      <c r="Q1141" s="27"/>
      <c r="R1141" s="27"/>
      <c r="S1141" s="27"/>
      <c r="T1141" s="27"/>
      <c r="U1141" s="27"/>
    </row>
    <row r="1142" spans="11:21" x14ac:dyDescent="0.25">
      <c r="K1142" s="27"/>
      <c r="L1142" s="27"/>
      <c r="M1142" s="27"/>
      <c r="N1142" s="27"/>
      <c r="Q1142" s="27"/>
      <c r="R1142" s="27"/>
      <c r="S1142" s="27"/>
      <c r="T1142" s="27"/>
      <c r="U1142" s="27"/>
    </row>
    <row r="1143" spans="11:21" x14ac:dyDescent="0.25">
      <c r="K1143" s="27"/>
      <c r="L1143" s="27"/>
      <c r="M1143" s="27"/>
      <c r="N1143" s="27"/>
      <c r="Q1143" s="27"/>
      <c r="R1143" s="27"/>
      <c r="S1143" s="27"/>
      <c r="T1143" s="27"/>
      <c r="U1143" s="27"/>
    </row>
    <row r="1144" spans="11:21" x14ac:dyDescent="0.25">
      <c r="K1144" s="27"/>
      <c r="L1144" s="27"/>
      <c r="M1144" s="27"/>
      <c r="N1144" s="27"/>
      <c r="Q1144" s="27"/>
      <c r="R1144" s="27"/>
      <c r="S1144" s="27"/>
      <c r="T1144" s="27"/>
      <c r="U1144" s="27"/>
    </row>
    <row r="1145" spans="11:21" x14ac:dyDescent="0.25">
      <c r="K1145" s="27"/>
      <c r="L1145" s="27"/>
      <c r="M1145" s="27"/>
      <c r="N1145" s="27"/>
      <c r="Q1145" s="27"/>
      <c r="R1145" s="27"/>
      <c r="S1145" s="27"/>
      <c r="T1145" s="27"/>
      <c r="U1145" s="27"/>
    </row>
    <row r="1146" spans="11:21" x14ac:dyDescent="0.25">
      <c r="K1146" s="27"/>
      <c r="L1146" s="27"/>
      <c r="M1146" s="27"/>
      <c r="N1146" s="27"/>
      <c r="Q1146" s="27"/>
      <c r="R1146" s="27"/>
      <c r="S1146" s="27"/>
      <c r="T1146" s="27"/>
      <c r="U1146" s="27"/>
    </row>
    <row r="1147" spans="11:21" x14ac:dyDescent="0.25">
      <c r="K1147" s="27"/>
      <c r="L1147" s="27"/>
      <c r="M1147" s="27"/>
      <c r="N1147" s="27"/>
      <c r="Q1147" s="27"/>
      <c r="R1147" s="27"/>
      <c r="S1147" s="27"/>
      <c r="T1147" s="27"/>
      <c r="U1147" s="27"/>
    </row>
    <row r="1148" spans="11:21" x14ac:dyDescent="0.25">
      <c r="K1148" s="27"/>
      <c r="L1148" s="27"/>
      <c r="M1148" s="27"/>
      <c r="N1148" s="27"/>
      <c r="Q1148" s="27"/>
      <c r="R1148" s="27"/>
      <c r="S1148" s="27"/>
      <c r="T1148" s="27"/>
      <c r="U1148" s="27"/>
    </row>
    <row r="1149" spans="11:21" x14ac:dyDescent="0.25">
      <c r="K1149" s="27"/>
      <c r="L1149" s="27"/>
      <c r="M1149" s="27"/>
      <c r="N1149" s="27"/>
      <c r="Q1149" s="27"/>
      <c r="R1149" s="27"/>
      <c r="S1149" s="27"/>
      <c r="T1149" s="27"/>
      <c r="U1149" s="27"/>
    </row>
    <row r="1150" spans="11:21" x14ac:dyDescent="0.25">
      <c r="K1150" s="27"/>
      <c r="L1150" s="27"/>
      <c r="M1150" s="27"/>
      <c r="N1150" s="27"/>
      <c r="Q1150" s="27"/>
      <c r="R1150" s="27"/>
      <c r="S1150" s="27"/>
      <c r="T1150" s="27"/>
      <c r="U1150" s="27"/>
    </row>
    <row r="1151" spans="11:21" x14ac:dyDescent="0.25">
      <c r="K1151" s="27"/>
      <c r="L1151" s="27"/>
      <c r="M1151" s="27"/>
      <c r="N1151" s="27"/>
      <c r="Q1151" s="27"/>
      <c r="R1151" s="27"/>
      <c r="S1151" s="27"/>
      <c r="T1151" s="27"/>
      <c r="U1151" s="27"/>
    </row>
    <row r="1152" spans="11:21" x14ac:dyDescent="0.25">
      <c r="K1152" s="27"/>
      <c r="L1152" s="27"/>
      <c r="M1152" s="27"/>
      <c r="N1152" s="27"/>
      <c r="Q1152" s="27"/>
      <c r="R1152" s="27"/>
      <c r="S1152" s="27"/>
      <c r="T1152" s="27"/>
      <c r="U1152" s="27"/>
    </row>
    <row r="1153" spans="11:21" x14ac:dyDescent="0.25">
      <c r="K1153" s="27"/>
      <c r="L1153" s="27"/>
      <c r="M1153" s="27"/>
      <c r="N1153" s="27"/>
      <c r="Q1153" s="27"/>
      <c r="R1153" s="27"/>
      <c r="S1153" s="27"/>
      <c r="T1153" s="27"/>
      <c r="U1153" s="27"/>
    </row>
    <row r="1154" spans="11:21" x14ac:dyDescent="0.25">
      <c r="K1154" s="27"/>
      <c r="L1154" s="27"/>
      <c r="M1154" s="27"/>
      <c r="N1154" s="27"/>
      <c r="Q1154" s="27"/>
      <c r="R1154" s="27"/>
      <c r="S1154" s="27"/>
      <c r="T1154" s="27"/>
      <c r="U1154" s="27"/>
    </row>
    <row r="1155" spans="11:21" x14ac:dyDescent="0.25">
      <c r="K1155" s="27"/>
      <c r="L1155" s="27"/>
      <c r="M1155" s="27"/>
      <c r="N1155" s="27"/>
      <c r="Q1155" s="27"/>
      <c r="R1155" s="27"/>
      <c r="S1155" s="27"/>
      <c r="T1155" s="27"/>
      <c r="U1155" s="27"/>
    </row>
    <row r="1156" spans="11:21" x14ac:dyDescent="0.25">
      <c r="K1156" s="27"/>
      <c r="L1156" s="27"/>
      <c r="M1156" s="27"/>
      <c r="N1156" s="27"/>
      <c r="Q1156" s="27"/>
      <c r="R1156" s="27"/>
      <c r="S1156" s="27"/>
      <c r="T1156" s="27"/>
      <c r="U1156" s="27"/>
    </row>
    <row r="1157" spans="11:21" x14ac:dyDescent="0.25">
      <c r="K1157" s="27"/>
      <c r="L1157" s="27"/>
      <c r="M1157" s="27"/>
      <c r="N1157" s="27"/>
      <c r="Q1157" s="27"/>
      <c r="R1157" s="27"/>
      <c r="S1157" s="27"/>
      <c r="T1157" s="27"/>
      <c r="U1157" s="27"/>
    </row>
    <row r="1158" spans="11:21" x14ac:dyDescent="0.25">
      <c r="K1158" s="27"/>
      <c r="L1158" s="27"/>
      <c r="M1158" s="27"/>
      <c r="N1158" s="27"/>
      <c r="Q1158" s="27"/>
      <c r="R1158" s="27"/>
      <c r="S1158" s="27"/>
      <c r="T1158" s="27"/>
      <c r="U1158" s="27"/>
    </row>
    <row r="1159" spans="11:21" x14ac:dyDescent="0.25">
      <c r="K1159" s="27"/>
      <c r="L1159" s="27"/>
      <c r="M1159" s="27"/>
      <c r="N1159" s="27"/>
      <c r="Q1159" s="27"/>
      <c r="R1159" s="27"/>
      <c r="S1159" s="27"/>
      <c r="T1159" s="27"/>
      <c r="U1159" s="27"/>
    </row>
    <row r="1160" spans="11:21" x14ac:dyDescent="0.25">
      <c r="K1160" s="27"/>
      <c r="L1160" s="27"/>
      <c r="M1160" s="27"/>
      <c r="N1160" s="27"/>
      <c r="Q1160" s="27"/>
      <c r="R1160" s="27"/>
      <c r="S1160" s="27"/>
      <c r="T1160" s="27"/>
      <c r="U1160" s="27"/>
    </row>
    <row r="1161" spans="11:21" x14ac:dyDescent="0.25">
      <c r="K1161" s="27"/>
      <c r="L1161" s="27"/>
      <c r="M1161" s="27"/>
      <c r="N1161" s="27"/>
      <c r="Q1161" s="27"/>
      <c r="R1161" s="27"/>
      <c r="S1161" s="27"/>
      <c r="T1161" s="27"/>
      <c r="U1161" s="27"/>
    </row>
    <row r="1162" spans="11:21" x14ac:dyDescent="0.25">
      <c r="K1162" s="27"/>
      <c r="L1162" s="27"/>
      <c r="M1162" s="27"/>
      <c r="N1162" s="27"/>
      <c r="Q1162" s="27"/>
      <c r="R1162" s="27"/>
      <c r="S1162" s="27"/>
      <c r="T1162" s="27"/>
      <c r="U1162" s="27"/>
    </row>
    <row r="1163" spans="11:21" x14ac:dyDescent="0.25">
      <c r="K1163" s="27"/>
      <c r="L1163" s="27"/>
      <c r="M1163" s="27"/>
      <c r="N1163" s="27"/>
      <c r="Q1163" s="27"/>
      <c r="R1163" s="27"/>
      <c r="S1163" s="27"/>
      <c r="T1163" s="27"/>
      <c r="U1163" s="27"/>
    </row>
    <row r="1164" spans="11:21" x14ac:dyDescent="0.25">
      <c r="K1164" s="27"/>
      <c r="L1164" s="27"/>
      <c r="M1164" s="27"/>
      <c r="N1164" s="27"/>
      <c r="Q1164" s="27"/>
      <c r="R1164" s="27"/>
      <c r="S1164" s="27"/>
      <c r="T1164" s="27"/>
      <c r="U1164" s="27"/>
    </row>
    <row r="1165" spans="11:21" x14ac:dyDescent="0.25">
      <c r="K1165" s="27"/>
      <c r="L1165" s="27"/>
      <c r="M1165" s="27"/>
      <c r="N1165" s="27"/>
      <c r="Q1165" s="27"/>
      <c r="R1165" s="27"/>
      <c r="S1165" s="27"/>
      <c r="T1165" s="27"/>
      <c r="U1165" s="27"/>
    </row>
    <row r="1166" spans="11:21" x14ac:dyDescent="0.25">
      <c r="K1166" s="27"/>
      <c r="L1166" s="27"/>
      <c r="M1166" s="27"/>
      <c r="N1166" s="27"/>
      <c r="Q1166" s="27"/>
      <c r="R1166" s="27"/>
      <c r="S1166" s="27"/>
      <c r="T1166" s="27"/>
      <c r="U1166" s="27"/>
    </row>
    <row r="1167" spans="11:21" x14ac:dyDescent="0.25">
      <c r="K1167" s="27"/>
      <c r="L1167" s="27"/>
      <c r="M1167" s="27"/>
      <c r="N1167" s="27"/>
      <c r="Q1167" s="27"/>
      <c r="R1167" s="27"/>
      <c r="S1167" s="27"/>
      <c r="T1167" s="27"/>
      <c r="U1167" s="27"/>
    </row>
    <row r="1168" spans="11:21" x14ac:dyDescent="0.25">
      <c r="K1168" s="27"/>
      <c r="L1168" s="27"/>
      <c r="M1168" s="27"/>
      <c r="N1168" s="27"/>
      <c r="Q1168" s="27"/>
      <c r="R1168" s="27"/>
      <c r="S1168" s="27"/>
      <c r="T1168" s="27"/>
      <c r="U1168" s="27"/>
    </row>
    <row r="1169" spans="11:21" x14ac:dyDescent="0.25">
      <c r="K1169" s="27"/>
      <c r="L1169" s="27"/>
      <c r="M1169" s="27"/>
      <c r="N1169" s="27"/>
      <c r="Q1169" s="27"/>
      <c r="R1169" s="27"/>
      <c r="S1169" s="27"/>
      <c r="T1169" s="27"/>
      <c r="U1169" s="27"/>
    </row>
    <row r="1170" spans="11:21" x14ac:dyDescent="0.25">
      <c r="K1170" s="27"/>
      <c r="L1170" s="27"/>
      <c r="M1170" s="27"/>
      <c r="N1170" s="27"/>
      <c r="Q1170" s="27"/>
      <c r="R1170" s="27"/>
      <c r="S1170" s="27"/>
      <c r="T1170" s="27"/>
      <c r="U1170" s="27"/>
    </row>
    <row r="1171" spans="11:21" x14ac:dyDescent="0.25">
      <c r="K1171" s="27"/>
      <c r="L1171" s="27"/>
      <c r="M1171" s="27"/>
      <c r="N1171" s="27"/>
      <c r="Q1171" s="27"/>
      <c r="R1171" s="27"/>
      <c r="S1171" s="27"/>
      <c r="T1171" s="27"/>
      <c r="U1171" s="27"/>
    </row>
    <row r="1172" spans="11:21" x14ac:dyDescent="0.25">
      <c r="K1172" s="27"/>
      <c r="L1172" s="27"/>
      <c r="M1172" s="27"/>
      <c r="N1172" s="27"/>
      <c r="Q1172" s="27"/>
      <c r="R1172" s="27"/>
      <c r="S1172" s="27"/>
      <c r="T1172" s="27"/>
      <c r="U1172" s="27"/>
    </row>
    <row r="1173" spans="11:21" x14ac:dyDescent="0.25">
      <c r="K1173" s="27"/>
      <c r="L1173" s="27"/>
      <c r="M1173" s="27"/>
      <c r="N1173" s="27"/>
      <c r="Q1173" s="27"/>
      <c r="R1173" s="27"/>
      <c r="S1173" s="27"/>
      <c r="T1173" s="27"/>
      <c r="U1173" s="27"/>
    </row>
    <row r="1174" spans="11:21" x14ac:dyDescent="0.25">
      <c r="K1174" s="27"/>
      <c r="L1174" s="27"/>
      <c r="M1174" s="27"/>
      <c r="N1174" s="27"/>
      <c r="Q1174" s="27"/>
      <c r="R1174" s="27"/>
      <c r="S1174" s="27"/>
      <c r="T1174" s="27"/>
      <c r="U1174" s="27"/>
    </row>
    <row r="1175" spans="11:21" x14ac:dyDescent="0.25">
      <c r="K1175" s="27"/>
      <c r="L1175" s="27"/>
      <c r="M1175" s="27"/>
      <c r="N1175" s="27"/>
      <c r="Q1175" s="27"/>
      <c r="R1175" s="27"/>
      <c r="S1175" s="27"/>
      <c r="T1175" s="27"/>
      <c r="U1175" s="27"/>
    </row>
    <row r="1176" spans="11:21" x14ac:dyDescent="0.25">
      <c r="K1176" s="27"/>
      <c r="L1176" s="27"/>
      <c r="M1176" s="27"/>
      <c r="N1176" s="27"/>
      <c r="Q1176" s="27"/>
      <c r="R1176" s="27"/>
      <c r="S1176" s="27"/>
      <c r="T1176" s="27"/>
      <c r="U1176" s="27"/>
    </row>
    <row r="1177" spans="11:21" x14ac:dyDescent="0.25">
      <c r="K1177" s="27"/>
      <c r="L1177" s="27"/>
      <c r="M1177" s="27"/>
      <c r="N1177" s="27"/>
      <c r="Q1177" s="27"/>
      <c r="R1177" s="27"/>
      <c r="S1177" s="27"/>
      <c r="T1177" s="27"/>
      <c r="U1177" s="27"/>
    </row>
    <row r="1178" spans="11:21" x14ac:dyDescent="0.25">
      <c r="K1178" s="27"/>
      <c r="L1178" s="27"/>
      <c r="M1178" s="27"/>
      <c r="N1178" s="27"/>
      <c r="Q1178" s="27"/>
      <c r="R1178" s="27"/>
      <c r="S1178" s="27"/>
      <c r="T1178" s="27"/>
      <c r="U1178" s="27"/>
    </row>
    <row r="1179" spans="11:21" x14ac:dyDescent="0.25">
      <c r="K1179" s="27"/>
      <c r="L1179" s="27"/>
      <c r="M1179" s="27"/>
      <c r="N1179" s="27"/>
      <c r="Q1179" s="27"/>
      <c r="R1179" s="27"/>
      <c r="S1179" s="27"/>
      <c r="T1179" s="27"/>
      <c r="U1179" s="27"/>
    </row>
    <row r="1180" spans="11:21" x14ac:dyDescent="0.25">
      <c r="K1180" s="27"/>
      <c r="L1180" s="27"/>
      <c r="M1180" s="27"/>
      <c r="N1180" s="27"/>
      <c r="Q1180" s="27"/>
      <c r="R1180" s="27"/>
      <c r="S1180" s="27"/>
      <c r="T1180" s="27"/>
      <c r="U1180" s="27"/>
    </row>
    <row r="1181" spans="11:21" x14ac:dyDescent="0.25">
      <c r="K1181" s="27"/>
      <c r="L1181" s="27"/>
      <c r="M1181" s="27"/>
      <c r="N1181" s="27"/>
      <c r="Q1181" s="27"/>
      <c r="R1181" s="27"/>
      <c r="S1181" s="27"/>
      <c r="T1181" s="27"/>
      <c r="U1181" s="27"/>
    </row>
    <row r="1182" spans="11:21" x14ac:dyDescent="0.25">
      <c r="K1182" s="27"/>
      <c r="L1182" s="27"/>
      <c r="M1182" s="27"/>
      <c r="N1182" s="27"/>
      <c r="Q1182" s="27"/>
      <c r="R1182" s="27"/>
      <c r="S1182" s="27"/>
      <c r="T1182" s="27"/>
      <c r="U1182" s="27"/>
    </row>
    <row r="1183" spans="11:21" x14ac:dyDescent="0.25">
      <c r="K1183" s="27"/>
      <c r="L1183" s="27"/>
      <c r="M1183" s="27"/>
      <c r="N1183" s="27"/>
      <c r="Q1183" s="27"/>
      <c r="R1183" s="27"/>
      <c r="S1183" s="27"/>
      <c r="T1183" s="27"/>
      <c r="U1183" s="27"/>
    </row>
    <row r="1184" spans="11:21" x14ac:dyDescent="0.25">
      <c r="K1184" s="27"/>
      <c r="L1184" s="27"/>
      <c r="M1184" s="27"/>
      <c r="N1184" s="27"/>
      <c r="Q1184" s="27"/>
      <c r="R1184" s="27"/>
      <c r="S1184" s="27"/>
      <c r="T1184" s="27"/>
      <c r="U1184" s="27"/>
    </row>
    <row r="1185" spans="11:21" x14ac:dyDescent="0.25">
      <c r="K1185" s="27"/>
      <c r="L1185" s="27"/>
      <c r="M1185" s="27"/>
      <c r="N1185" s="27"/>
      <c r="Q1185" s="27"/>
      <c r="R1185" s="27"/>
      <c r="S1185" s="27"/>
      <c r="T1185" s="27"/>
      <c r="U1185" s="27"/>
    </row>
    <row r="1186" spans="11:21" x14ac:dyDescent="0.25">
      <c r="K1186" s="27"/>
      <c r="L1186" s="27"/>
      <c r="M1186" s="27"/>
      <c r="N1186" s="27"/>
      <c r="Q1186" s="27"/>
      <c r="R1186" s="27"/>
      <c r="S1186" s="27"/>
      <c r="T1186" s="27"/>
      <c r="U1186" s="27"/>
    </row>
    <row r="1187" spans="11:21" x14ac:dyDescent="0.25">
      <c r="K1187" s="27"/>
      <c r="L1187" s="27"/>
      <c r="M1187" s="27"/>
      <c r="N1187" s="27"/>
      <c r="Q1187" s="27"/>
      <c r="R1187" s="27"/>
      <c r="S1187" s="27"/>
      <c r="T1187" s="27"/>
      <c r="U1187" s="27"/>
    </row>
    <row r="1188" spans="11:21" x14ac:dyDescent="0.25">
      <c r="K1188" s="27"/>
      <c r="L1188" s="27"/>
      <c r="M1188" s="27"/>
      <c r="N1188" s="27"/>
      <c r="Q1188" s="27"/>
      <c r="R1188" s="27"/>
      <c r="S1188" s="27"/>
      <c r="T1188" s="27"/>
      <c r="U1188" s="27"/>
    </row>
    <row r="1189" spans="11:21" x14ac:dyDescent="0.25">
      <c r="K1189" s="27"/>
      <c r="L1189" s="27"/>
      <c r="M1189" s="27"/>
      <c r="N1189" s="27"/>
      <c r="Q1189" s="27"/>
      <c r="R1189" s="27"/>
      <c r="S1189" s="27"/>
      <c r="T1189" s="27"/>
      <c r="U1189" s="27"/>
    </row>
    <row r="1190" spans="11:21" x14ac:dyDescent="0.25">
      <c r="K1190" s="27"/>
      <c r="L1190" s="27"/>
      <c r="M1190" s="27"/>
      <c r="N1190" s="27"/>
      <c r="Q1190" s="27"/>
      <c r="R1190" s="27"/>
      <c r="S1190" s="27"/>
      <c r="T1190" s="27"/>
      <c r="U1190" s="27"/>
    </row>
    <row r="1191" spans="11:21" x14ac:dyDescent="0.25">
      <c r="K1191" s="27"/>
      <c r="L1191" s="27"/>
      <c r="M1191" s="27"/>
      <c r="N1191" s="27"/>
      <c r="Q1191" s="27"/>
      <c r="R1191" s="27"/>
      <c r="S1191" s="27"/>
      <c r="T1191" s="27"/>
      <c r="U1191" s="27"/>
    </row>
    <row r="1192" spans="11:21" x14ac:dyDescent="0.25">
      <c r="K1192" s="27"/>
      <c r="L1192" s="27"/>
      <c r="M1192" s="27"/>
      <c r="N1192" s="27"/>
      <c r="Q1192" s="27"/>
      <c r="R1192" s="27"/>
      <c r="S1192" s="27"/>
      <c r="T1192" s="27"/>
      <c r="U1192" s="27"/>
    </row>
    <row r="1193" spans="11:21" x14ac:dyDescent="0.25">
      <c r="K1193" s="27"/>
      <c r="L1193" s="27"/>
      <c r="M1193" s="27"/>
      <c r="N1193" s="27"/>
      <c r="Q1193" s="27"/>
      <c r="R1193" s="27"/>
      <c r="S1193" s="27"/>
      <c r="T1193" s="27"/>
      <c r="U1193" s="27"/>
    </row>
    <row r="1194" spans="11:21" x14ac:dyDescent="0.25">
      <c r="K1194" s="27"/>
      <c r="L1194" s="27"/>
      <c r="M1194" s="27"/>
      <c r="N1194" s="27"/>
      <c r="Q1194" s="27"/>
      <c r="R1194" s="27"/>
      <c r="S1194" s="27"/>
      <c r="T1194" s="27"/>
      <c r="U1194" s="27"/>
    </row>
    <row r="1195" spans="11:21" x14ac:dyDescent="0.25">
      <c r="K1195" s="27"/>
      <c r="L1195" s="27"/>
      <c r="M1195" s="27"/>
      <c r="N1195" s="27"/>
      <c r="Q1195" s="27"/>
      <c r="R1195" s="27"/>
      <c r="S1195" s="27"/>
      <c r="T1195" s="27"/>
      <c r="U1195" s="27"/>
    </row>
    <row r="1196" spans="11:21" x14ac:dyDescent="0.25">
      <c r="K1196" s="27"/>
      <c r="L1196" s="27"/>
      <c r="M1196" s="27"/>
      <c r="N1196" s="27"/>
      <c r="Q1196" s="27"/>
      <c r="R1196" s="27"/>
      <c r="S1196" s="27"/>
      <c r="T1196" s="27"/>
      <c r="U1196" s="27"/>
    </row>
    <row r="1197" spans="11:21" x14ac:dyDescent="0.25">
      <c r="K1197" s="27"/>
      <c r="L1197" s="27"/>
      <c r="M1197" s="27"/>
      <c r="N1197" s="27"/>
      <c r="Q1197" s="27"/>
      <c r="R1197" s="27"/>
      <c r="S1197" s="27"/>
      <c r="T1197" s="27"/>
      <c r="U1197" s="27"/>
    </row>
    <row r="1198" spans="11:21" x14ac:dyDescent="0.25">
      <c r="K1198" s="27"/>
      <c r="L1198" s="27"/>
      <c r="M1198" s="27"/>
      <c r="N1198" s="27"/>
      <c r="Q1198" s="27"/>
      <c r="R1198" s="27"/>
      <c r="S1198" s="27"/>
      <c r="T1198" s="27"/>
      <c r="U1198" s="27"/>
    </row>
    <row r="1199" spans="11:21" x14ac:dyDescent="0.25">
      <c r="K1199" s="27"/>
      <c r="L1199" s="27"/>
      <c r="M1199" s="27"/>
      <c r="N1199" s="27"/>
      <c r="Q1199" s="27"/>
      <c r="R1199" s="27"/>
      <c r="S1199" s="27"/>
      <c r="T1199" s="27"/>
      <c r="U1199" s="27"/>
    </row>
    <row r="1200" spans="11:21" x14ac:dyDescent="0.25">
      <c r="K1200" s="27"/>
      <c r="L1200" s="27"/>
      <c r="M1200" s="27"/>
      <c r="N1200" s="27"/>
      <c r="Q1200" s="27"/>
      <c r="R1200" s="27"/>
      <c r="S1200" s="27"/>
      <c r="T1200" s="27"/>
      <c r="U1200" s="27"/>
    </row>
    <row r="1201" spans="11:21" x14ac:dyDescent="0.25">
      <c r="K1201" s="27"/>
      <c r="L1201" s="27"/>
      <c r="M1201" s="27"/>
      <c r="N1201" s="27"/>
      <c r="Q1201" s="27"/>
      <c r="R1201" s="27"/>
      <c r="S1201" s="27"/>
      <c r="T1201" s="27"/>
      <c r="U1201" s="27"/>
    </row>
    <row r="1202" spans="11:21" x14ac:dyDescent="0.25">
      <c r="K1202" s="27"/>
      <c r="L1202" s="27"/>
      <c r="M1202" s="27"/>
      <c r="N1202" s="27"/>
      <c r="Q1202" s="27"/>
      <c r="R1202" s="27"/>
      <c r="S1202" s="27"/>
      <c r="T1202" s="27"/>
      <c r="U1202" s="27"/>
    </row>
    <row r="1203" spans="11:21" x14ac:dyDescent="0.25">
      <c r="K1203" s="27"/>
      <c r="L1203" s="27"/>
      <c r="M1203" s="27"/>
      <c r="N1203" s="27"/>
      <c r="Q1203" s="27"/>
      <c r="R1203" s="27"/>
      <c r="S1203" s="27"/>
      <c r="T1203" s="27"/>
      <c r="U1203" s="27"/>
    </row>
    <row r="1204" spans="11:21" x14ac:dyDescent="0.25">
      <c r="K1204" s="27"/>
      <c r="L1204" s="27"/>
      <c r="M1204" s="27"/>
      <c r="N1204" s="27"/>
      <c r="Q1204" s="27"/>
      <c r="R1204" s="27"/>
      <c r="S1204" s="27"/>
      <c r="T1204" s="27"/>
      <c r="U1204" s="27"/>
    </row>
    <row r="1205" spans="11:21" x14ac:dyDescent="0.25">
      <c r="K1205" s="27"/>
      <c r="L1205" s="27"/>
      <c r="M1205" s="27"/>
      <c r="N1205" s="27"/>
      <c r="Q1205" s="27"/>
      <c r="R1205" s="27"/>
      <c r="S1205" s="27"/>
      <c r="T1205" s="27"/>
      <c r="U1205" s="27"/>
    </row>
    <row r="1206" spans="11:21" x14ac:dyDescent="0.25">
      <c r="K1206" s="27"/>
      <c r="L1206" s="27"/>
      <c r="M1206" s="27"/>
      <c r="N1206" s="27"/>
      <c r="Q1206" s="27"/>
      <c r="R1206" s="27"/>
      <c r="S1206" s="27"/>
      <c r="T1206" s="27"/>
      <c r="U1206" s="27"/>
    </row>
    <row r="1207" spans="11:21" x14ac:dyDescent="0.25">
      <c r="K1207" s="27"/>
      <c r="L1207" s="27"/>
      <c r="M1207" s="27"/>
      <c r="N1207" s="27"/>
      <c r="Q1207" s="27"/>
      <c r="R1207" s="27"/>
      <c r="S1207" s="27"/>
      <c r="T1207" s="27"/>
      <c r="U1207" s="27"/>
    </row>
    <row r="1208" spans="11:21" x14ac:dyDescent="0.25">
      <c r="K1208" s="27"/>
      <c r="L1208" s="27"/>
      <c r="M1208" s="27"/>
      <c r="N1208" s="27"/>
      <c r="Q1208" s="27"/>
      <c r="R1208" s="27"/>
      <c r="S1208" s="27"/>
      <c r="T1208" s="27"/>
      <c r="U1208" s="27"/>
    </row>
    <row r="1209" spans="11:21" x14ac:dyDescent="0.25">
      <c r="K1209" s="27"/>
      <c r="L1209" s="27"/>
      <c r="M1209" s="27"/>
      <c r="N1209" s="27"/>
      <c r="Q1209" s="27"/>
      <c r="R1209" s="27"/>
      <c r="S1209" s="27"/>
      <c r="T1209" s="27"/>
      <c r="U1209" s="27"/>
    </row>
    <row r="1210" spans="11:21" x14ac:dyDescent="0.25">
      <c r="K1210" s="27"/>
      <c r="L1210" s="27"/>
      <c r="M1210" s="27"/>
      <c r="N1210" s="27"/>
      <c r="Q1210" s="27"/>
      <c r="R1210" s="27"/>
      <c r="S1210" s="27"/>
      <c r="T1210" s="27"/>
      <c r="U1210" s="27"/>
    </row>
    <row r="1211" spans="11:21" x14ac:dyDescent="0.25">
      <c r="K1211" s="27"/>
      <c r="L1211" s="27"/>
      <c r="M1211" s="27"/>
      <c r="N1211" s="27"/>
      <c r="Q1211" s="27"/>
      <c r="R1211" s="27"/>
      <c r="S1211" s="27"/>
      <c r="T1211" s="27"/>
      <c r="U1211" s="27"/>
    </row>
    <row r="1212" spans="11:21" x14ac:dyDescent="0.25">
      <c r="K1212" s="27"/>
      <c r="L1212" s="27"/>
      <c r="M1212" s="27"/>
      <c r="N1212" s="27"/>
      <c r="Q1212" s="27"/>
      <c r="R1212" s="27"/>
      <c r="S1212" s="27"/>
      <c r="T1212" s="27"/>
      <c r="U1212" s="27"/>
    </row>
    <row r="1213" spans="11:21" x14ac:dyDescent="0.25">
      <c r="K1213" s="27"/>
      <c r="L1213" s="27"/>
      <c r="M1213" s="27"/>
      <c r="N1213" s="27"/>
      <c r="Q1213" s="27"/>
      <c r="R1213" s="27"/>
      <c r="S1213" s="27"/>
      <c r="T1213" s="27"/>
      <c r="U1213" s="27"/>
    </row>
    <row r="1214" spans="11:21" x14ac:dyDescent="0.25">
      <c r="K1214" s="27"/>
      <c r="L1214" s="27"/>
      <c r="M1214" s="27"/>
      <c r="N1214" s="27"/>
      <c r="Q1214" s="27"/>
      <c r="R1214" s="27"/>
      <c r="S1214" s="27"/>
      <c r="T1214" s="27"/>
      <c r="U1214" s="27"/>
    </row>
    <row r="1215" spans="11:21" x14ac:dyDescent="0.25">
      <c r="K1215" s="27"/>
      <c r="L1215" s="27"/>
      <c r="M1215" s="27"/>
      <c r="N1215" s="27"/>
      <c r="Q1215" s="27"/>
      <c r="R1215" s="27"/>
      <c r="S1215" s="27"/>
      <c r="T1215" s="27"/>
      <c r="U1215" s="27"/>
    </row>
    <row r="1216" spans="11:21" x14ac:dyDescent="0.25">
      <c r="K1216" s="27"/>
      <c r="L1216" s="27"/>
      <c r="M1216" s="27"/>
      <c r="N1216" s="27"/>
      <c r="Q1216" s="27"/>
      <c r="R1216" s="27"/>
      <c r="S1216" s="27"/>
      <c r="T1216" s="27"/>
      <c r="U1216" s="27"/>
    </row>
    <row r="1217" spans="11:21" x14ac:dyDescent="0.25">
      <c r="K1217" s="27"/>
      <c r="L1217" s="27"/>
      <c r="M1217" s="27"/>
      <c r="N1217" s="27"/>
      <c r="Q1217" s="27"/>
      <c r="R1217" s="27"/>
      <c r="S1217" s="27"/>
      <c r="T1217" s="27"/>
      <c r="U1217" s="27"/>
    </row>
    <row r="1218" spans="11:21" x14ac:dyDescent="0.25">
      <c r="K1218" s="27"/>
      <c r="L1218" s="27"/>
      <c r="M1218" s="27"/>
      <c r="N1218" s="27"/>
      <c r="Q1218" s="27"/>
      <c r="R1218" s="27"/>
      <c r="S1218" s="27"/>
      <c r="T1218" s="27"/>
      <c r="U1218" s="27"/>
    </row>
    <row r="1219" spans="11:21" x14ac:dyDescent="0.25">
      <c r="K1219" s="27"/>
      <c r="L1219" s="27"/>
      <c r="M1219" s="27"/>
      <c r="N1219" s="27"/>
      <c r="Q1219" s="27"/>
      <c r="R1219" s="27"/>
      <c r="S1219" s="27"/>
      <c r="T1219" s="27"/>
      <c r="U1219" s="27"/>
    </row>
    <row r="1220" spans="11:21" x14ac:dyDescent="0.25">
      <c r="K1220" s="27"/>
      <c r="L1220" s="27"/>
      <c r="M1220" s="27"/>
      <c r="N1220" s="27"/>
      <c r="Q1220" s="27"/>
      <c r="R1220" s="27"/>
      <c r="S1220" s="27"/>
      <c r="T1220" s="27"/>
      <c r="U1220" s="27"/>
    </row>
    <row r="1221" spans="11:21" x14ac:dyDescent="0.25">
      <c r="K1221" s="27"/>
      <c r="L1221" s="27"/>
      <c r="M1221" s="27"/>
      <c r="N1221" s="27"/>
      <c r="Q1221" s="27"/>
      <c r="R1221" s="27"/>
      <c r="S1221" s="27"/>
      <c r="T1221" s="27"/>
      <c r="U1221" s="27"/>
    </row>
    <row r="1222" spans="11:21" x14ac:dyDescent="0.25">
      <c r="K1222" s="27"/>
      <c r="L1222" s="27"/>
      <c r="M1222" s="27"/>
      <c r="N1222" s="27"/>
      <c r="Q1222" s="27"/>
      <c r="R1222" s="27"/>
      <c r="S1222" s="27"/>
      <c r="T1222" s="27"/>
      <c r="U1222" s="27"/>
    </row>
    <row r="1223" spans="11:21" x14ac:dyDescent="0.25">
      <c r="K1223" s="27"/>
      <c r="L1223" s="27"/>
      <c r="M1223" s="27"/>
      <c r="N1223" s="27"/>
      <c r="Q1223" s="27"/>
      <c r="R1223" s="27"/>
      <c r="S1223" s="27"/>
      <c r="T1223" s="27"/>
      <c r="U1223" s="27"/>
    </row>
    <row r="1224" spans="11:21" x14ac:dyDescent="0.25">
      <c r="K1224" s="27"/>
      <c r="L1224" s="27"/>
      <c r="M1224" s="27"/>
      <c r="N1224" s="27"/>
      <c r="Q1224" s="27"/>
      <c r="R1224" s="27"/>
      <c r="S1224" s="27"/>
      <c r="T1224" s="27"/>
      <c r="U1224" s="27"/>
    </row>
    <row r="1225" spans="11:21" x14ac:dyDescent="0.25">
      <c r="K1225" s="27"/>
      <c r="L1225" s="27"/>
      <c r="M1225" s="27"/>
      <c r="N1225" s="27"/>
      <c r="Q1225" s="27"/>
      <c r="R1225" s="27"/>
      <c r="S1225" s="27"/>
      <c r="T1225" s="27"/>
      <c r="U1225" s="27"/>
    </row>
    <row r="1226" spans="11:21" x14ac:dyDescent="0.25">
      <c r="K1226" s="27"/>
      <c r="L1226" s="27"/>
      <c r="M1226" s="27"/>
      <c r="N1226" s="27"/>
      <c r="Q1226" s="27"/>
      <c r="R1226" s="27"/>
      <c r="S1226" s="27"/>
      <c r="T1226" s="27"/>
      <c r="U1226" s="27"/>
    </row>
    <row r="1227" spans="11:21" x14ac:dyDescent="0.25">
      <c r="K1227" s="27"/>
      <c r="L1227" s="27"/>
      <c r="M1227" s="27"/>
      <c r="N1227" s="27"/>
      <c r="Q1227" s="27"/>
      <c r="R1227" s="27"/>
      <c r="S1227" s="27"/>
      <c r="T1227" s="27"/>
      <c r="U1227" s="27"/>
    </row>
    <row r="1228" spans="11:21" x14ac:dyDescent="0.25">
      <c r="K1228" s="27"/>
      <c r="L1228" s="27"/>
      <c r="M1228" s="27"/>
      <c r="N1228" s="27"/>
      <c r="Q1228" s="27"/>
      <c r="R1228" s="27"/>
      <c r="S1228" s="27"/>
      <c r="T1228" s="27"/>
      <c r="U1228" s="27"/>
    </row>
    <row r="1229" spans="11:21" x14ac:dyDescent="0.25">
      <c r="K1229" s="27"/>
      <c r="L1229" s="27"/>
      <c r="M1229" s="27"/>
      <c r="N1229" s="27"/>
      <c r="Q1229" s="27"/>
      <c r="R1229" s="27"/>
      <c r="S1229" s="27"/>
      <c r="T1229" s="27"/>
      <c r="U1229" s="27"/>
    </row>
    <row r="1230" spans="11:21" x14ac:dyDescent="0.25">
      <c r="K1230" s="27"/>
      <c r="L1230" s="27"/>
      <c r="M1230" s="27"/>
      <c r="N1230" s="27"/>
      <c r="Q1230" s="27"/>
      <c r="R1230" s="27"/>
      <c r="S1230" s="27"/>
      <c r="T1230" s="27"/>
      <c r="U1230" s="27"/>
    </row>
    <row r="1231" spans="11:21" x14ac:dyDescent="0.25">
      <c r="K1231" s="27"/>
      <c r="L1231" s="27"/>
      <c r="M1231" s="27"/>
      <c r="N1231" s="27"/>
      <c r="Q1231" s="27"/>
      <c r="R1231" s="27"/>
      <c r="S1231" s="27"/>
      <c r="T1231" s="27"/>
      <c r="U1231" s="27"/>
    </row>
    <row r="1232" spans="11:21" x14ac:dyDescent="0.25">
      <c r="K1232" s="27"/>
      <c r="L1232" s="27"/>
      <c r="M1232" s="27"/>
      <c r="N1232" s="27"/>
      <c r="Q1232" s="27"/>
      <c r="R1232" s="27"/>
      <c r="S1232" s="27"/>
      <c r="T1232" s="27"/>
      <c r="U1232" s="27"/>
    </row>
    <row r="1233" spans="11:21" x14ac:dyDescent="0.25">
      <c r="K1233" s="27"/>
      <c r="L1233" s="27"/>
      <c r="M1233" s="27"/>
      <c r="N1233" s="27"/>
      <c r="Q1233" s="27"/>
      <c r="R1233" s="27"/>
      <c r="S1233" s="27"/>
      <c r="T1233" s="27"/>
      <c r="U1233" s="27"/>
    </row>
    <row r="1234" spans="11:21" x14ac:dyDescent="0.25">
      <c r="K1234" s="27"/>
      <c r="L1234" s="27"/>
      <c r="M1234" s="27"/>
      <c r="N1234" s="27"/>
      <c r="Q1234" s="27"/>
      <c r="R1234" s="27"/>
      <c r="S1234" s="27"/>
      <c r="T1234" s="27"/>
      <c r="U1234" s="27"/>
    </row>
    <row r="1235" spans="11:21" x14ac:dyDescent="0.25">
      <c r="K1235" s="27"/>
      <c r="L1235" s="27"/>
      <c r="M1235" s="27"/>
      <c r="N1235" s="27"/>
      <c r="Q1235" s="27"/>
      <c r="R1235" s="27"/>
      <c r="S1235" s="27"/>
      <c r="T1235" s="27"/>
      <c r="U1235" s="27"/>
    </row>
    <row r="1236" spans="11:21" x14ac:dyDescent="0.25">
      <c r="K1236" s="27"/>
      <c r="L1236" s="27"/>
      <c r="M1236" s="27"/>
      <c r="N1236" s="27"/>
      <c r="Q1236" s="27"/>
      <c r="R1236" s="27"/>
      <c r="S1236" s="27"/>
      <c r="T1236" s="27"/>
      <c r="U1236" s="27"/>
    </row>
    <row r="1237" spans="11:21" x14ac:dyDescent="0.25">
      <c r="K1237" s="27"/>
      <c r="L1237" s="27"/>
      <c r="M1237" s="27"/>
      <c r="N1237" s="27"/>
      <c r="Q1237" s="27"/>
      <c r="R1237" s="27"/>
      <c r="S1237" s="27"/>
      <c r="T1237" s="27"/>
      <c r="U1237" s="27"/>
    </row>
    <row r="1238" spans="11:21" x14ac:dyDescent="0.25">
      <c r="K1238" s="27"/>
      <c r="L1238" s="27"/>
      <c r="M1238" s="27"/>
      <c r="N1238" s="27"/>
      <c r="Q1238" s="27"/>
      <c r="R1238" s="27"/>
      <c r="S1238" s="27"/>
      <c r="T1238" s="27"/>
      <c r="U1238" s="27"/>
    </row>
    <row r="1239" spans="11:21" x14ac:dyDescent="0.25">
      <c r="K1239" s="27"/>
      <c r="L1239" s="27"/>
      <c r="M1239" s="27"/>
      <c r="N1239" s="27"/>
      <c r="Q1239" s="27"/>
      <c r="R1239" s="27"/>
      <c r="S1239" s="27"/>
      <c r="T1239" s="27"/>
      <c r="U1239" s="27"/>
    </row>
    <row r="1240" spans="11:21" x14ac:dyDescent="0.25">
      <c r="K1240" s="27"/>
      <c r="L1240" s="27"/>
      <c r="M1240" s="27"/>
      <c r="N1240" s="27"/>
      <c r="Q1240" s="27"/>
      <c r="R1240" s="27"/>
      <c r="S1240" s="27"/>
      <c r="T1240" s="27"/>
      <c r="U1240" s="27"/>
    </row>
    <row r="1241" spans="11:21" x14ac:dyDescent="0.25">
      <c r="K1241" s="27"/>
      <c r="L1241" s="27"/>
      <c r="M1241" s="27"/>
      <c r="N1241" s="27"/>
      <c r="Q1241" s="27"/>
      <c r="R1241" s="27"/>
      <c r="S1241" s="27"/>
      <c r="T1241" s="27"/>
      <c r="U1241" s="27"/>
    </row>
    <row r="1242" spans="11:21" x14ac:dyDescent="0.25">
      <c r="K1242" s="27"/>
      <c r="L1242" s="27"/>
      <c r="M1242" s="27"/>
      <c r="N1242" s="27"/>
      <c r="Q1242" s="27"/>
      <c r="R1242" s="27"/>
      <c r="S1242" s="27"/>
      <c r="T1242" s="27"/>
      <c r="U1242" s="27"/>
    </row>
    <row r="1243" spans="11:21" x14ac:dyDescent="0.25">
      <c r="K1243" s="27"/>
      <c r="L1243" s="27"/>
      <c r="M1243" s="27"/>
      <c r="N1243" s="27"/>
      <c r="Q1243" s="27"/>
      <c r="R1243" s="27"/>
      <c r="S1243" s="27"/>
      <c r="T1243" s="27"/>
      <c r="U1243" s="27"/>
    </row>
    <row r="1244" spans="11:21" x14ac:dyDescent="0.25">
      <c r="K1244" s="27"/>
      <c r="L1244" s="27"/>
      <c r="M1244" s="27"/>
      <c r="N1244" s="27"/>
      <c r="Q1244" s="27"/>
      <c r="R1244" s="27"/>
      <c r="S1244" s="27"/>
      <c r="T1244" s="27"/>
      <c r="U1244" s="27"/>
    </row>
    <row r="1245" spans="11:21" x14ac:dyDescent="0.25">
      <c r="K1245" s="27"/>
      <c r="L1245" s="27"/>
      <c r="M1245" s="27"/>
      <c r="N1245" s="27"/>
      <c r="Q1245" s="27"/>
      <c r="R1245" s="27"/>
      <c r="S1245" s="27"/>
      <c r="T1245" s="27"/>
      <c r="U1245" s="27"/>
    </row>
    <row r="1246" spans="11:21" x14ac:dyDescent="0.25">
      <c r="K1246" s="27"/>
      <c r="L1246" s="27"/>
      <c r="M1246" s="27"/>
      <c r="N1246" s="27"/>
      <c r="Q1246" s="27"/>
      <c r="R1246" s="27"/>
      <c r="S1246" s="27"/>
      <c r="T1246" s="27"/>
      <c r="U1246" s="27"/>
    </row>
    <row r="1247" spans="11:21" x14ac:dyDescent="0.25">
      <c r="K1247" s="27"/>
      <c r="L1247" s="27"/>
      <c r="M1247" s="27"/>
      <c r="N1247" s="27"/>
      <c r="Q1247" s="27"/>
      <c r="R1247" s="27"/>
      <c r="S1247" s="27"/>
      <c r="T1247" s="27"/>
      <c r="U1247" s="27"/>
    </row>
    <row r="1248" spans="11:21" x14ac:dyDescent="0.25">
      <c r="K1248" s="27"/>
      <c r="L1248" s="27"/>
      <c r="M1248" s="27"/>
      <c r="N1248" s="27"/>
      <c r="Q1248" s="27"/>
      <c r="R1248" s="27"/>
      <c r="S1248" s="27"/>
      <c r="T1248" s="27"/>
      <c r="U1248" s="27"/>
    </row>
    <row r="1249" spans="11:21" x14ac:dyDescent="0.25">
      <c r="K1249" s="27"/>
      <c r="L1249" s="27"/>
      <c r="M1249" s="27"/>
      <c r="N1249" s="27"/>
      <c r="Q1249" s="27"/>
      <c r="R1249" s="27"/>
      <c r="S1249" s="27"/>
      <c r="T1249" s="27"/>
      <c r="U1249" s="27"/>
    </row>
    <row r="1250" spans="11:21" x14ac:dyDescent="0.25">
      <c r="K1250" s="27"/>
      <c r="L1250" s="27"/>
      <c r="M1250" s="27"/>
      <c r="N1250" s="27"/>
      <c r="Q1250" s="27"/>
      <c r="R1250" s="27"/>
      <c r="S1250" s="27"/>
      <c r="T1250" s="27"/>
      <c r="U1250" s="27"/>
    </row>
    <row r="1251" spans="11:21" x14ac:dyDescent="0.25">
      <c r="K1251" s="27"/>
      <c r="L1251" s="27"/>
      <c r="M1251" s="27"/>
      <c r="N1251" s="27"/>
      <c r="Q1251" s="27"/>
      <c r="R1251" s="27"/>
      <c r="S1251" s="27"/>
      <c r="T1251" s="27"/>
      <c r="U1251" s="27"/>
    </row>
    <row r="1252" spans="11:21" x14ac:dyDescent="0.25">
      <c r="K1252" s="27"/>
      <c r="L1252" s="27"/>
      <c r="M1252" s="27"/>
      <c r="N1252" s="27"/>
      <c r="Q1252" s="27"/>
      <c r="R1252" s="27"/>
      <c r="S1252" s="27"/>
      <c r="T1252" s="27"/>
      <c r="U1252" s="27"/>
    </row>
    <row r="1253" spans="11:21" x14ac:dyDescent="0.25">
      <c r="K1253" s="27"/>
      <c r="L1253" s="27"/>
      <c r="M1253" s="27"/>
      <c r="N1253" s="27"/>
      <c r="Q1253" s="27"/>
      <c r="R1253" s="27"/>
      <c r="S1253" s="27"/>
      <c r="T1253" s="27"/>
      <c r="U1253" s="27"/>
    </row>
    <row r="1254" spans="11:21" x14ac:dyDescent="0.25">
      <c r="K1254" s="27"/>
      <c r="L1254" s="27"/>
      <c r="M1254" s="27"/>
      <c r="N1254" s="27"/>
      <c r="Q1254" s="27"/>
      <c r="R1254" s="27"/>
      <c r="S1254" s="27"/>
      <c r="T1254" s="27"/>
      <c r="U1254" s="27"/>
    </row>
    <row r="1255" spans="11:21" x14ac:dyDescent="0.25">
      <c r="K1255" s="27"/>
      <c r="L1255" s="27"/>
      <c r="M1255" s="27"/>
      <c r="N1255" s="27"/>
      <c r="Q1255" s="27"/>
      <c r="R1255" s="27"/>
      <c r="S1255" s="27"/>
      <c r="T1255" s="27"/>
      <c r="U1255" s="27"/>
    </row>
    <row r="1256" spans="11:21" x14ac:dyDescent="0.25">
      <c r="K1256" s="27"/>
      <c r="L1256" s="27"/>
      <c r="M1256" s="27"/>
      <c r="N1256" s="27"/>
      <c r="Q1256" s="27"/>
      <c r="R1256" s="27"/>
      <c r="S1256" s="27"/>
      <c r="T1256" s="27"/>
      <c r="U1256" s="27"/>
    </row>
    <row r="1257" spans="11:21" x14ac:dyDescent="0.25">
      <c r="K1257" s="27"/>
      <c r="L1257" s="27"/>
      <c r="M1257" s="27"/>
      <c r="N1257" s="27"/>
      <c r="Q1257" s="27"/>
      <c r="R1257" s="27"/>
      <c r="S1257" s="27"/>
      <c r="T1257" s="27"/>
      <c r="U1257" s="27"/>
    </row>
    <row r="1258" spans="11:21" x14ac:dyDescent="0.25">
      <c r="K1258" s="27"/>
      <c r="L1258" s="27"/>
      <c r="M1258" s="27"/>
      <c r="N1258" s="27"/>
      <c r="Q1258" s="27"/>
      <c r="R1258" s="27"/>
      <c r="S1258" s="27"/>
      <c r="T1258" s="27"/>
      <c r="U1258" s="27"/>
    </row>
    <row r="1259" spans="11:21" x14ac:dyDescent="0.25">
      <c r="K1259" s="27"/>
      <c r="L1259" s="27"/>
      <c r="M1259" s="27"/>
      <c r="N1259" s="27"/>
      <c r="Q1259" s="27"/>
      <c r="R1259" s="27"/>
      <c r="S1259" s="27"/>
      <c r="T1259" s="27"/>
      <c r="U1259" s="27"/>
    </row>
    <row r="1260" spans="11:21" x14ac:dyDescent="0.25">
      <c r="K1260" s="27"/>
      <c r="L1260" s="27"/>
      <c r="M1260" s="27"/>
      <c r="N1260" s="27"/>
      <c r="Q1260" s="27"/>
      <c r="R1260" s="27"/>
      <c r="S1260" s="27"/>
      <c r="T1260" s="27"/>
      <c r="U1260" s="27"/>
    </row>
    <row r="1261" spans="11:21" x14ac:dyDescent="0.25">
      <c r="K1261" s="27"/>
      <c r="L1261" s="27"/>
      <c r="M1261" s="27"/>
      <c r="N1261" s="27"/>
      <c r="Q1261" s="27"/>
      <c r="R1261" s="27"/>
      <c r="S1261" s="27"/>
      <c r="T1261" s="27"/>
      <c r="U1261" s="27"/>
    </row>
    <row r="1262" spans="11:21" x14ac:dyDescent="0.25">
      <c r="K1262" s="27"/>
      <c r="L1262" s="27"/>
      <c r="M1262" s="27"/>
      <c r="N1262" s="27"/>
      <c r="Q1262" s="27"/>
      <c r="R1262" s="27"/>
      <c r="S1262" s="27"/>
      <c r="T1262" s="27"/>
      <c r="U1262" s="27"/>
    </row>
    <row r="1263" spans="11:21" x14ac:dyDescent="0.25">
      <c r="K1263" s="27"/>
      <c r="L1263" s="27"/>
      <c r="M1263" s="27"/>
      <c r="N1263" s="27"/>
      <c r="Q1263" s="27"/>
      <c r="R1263" s="27"/>
      <c r="S1263" s="27"/>
      <c r="T1263" s="27"/>
      <c r="U1263" s="27"/>
    </row>
    <row r="1264" spans="11:21" x14ac:dyDescent="0.25">
      <c r="K1264" s="27"/>
      <c r="L1264" s="27"/>
      <c r="M1264" s="27"/>
      <c r="N1264" s="27"/>
      <c r="Q1264" s="27"/>
      <c r="R1264" s="27"/>
      <c r="S1264" s="27"/>
      <c r="T1264" s="27"/>
      <c r="U1264" s="27"/>
    </row>
    <row r="1265" spans="11:21" x14ac:dyDescent="0.25">
      <c r="K1265" s="27"/>
      <c r="L1265" s="27"/>
      <c r="M1265" s="27"/>
      <c r="N1265" s="27"/>
      <c r="Q1265" s="27"/>
      <c r="R1265" s="27"/>
      <c r="S1265" s="27"/>
      <c r="T1265" s="27"/>
      <c r="U1265" s="27"/>
    </row>
    <row r="1266" spans="11:21" x14ac:dyDescent="0.25">
      <c r="K1266" s="27"/>
      <c r="L1266" s="27"/>
      <c r="M1266" s="27"/>
      <c r="N1266" s="27"/>
      <c r="Q1266" s="27"/>
      <c r="R1266" s="27"/>
      <c r="S1266" s="27"/>
      <c r="T1266" s="27"/>
      <c r="U1266" s="27"/>
    </row>
    <row r="1267" spans="11:21" x14ac:dyDescent="0.25">
      <c r="K1267" s="27"/>
      <c r="L1267" s="27"/>
      <c r="M1267" s="27"/>
      <c r="N1267" s="27"/>
      <c r="Q1267" s="27"/>
      <c r="R1267" s="27"/>
      <c r="S1267" s="27"/>
      <c r="T1267" s="27"/>
      <c r="U1267" s="27"/>
    </row>
    <row r="1268" spans="11:21" x14ac:dyDescent="0.25">
      <c r="K1268" s="27"/>
      <c r="L1268" s="27"/>
      <c r="M1268" s="27"/>
      <c r="N1268" s="27"/>
      <c r="Q1268" s="27"/>
      <c r="R1268" s="27"/>
      <c r="S1268" s="27"/>
      <c r="T1268" s="27"/>
      <c r="U1268" s="27"/>
    </row>
    <row r="1269" spans="11:21" x14ac:dyDescent="0.25">
      <c r="K1269" s="27"/>
      <c r="L1269" s="27"/>
      <c r="M1269" s="27"/>
      <c r="N1269" s="27"/>
      <c r="Q1269" s="27"/>
      <c r="R1269" s="27"/>
      <c r="S1269" s="27"/>
      <c r="T1269" s="27"/>
      <c r="U1269" s="27"/>
    </row>
    <row r="1270" spans="11:21" x14ac:dyDescent="0.25">
      <c r="K1270" s="27"/>
      <c r="L1270" s="27"/>
      <c r="M1270" s="27"/>
      <c r="N1270" s="27"/>
      <c r="Q1270" s="27"/>
      <c r="R1270" s="27"/>
      <c r="S1270" s="27"/>
      <c r="T1270" s="27"/>
      <c r="U1270" s="27"/>
    </row>
    <row r="1271" spans="11:21" x14ac:dyDescent="0.25">
      <c r="K1271" s="27"/>
      <c r="L1271" s="27"/>
      <c r="M1271" s="27"/>
      <c r="N1271" s="27"/>
      <c r="Q1271" s="27"/>
      <c r="R1271" s="27"/>
      <c r="S1271" s="27"/>
      <c r="T1271" s="27"/>
      <c r="U1271" s="27"/>
    </row>
    <row r="1272" spans="11:21" x14ac:dyDescent="0.25">
      <c r="K1272" s="27"/>
      <c r="L1272" s="27"/>
      <c r="M1272" s="27"/>
      <c r="N1272" s="27"/>
      <c r="Q1272" s="27"/>
      <c r="R1272" s="27"/>
      <c r="S1272" s="27"/>
      <c r="T1272" s="27"/>
      <c r="U1272" s="27"/>
    </row>
    <row r="1273" spans="11:21" x14ac:dyDescent="0.25">
      <c r="K1273" s="27"/>
      <c r="L1273" s="27"/>
      <c r="M1273" s="27"/>
      <c r="N1273" s="27"/>
      <c r="Q1273" s="27"/>
      <c r="R1273" s="27"/>
      <c r="S1273" s="27"/>
      <c r="T1273" s="27"/>
      <c r="U1273" s="27"/>
    </row>
    <row r="1274" spans="11:21" x14ac:dyDescent="0.25">
      <c r="K1274" s="27"/>
      <c r="L1274" s="27"/>
      <c r="M1274" s="27"/>
      <c r="N1274" s="27"/>
      <c r="Q1274" s="27"/>
      <c r="R1274" s="27"/>
      <c r="S1274" s="27"/>
      <c r="T1274" s="27"/>
      <c r="U1274" s="27"/>
    </row>
    <row r="1275" spans="11:21" x14ac:dyDescent="0.25">
      <c r="K1275" s="27"/>
      <c r="L1275" s="27"/>
      <c r="M1275" s="27"/>
      <c r="N1275" s="27"/>
      <c r="Q1275" s="27"/>
      <c r="R1275" s="27"/>
      <c r="S1275" s="27"/>
      <c r="T1275" s="27"/>
      <c r="U1275" s="27"/>
    </row>
    <row r="1276" spans="11:21" x14ac:dyDescent="0.25">
      <c r="K1276" s="27"/>
      <c r="L1276" s="27"/>
      <c r="M1276" s="27"/>
      <c r="N1276" s="27"/>
      <c r="Q1276" s="27"/>
      <c r="R1276" s="27"/>
      <c r="S1276" s="27"/>
      <c r="T1276" s="27"/>
      <c r="U1276" s="27"/>
    </row>
    <row r="1277" spans="11:21" x14ac:dyDescent="0.25">
      <c r="K1277" s="27"/>
      <c r="L1277" s="27"/>
      <c r="M1277" s="27"/>
      <c r="N1277" s="27"/>
      <c r="Q1277" s="27"/>
      <c r="R1277" s="27"/>
      <c r="S1277" s="27"/>
      <c r="T1277" s="27"/>
      <c r="U1277" s="27"/>
    </row>
    <row r="1278" spans="11:21" x14ac:dyDescent="0.25">
      <c r="K1278" s="27"/>
      <c r="L1278" s="27"/>
      <c r="M1278" s="27"/>
      <c r="N1278" s="27"/>
      <c r="Q1278" s="27"/>
      <c r="R1278" s="27"/>
      <c r="S1278" s="27"/>
      <c r="T1278" s="27"/>
      <c r="U1278" s="27"/>
    </row>
    <row r="1279" spans="11:21" x14ac:dyDescent="0.25">
      <c r="K1279" s="27"/>
      <c r="L1279" s="27"/>
      <c r="M1279" s="27"/>
      <c r="N1279" s="27"/>
      <c r="Q1279" s="27"/>
      <c r="R1279" s="27"/>
      <c r="S1279" s="27"/>
      <c r="T1279" s="27"/>
      <c r="U1279" s="27"/>
    </row>
    <row r="1280" spans="11:21" x14ac:dyDescent="0.25">
      <c r="K1280" s="27"/>
      <c r="L1280" s="27"/>
      <c r="M1280" s="27"/>
      <c r="N1280" s="27"/>
      <c r="Q1280" s="27"/>
      <c r="R1280" s="27"/>
      <c r="S1280" s="27"/>
      <c r="T1280" s="27"/>
      <c r="U1280" s="27"/>
    </row>
    <row r="1281" spans="11:21" x14ac:dyDescent="0.25">
      <c r="K1281" s="27"/>
      <c r="L1281" s="27"/>
      <c r="M1281" s="27"/>
      <c r="N1281" s="27"/>
      <c r="Q1281" s="27"/>
      <c r="R1281" s="27"/>
      <c r="S1281" s="27"/>
      <c r="T1281" s="27"/>
      <c r="U1281" s="27"/>
    </row>
    <row r="1282" spans="11:21" x14ac:dyDescent="0.25">
      <c r="K1282" s="27"/>
      <c r="L1282" s="27"/>
      <c r="M1282" s="27"/>
      <c r="N1282" s="27"/>
      <c r="Q1282" s="27"/>
      <c r="R1282" s="27"/>
      <c r="S1282" s="27"/>
      <c r="T1282" s="27"/>
      <c r="U1282" s="27"/>
    </row>
    <row r="1283" spans="11:21" x14ac:dyDescent="0.25">
      <c r="K1283" s="27"/>
      <c r="L1283" s="27"/>
      <c r="M1283" s="27"/>
      <c r="N1283" s="27"/>
      <c r="Q1283" s="27"/>
      <c r="R1283" s="27"/>
      <c r="S1283" s="27"/>
      <c r="T1283" s="27"/>
      <c r="U1283" s="27"/>
    </row>
    <row r="1284" spans="11:21" x14ac:dyDescent="0.25">
      <c r="K1284" s="27"/>
      <c r="L1284" s="27"/>
      <c r="M1284" s="27"/>
      <c r="N1284" s="27"/>
      <c r="Q1284" s="27"/>
      <c r="R1284" s="27"/>
      <c r="S1284" s="27"/>
      <c r="T1284" s="27"/>
      <c r="U1284" s="27"/>
    </row>
    <row r="1285" spans="11:21" x14ac:dyDescent="0.25">
      <c r="K1285" s="27"/>
      <c r="L1285" s="27"/>
      <c r="M1285" s="27"/>
      <c r="N1285" s="27"/>
      <c r="Q1285" s="27"/>
      <c r="R1285" s="27"/>
      <c r="S1285" s="27"/>
      <c r="T1285" s="27"/>
      <c r="U1285" s="27"/>
    </row>
    <row r="1286" spans="11:21" x14ac:dyDescent="0.25">
      <c r="K1286" s="27"/>
      <c r="L1286" s="27"/>
      <c r="M1286" s="27"/>
      <c r="N1286" s="27"/>
      <c r="Q1286" s="27"/>
      <c r="R1286" s="27"/>
      <c r="S1286" s="27"/>
      <c r="T1286" s="27"/>
      <c r="U1286" s="27"/>
    </row>
    <row r="1287" spans="11:21" x14ac:dyDescent="0.25">
      <c r="K1287" s="27"/>
      <c r="L1287" s="27"/>
      <c r="M1287" s="27"/>
      <c r="N1287" s="27"/>
      <c r="Q1287" s="27"/>
      <c r="R1287" s="27"/>
      <c r="S1287" s="27"/>
      <c r="T1287" s="27"/>
      <c r="U1287" s="27"/>
    </row>
    <row r="1288" spans="11:21" x14ac:dyDescent="0.25">
      <c r="K1288" s="27"/>
      <c r="L1288" s="27"/>
      <c r="M1288" s="27"/>
      <c r="N1288" s="27"/>
      <c r="Q1288" s="27"/>
      <c r="R1288" s="27"/>
      <c r="S1288" s="27"/>
      <c r="T1288" s="27"/>
      <c r="U1288" s="27"/>
    </row>
    <row r="1289" spans="11:21" x14ac:dyDescent="0.25">
      <c r="K1289" s="27"/>
      <c r="L1289" s="27"/>
      <c r="M1289" s="27"/>
      <c r="N1289" s="27"/>
      <c r="Q1289" s="27"/>
      <c r="R1289" s="27"/>
      <c r="S1289" s="27"/>
      <c r="T1289" s="27"/>
      <c r="U1289" s="27"/>
    </row>
    <row r="1290" spans="11:21" x14ac:dyDescent="0.25">
      <c r="K1290" s="27"/>
      <c r="L1290" s="27"/>
      <c r="M1290" s="27"/>
      <c r="N1290" s="27"/>
      <c r="Q1290" s="27"/>
      <c r="R1290" s="27"/>
      <c r="S1290" s="27"/>
      <c r="T1290" s="27"/>
      <c r="U1290" s="27"/>
    </row>
    <row r="1291" spans="11:21" x14ac:dyDescent="0.25">
      <c r="K1291" s="27"/>
      <c r="L1291" s="27"/>
      <c r="M1291" s="27"/>
      <c r="N1291" s="27"/>
      <c r="Q1291" s="27"/>
      <c r="R1291" s="27"/>
      <c r="S1291" s="27"/>
      <c r="T1291" s="27"/>
      <c r="U1291" s="27"/>
    </row>
    <row r="1292" spans="11:21" x14ac:dyDescent="0.25">
      <c r="K1292" s="27"/>
      <c r="L1292" s="27"/>
      <c r="M1292" s="27"/>
      <c r="N1292" s="27"/>
      <c r="Q1292" s="27"/>
      <c r="R1292" s="27"/>
      <c r="S1292" s="27"/>
      <c r="T1292" s="27"/>
      <c r="U1292" s="27"/>
    </row>
    <row r="1293" spans="11:21" x14ac:dyDescent="0.25">
      <c r="K1293" s="27"/>
      <c r="L1293" s="27"/>
      <c r="M1293" s="27"/>
      <c r="N1293" s="27"/>
      <c r="Q1293" s="27"/>
      <c r="R1293" s="27"/>
      <c r="S1293" s="27"/>
      <c r="T1293" s="27"/>
      <c r="U1293" s="27"/>
    </row>
    <row r="1294" spans="11:21" x14ac:dyDescent="0.25">
      <c r="K1294" s="27"/>
      <c r="L1294" s="27"/>
      <c r="M1294" s="27"/>
      <c r="N1294" s="27"/>
      <c r="Q1294" s="27"/>
      <c r="R1294" s="27"/>
      <c r="S1294" s="27"/>
      <c r="T1294" s="27"/>
      <c r="U1294" s="27"/>
    </row>
    <row r="1295" spans="11:21" x14ac:dyDescent="0.25">
      <c r="K1295" s="27"/>
      <c r="L1295" s="27"/>
      <c r="M1295" s="27"/>
      <c r="N1295" s="27"/>
      <c r="Q1295" s="27"/>
      <c r="R1295" s="27"/>
      <c r="S1295" s="27"/>
      <c r="T1295" s="27"/>
      <c r="U1295" s="27"/>
    </row>
    <row r="1296" spans="11:21" x14ac:dyDescent="0.25">
      <c r="K1296" s="27"/>
      <c r="L1296" s="27"/>
      <c r="M1296" s="27"/>
      <c r="N1296" s="27"/>
      <c r="Q1296" s="27"/>
      <c r="R1296" s="27"/>
      <c r="S1296" s="27"/>
      <c r="T1296" s="27"/>
      <c r="U1296" s="27"/>
    </row>
    <row r="1297" spans="11:21" x14ac:dyDescent="0.25">
      <c r="K1297" s="27"/>
      <c r="L1297" s="27"/>
      <c r="M1297" s="27"/>
      <c r="N1297" s="27"/>
      <c r="Q1297" s="27"/>
      <c r="R1297" s="27"/>
      <c r="S1297" s="27"/>
      <c r="T1297" s="27"/>
      <c r="U1297" s="27"/>
    </row>
    <row r="1298" spans="11:21" x14ac:dyDescent="0.25">
      <c r="K1298" s="27"/>
      <c r="L1298" s="27"/>
      <c r="M1298" s="27"/>
      <c r="N1298" s="27"/>
      <c r="Q1298" s="27"/>
      <c r="R1298" s="27"/>
      <c r="S1298" s="27"/>
      <c r="T1298" s="27"/>
      <c r="U1298" s="27"/>
    </row>
    <row r="1299" spans="11:21" x14ac:dyDescent="0.25">
      <c r="K1299" s="27"/>
      <c r="L1299" s="27"/>
      <c r="M1299" s="27"/>
      <c r="N1299" s="27"/>
      <c r="Q1299" s="27"/>
      <c r="R1299" s="27"/>
      <c r="S1299" s="27"/>
      <c r="T1299" s="27"/>
      <c r="U1299" s="27"/>
    </row>
    <row r="1300" spans="11:21" x14ac:dyDescent="0.25">
      <c r="K1300" s="27"/>
      <c r="L1300" s="27"/>
      <c r="M1300" s="27"/>
      <c r="N1300" s="27"/>
      <c r="Q1300" s="27"/>
      <c r="R1300" s="27"/>
      <c r="S1300" s="27"/>
      <c r="T1300" s="27"/>
      <c r="U1300" s="27"/>
    </row>
    <row r="1301" spans="11:21" x14ac:dyDescent="0.25">
      <c r="K1301" s="27"/>
      <c r="L1301" s="27"/>
      <c r="M1301" s="27"/>
      <c r="N1301" s="27"/>
      <c r="Q1301" s="27"/>
      <c r="R1301" s="27"/>
      <c r="S1301" s="27"/>
      <c r="T1301" s="27"/>
      <c r="U1301" s="27"/>
    </row>
    <row r="1302" spans="11:21" x14ac:dyDescent="0.25">
      <c r="K1302" s="27"/>
      <c r="L1302" s="27"/>
      <c r="M1302" s="27"/>
      <c r="N1302" s="27"/>
      <c r="Q1302" s="27"/>
      <c r="R1302" s="27"/>
      <c r="S1302" s="27"/>
      <c r="T1302" s="27"/>
      <c r="U1302" s="27"/>
    </row>
    <row r="1303" spans="11:21" x14ac:dyDescent="0.25">
      <c r="K1303" s="27"/>
      <c r="L1303" s="27"/>
      <c r="M1303" s="27"/>
      <c r="N1303" s="27"/>
      <c r="Q1303" s="27"/>
      <c r="R1303" s="27"/>
      <c r="S1303" s="27"/>
      <c r="T1303" s="27"/>
      <c r="U1303" s="27"/>
    </row>
    <row r="1304" spans="11:21" x14ac:dyDescent="0.25">
      <c r="K1304" s="27"/>
      <c r="L1304" s="27"/>
      <c r="M1304" s="27"/>
      <c r="N1304" s="27"/>
      <c r="Q1304" s="27"/>
      <c r="R1304" s="27"/>
      <c r="S1304" s="27"/>
      <c r="T1304" s="27"/>
      <c r="U1304" s="27"/>
    </row>
    <row r="1305" spans="11:21" x14ac:dyDescent="0.25">
      <c r="K1305" s="27"/>
      <c r="L1305" s="27"/>
      <c r="M1305" s="27"/>
      <c r="N1305" s="27"/>
      <c r="Q1305" s="27"/>
      <c r="R1305" s="27"/>
      <c r="S1305" s="27"/>
      <c r="T1305" s="27"/>
      <c r="U1305" s="27"/>
    </row>
    <row r="1306" spans="11:21" x14ac:dyDescent="0.25">
      <c r="K1306" s="27"/>
      <c r="L1306" s="27"/>
      <c r="M1306" s="27"/>
      <c r="N1306" s="27"/>
      <c r="Q1306" s="27"/>
      <c r="R1306" s="27"/>
      <c r="S1306" s="27"/>
      <c r="T1306" s="27"/>
      <c r="U1306" s="27"/>
    </row>
    <row r="1307" spans="11:21" x14ac:dyDescent="0.25">
      <c r="K1307" s="27"/>
      <c r="L1307" s="27"/>
      <c r="M1307" s="27"/>
      <c r="N1307" s="27"/>
      <c r="Q1307" s="27"/>
      <c r="R1307" s="27"/>
      <c r="S1307" s="27"/>
      <c r="T1307" s="27"/>
      <c r="U1307" s="27"/>
    </row>
    <row r="1308" spans="11:21" x14ac:dyDescent="0.25">
      <c r="K1308" s="27"/>
      <c r="L1308" s="27"/>
      <c r="M1308" s="27"/>
      <c r="N1308" s="27"/>
      <c r="Q1308" s="27"/>
      <c r="R1308" s="27"/>
      <c r="S1308" s="27"/>
      <c r="T1308" s="27"/>
      <c r="U1308" s="27"/>
    </row>
    <row r="1309" spans="11:21" x14ac:dyDescent="0.25">
      <c r="K1309" s="27"/>
      <c r="L1309" s="27"/>
      <c r="M1309" s="27"/>
      <c r="N1309" s="27"/>
      <c r="Q1309" s="27"/>
      <c r="R1309" s="27"/>
      <c r="S1309" s="27"/>
      <c r="T1309" s="27"/>
      <c r="U1309" s="27"/>
    </row>
    <row r="1310" spans="11:21" x14ac:dyDescent="0.25">
      <c r="K1310" s="27"/>
      <c r="L1310" s="27"/>
      <c r="M1310" s="27"/>
      <c r="N1310" s="27"/>
      <c r="Q1310" s="27"/>
      <c r="R1310" s="27"/>
      <c r="S1310" s="27"/>
      <c r="T1310" s="27"/>
      <c r="U1310" s="27"/>
    </row>
    <row r="1311" spans="11:21" x14ac:dyDescent="0.25">
      <c r="K1311" s="27"/>
      <c r="L1311" s="27"/>
      <c r="M1311" s="27"/>
      <c r="N1311" s="27"/>
      <c r="Q1311" s="27"/>
      <c r="R1311" s="27"/>
      <c r="S1311" s="27"/>
      <c r="T1311" s="27"/>
      <c r="U1311" s="27"/>
    </row>
    <row r="1312" spans="11:21" x14ac:dyDescent="0.25">
      <c r="K1312" s="27"/>
      <c r="L1312" s="27"/>
      <c r="M1312" s="27"/>
      <c r="N1312" s="27"/>
      <c r="Q1312" s="27"/>
      <c r="R1312" s="27"/>
      <c r="S1312" s="27"/>
      <c r="T1312" s="27"/>
      <c r="U1312" s="27"/>
    </row>
    <row r="1313" spans="11:21" x14ac:dyDescent="0.25">
      <c r="K1313" s="27"/>
      <c r="L1313" s="27"/>
      <c r="M1313" s="27"/>
      <c r="N1313" s="27"/>
      <c r="Q1313" s="27"/>
      <c r="R1313" s="27"/>
      <c r="S1313" s="27"/>
      <c r="T1313" s="27"/>
      <c r="U1313" s="27"/>
    </row>
    <row r="1314" spans="11:21" x14ac:dyDescent="0.25">
      <c r="K1314" s="27"/>
      <c r="L1314" s="27"/>
      <c r="M1314" s="27"/>
      <c r="N1314" s="27"/>
      <c r="Q1314" s="27"/>
      <c r="R1314" s="27"/>
      <c r="S1314" s="27"/>
      <c r="T1314" s="27"/>
      <c r="U1314" s="27"/>
    </row>
    <row r="1315" spans="11:21" x14ac:dyDescent="0.25">
      <c r="K1315" s="27"/>
      <c r="L1315" s="27"/>
      <c r="M1315" s="27"/>
      <c r="N1315" s="27"/>
      <c r="Q1315" s="27"/>
      <c r="R1315" s="27"/>
      <c r="S1315" s="27"/>
      <c r="T1315" s="27"/>
      <c r="U1315" s="27"/>
    </row>
    <row r="1316" spans="11:21" x14ac:dyDescent="0.25">
      <c r="K1316" s="27"/>
      <c r="L1316" s="27"/>
      <c r="M1316" s="27"/>
      <c r="N1316" s="27"/>
      <c r="Q1316" s="27"/>
      <c r="R1316" s="27"/>
      <c r="S1316" s="27"/>
      <c r="T1316" s="27"/>
      <c r="U1316" s="27"/>
    </row>
    <row r="1317" spans="11:21" x14ac:dyDescent="0.25">
      <c r="K1317" s="27"/>
      <c r="L1317" s="27"/>
      <c r="M1317" s="27"/>
      <c r="N1317" s="27"/>
      <c r="Q1317" s="27"/>
      <c r="R1317" s="27"/>
      <c r="S1317" s="27"/>
      <c r="T1317" s="27"/>
      <c r="U1317" s="27"/>
    </row>
    <row r="1318" spans="11:21" x14ac:dyDescent="0.25">
      <c r="K1318" s="27"/>
      <c r="L1318" s="27"/>
      <c r="M1318" s="27"/>
      <c r="N1318" s="27"/>
      <c r="Q1318" s="27"/>
      <c r="R1318" s="27"/>
      <c r="S1318" s="27"/>
      <c r="T1318" s="27"/>
      <c r="U1318" s="27"/>
    </row>
    <row r="1319" spans="11:21" x14ac:dyDescent="0.25">
      <c r="K1319" s="27"/>
      <c r="L1319" s="27"/>
      <c r="M1319" s="27"/>
      <c r="N1319" s="27"/>
      <c r="Q1319" s="27"/>
      <c r="R1319" s="27"/>
      <c r="S1319" s="27"/>
      <c r="T1319" s="27"/>
      <c r="U1319" s="27"/>
    </row>
    <row r="1320" spans="11:21" x14ac:dyDescent="0.25">
      <c r="K1320" s="27"/>
      <c r="L1320" s="27"/>
      <c r="M1320" s="27"/>
      <c r="N1320" s="27"/>
      <c r="Q1320" s="27"/>
      <c r="R1320" s="27"/>
      <c r="S1320" s="27"/>
      <c r="T1320" s="27"/>
      <c r="U1320" s="27"/>
    </row>
    <row r="1321" spans="11:21" x14ac:dyDescent="0.25">
      <c r="K1321" s="27"/>
      <c r="L1321" s="27"/>
      <c r="M1321" s="27"/>
      <c r="N1321" s="27"/>
      <c r="Q1321" s="27"/>
      <c r="R1321" s="27"/>
      <c r="S1321" s="27"/>
      <c r="T1321" s="27"/>
      <c r="U1321" s="27"/>
    </row>
    <row r="1322" spans="11:21" x14ac:dyDescent="0.25">
      <c r="K1322" s="27"/>
      <c r="L1322" s="27"/>
      <c r="M1322" s="27"/>
      <c r="N1322" s="27"/>
      <c r="Q1322" s="27"/>
      <c r="R1322" s="27"/>
      <c r="S1322" s="27"/>
      <c r="T1322" s="27"/>
      <c r="U1322" s="27"/>
    </row>
    <row r="1323" spans="11:21" x14ac:dyDescent="0.25">
      <c r="K1323" s="27"/>
      <c r="L1323" s="27"/>
      <c r="M1323" s="27"/>
      <c r="N1323" s="27"/>
      <c r="Q1323" s="27"/>
      <c r="R1323" s="27"/>
      <c r="S1323" s="27"/>
      <c r="T1323" s="27"/>
      <c r="U1323" s="27"/>
    </row>
    <row r="1324" spans="11:21" x14ac:dyDescent="0.25">
      <c r="K1324" s="27"/>
      <c r="L1324" s="27"/>
      <c r="M1324" s="27"/>
      <c r="N1324" s="27"/>
      <c r="Q1324" s="27"/>
      <c r="R1324" s="27"/>
      <c r="S1324" s="27"/>
      <c r="T1324" s="27"/>
      <c r="U1324" s="27"/>
    </row>
    <row r="1325" spans="11:21" x14ac:dyDescent="0.25">
      <c r="K1325" s="27"/>
      <c r="L1325" s="27"/>
      <c r="M1325" s="27"/>
      <c r="N1325" s="27"/>
      <c r="Q1325" s="27"/>
      <c r="R1325" s="27"/>
      <c r="S1325" s="27"/>
      <c r="T1325" s="27"/>
      <c r="U1325" s="27"/>
    </row>
    <row r="1326" spans="11:21" x14ac:dyDescent="0.25">
      <c r="K1326" s="27"/>
      <c r="L1326" s="27"/>
      <c r="M1326" s="27"/>
      <c r="N1326" s="27"/>
      <c r="Q1326" s="27"/>
      <c r="R1326" s="27"/>
      <c r="S1326" s="27"/>
      <c r="T1326" s="27"/>
      <c r="U1326" s="27"/>
    </row>
    <row r="1327" spans="11:21" x14ac:dyDescent="0.25">
      <c r="K1327" s="27"/>
      <c r="L1327" s="27"/>
      <c r="M1327" s="27"/>
      <c r="N1327" s="27"/>
      <c r="Q1327" s="27"/>
      <c r="R1327" s="27"/>
      <c r="S1327" s="27"/>
      <c r="T1327" s="27"/>
      <c r="U1327" s="27"/>
    </row>
    <row r="1328" spans="11:21" x14ac:dyDescent="0.25">
      <c r="K1328" s="27"/>
      <c r="L1328" s="27"/>
      <c r="M1328" s="27"/>
      <c r="N1328" s="27"/>
      <c r="Q1328" s="27"/>
      <c r="R1328" s="27"/>
      <c r="S1328" s="27"/>
      <c r="T1328" s="27"/>
      <c r="U1328" s="27"/>
    </row>
    <row r="1329" spans="11:21" x14ac:dyDescent="0.25">
      <c r="K1329" s="27"/>
      <c r="L1329" s="27"/>
      <c r="M1329" s="27"/>
      <c r="N1329" s="27"/>
      <c r="Q1329" s="27"/>
      <c r="R1329" s="27"/>
      <c r="S1329" s="27"/>
      <c r="T1329" s="27"/>
      <c r="U1329" s="27"/>
    </row>
    <row r="1330" spans="11:21" x14ac:dyDescent="0.25">
      <c r="K1330" s="27"/>
      <c r="L1330" s="27"/>
      <c r="M1330" s="27"/>
      <c r="N1330" s="27"/>
      <c r="Q1330" s="27"/>
      <c r="R1330" s="27"/>
      <c r="S1330" s="27"/>
      <c r="T1330" s="27"/>
      <c r="U1330" s="27"/>
    </row>
    <row r="1331" spans="11:21" x14ac:dyDescent="0.25">
      <c r="K1331" s="27"/>
      <c r="L1331" s="27"/>
      <c r="M1331" s="27"/>
      <c r="N1331" s="27"/>
      <c r="Q1331" s="27"/>
      <c r="R1331" s="27"/>
      <c r="S1331" s="27"/>
      <c r="T1331" s="27"/>
      <c r="U1331" s="27"/>
    </row>
    <row r="1332" spans="11:21" x14ac:dyDescent="0.25">
      <c r="K1332" s="27"/>
      <c r="L1332" s="27"/>
      <c r="M1332" s="27"/>
      <c r="N1332" s="27"/>
      <c r="Q1332" s="27"/>
      <c r="R1332" s="27"/>
      <c r="S1332" s="27"/>
      <c r="T1332" s="27"/>
      <c r="U1332" s="27"/>
    </row>
    <row r="1333" spans="11:21" x14ac:dyDescent="0.25">
      <c r="K1333" s="27"/>
      <c r="L1333" s="27"/>
      <c r="M1333" s="27"/>
      <c r="N1333" s="27"/>
      <c r="Q1333" s="27"/>
      <c r="R1333" s="27"/>
      <c r="S1333" s="27"/>
      <c r="T1333" s="27"/>
      <c r="U1333" s="27"/>
    </row>
    <row r="1334" spans="11:21" x14ac:dyDescent="0.25">
      <c r="K1334" s="27"/>
      <c r="L1334" s="27"/>
      <c r="M1334" s="27"/>
      <c r="N1334" s="27"/>
      <c r="Q1334" s="27"/>
      <c r="R1334" s="27"/>
      <c r="S1334" s="27"/>
      <c r="T1334" s="27"/>
      <c r="U1334" s="27"/>
    </row>
    <row r="1335" spans="11:21" x14ac:dyDescent="0.25">
      <c r="K1335" s="27"/>
      <c r="L1335" s="27"/>
      <c r="M1335" s="27"/>
      <c r="N1335" s="27"/>
      <c r="Q1335" s="27"/>
      <c r="R1335" s="27"/>
      <c r="S1335" s="27"/>
      <c r="T1335" s="27"/>
      <c r="U1335" s="27"/>
    </row>
    <row r="1336" spans="11:21" x14ac:dyDescent="0.25">
      <c r="K1336" s="27"/>
      <c r="L1336" s="27"/>
      <c r="M1336" s="27"/>
      <c r="N1336" s="27"/>
      <c r="Q1336" s="27"/>
      <c r="R1336" s="27"/>
      <c r="S1336" s="27"/>
      <c r="T1336" s="27"/>
      <c r="U1336" s="27"/>
    </row>
    <row r="1337" spans="11:21" x14ac:dyDescent="0.25">
      <c r="K1337" s="27"/>
      <c r="L1337" s="27"/>
      <c r="M1337" s="27"/>
      <c r="N1337" s="27"/>
      <c r="Q1337" s="27"/>
      <c r="R1337" s="27"/>
      <c r="S1337" s="27"/>
      <c r="T1337" s="27"/>
      <c r="U1337" s="27"/>
    </row>
    <row r="1338" spans="11:21" x14ac:dyDescent="0.25">
      <c r="K1338" s="27"/>
      <c r="L1338" s="27"/>
      <c r="M1338" s="27"/>
      <c r="N1338" s="27"/>
      <c r="Q1338" s="27"/>
      <c r="R1338" s="27"/>
      <c r="S1338" s="27"/>
      <c r="T1338" s="27"/>
      <c r="U1338" s="27"/>
    </row>
    <row r="1339" spans="11:21" x14ac:dyDescent="0.25">
      <c r="K1339" s="27"/>
      <c r="L1339" s="27"/>
      <c r="M1339" s="27"/>
      <c r="N1339" s="27"/>
      <c r="Q1339" s="27"/>
      <c r="R1339" s="27"/>
      <c r="S1339" s="27"/>
      <c r="T1339" s="27"/>
      <c r="U1339" s="27"/>
    </row>
    <row r="1340" spans="11:21" x14ac:dyDescent="0.25">
      <c r="K1340" s="27"/>
      <c r="L1340" s="27"/>
      <c r="M1340" s="27"/>
      <c r="N1340" s="27"/>
      <c r="Q1340" s="27"/>
      <c r="R1340" s="27"/>
      <c r="S1340" s="27"/>
      <c r="T1340" s="27"/>
      <c r="U1340" s="27"/>
    </row>
    <row r="1341" spans="11:21" x14ac:dyDescent="0.25">
      <c r="K1341" s="27"/>
      <c r="L1341" s="27"/>
      <c r="M1341" s="27"/>
      <c r="N1341" s="27"/>
      <c r="Q1341" s="27"/>
      <c r="R1341" s="27"/>
      <c r="S1341" s="27"/>
      <c r="T1341" s="27"/>
      <c r="U1341" s="27"/>
    </row>
    <row r="1342" spans="11:21" x14ac:dyDescent="0.25">
      <c r="K1342" s="27"/>
      <c r="L1342" s="27"/>
      <c r="M1342" s="27"/>
      <c r="N1342" s="27"/>
      <c r="Q1342" s="27"/>
      <c r="R1342" s="27"/>
      <c r="S1342" s="27"/>
      <c r="T1342" s="27"/>
      <c r="U1342" s="27"/>
    </row>
    <row r="1343" spans="11:21" x14ac:dyDescent="0.25">
      <c r="K1343" s="27"/>
      <c r="L1343" s="27"/>
      <c r="M1343" s="27"/>
      <c r="N1343" s="27"/>
      <c r="Q1343" s="27"/>
      <c r="R1343" s="27"/>
      <c r="S1343" s="27"/>
      <c r="T1343" s="27"/>
      <c r="U1343" s="27"/>
    </row>
    <row r="1344" spans="11:21" x14ac:dyDescent="0.25">
      <c r="K1344" s="27"/>
      <c r="L1344" s="27"/>
      <c r="M1344" s="27"/>
      <c r="N1344" s="27"/>
      <c r="Q1344" s="27"/>
      <c r="R1344" s="27"/>
      <c r="S1344" s="27"/>
      <c r="T1344" s="27"/>
      <c r="U1344" s="27"/>
    </row>
    <row r="1345" spans="11:21" x14ac:dyDescent="0.25">
      <c r="K1345" s="27"/>
      <c r="L1345" s="27"/>
      <c r="M1345" s="27"/>
      <c r="N1345" s="27"/>
      <c r="Q1345" s="27"/>
      <c r="R1345" s="27"/>
      <c r="S1345" s="27"/>
      <c r="T1345" s="27"/>
      <c r="U1345" s="27"/>
    </row>
    <row r="1346" spans="11:21" x14ac:dyDescent="0.25">
      <c r="K1346" s="27"/>
      <c r="L1346" s="27"/>
      <c r="M1346" s="27"/>
      <c r="N1346" s="27"/>
      <c r="Q1346" s="27"/>
      <c r="R1346" s="27"/>
      <c r="S1346" s="27"/>
      <c r="T1346" s="27"/>
      <c r="U1346" s="27"/>
    </row>
    <row r="1347" spans="11:21" x14ac:dyDescent="0.25">
      <c r="K1347" s="27"/>
      <c r="L1347" s="27"/>
      <c r="M1347" s="27"/>
      <c r="N1347" s="27"/>
      <c r="Q1347" s="27"/>
      <c r="R1347" s="27"/>
      <c r="S1347" s="27"/>
      <c r="T1347" s="27"/>
      <c r="U1347" s="27"/>
    </row>
    <row r="1348" spans="11:21" x14ac:dyDescent="0.25">
      <c r="K1348" s="27"/>
      <c r="L1348" s="27"/>
      <c r="M1348" s="27"/>
      <c r="N1348" s="27"/>
      <c r="Q1348" s="27"/>
      <c r="R1348" s="27"/>
      <c r="S1348" s="27"/>
      <c r="T1348" s="27"/>
      <c r="U1348" s="27"/>
    </row>
    <row r="1349" spans="11:21" x14ac:dyDescent="0.25">
      <c r="K1349" s="27"/>
      <c r="L1349" s="27"/>
      <c r="M1349" s="27"/>
      <c r="N1349" s="27"/>
      <c r="Q1349" s="27"/>
      <c r="R1349" s="27"/>
      <c r="S1349" s="27"/>
      <c r="T1349" s="27"/>
      <c r="U1349" s="27"/>
    </row>
    <row r="1350" spans="11:21" x14ac:dyDescent="0.25">
      <c r="K1350" s="27"/>
      <c r="L1350" s="27"/>
      <c r="M1350" s="27"/>
      <c r="N1350" s="27"/>
      <c r="Q1350" s="27"/>
      <c r="R1350" s="27"/>
      <c r="S1350" s="27"/>
      <c r="T1350" s="27"/>
      <c r="U1350" s="27"/>
    </row>
    <row r="1351" spans="11:21" x14ac:dyDescent="0.25">
      <c r="K1351" s="27"/>
      <c r="L1351" s="27"/>
      <c r="M1351" s="27"/>
      <c r="N1351" s="27"/>
      <c r="Q1351" s="27"/>
      <c r="R1351" s="27"/>
      <c r="S1351" s="27"/>
      <c r="T1351" s="27"/>
      <c r="U1351" s="27"/>
    </row>
    <row r="1352" spans="11:21" x14ac:dyDescent="0.25">
      <c r="K1352" s="27"/>
      <c r="L1352" s="27"/>
      <c r="M1352" s="27"/>
      <c r="N1352" s="27"/>
      <c r="Q1352" s="27"/>
      <c r="R1352" s="27"/>
      <c r="S1352" s="27"/>
      <c r="T1352" s="27"/>
      <c r="U1352" s="27"/>
    </row>
    <row r="1353" spans="11:21" x14ac:dyDescent="0.25">
      <c r="K1353" s="27"/>
      <c r="L1353" s="27"/>
      <c r="M1353" s="27"/>
      <c r="N1353" s="27"/>
      <c r="Q1353" s="27"/>
      <c r="R1353" s="27"/>
      <c r="S1353" s="27"/>
      <c r="T1353" s="27"/>
      <c r="U1353" s="27"/>
    </row>
    <row r="1354" spans="11:21" x14ac:dyDescent="0.25">
      <c r="K1354" s="27"/>
      <c r="L1354" s="27"/>
      <c r="M1354" s="27"/>
      <c r="N1354" s="27"/>
      <c r="Q1354" s="27"/>
      <c r="R1354" s="27"/>
      <c r="S1354" s="27"/>
      <c r="T1354" s="27"/>
      <c r="U1354" s="27"/>
    </row>
    <row r="1355" spans="11:21" x14ac:dyDescent="0.25">
      <c r="K1355" s="27"/>
      <c r="L1355" s="27"/>
      <c r="M1355" s="27"/>
      <c r="N1355" s="27"/>
      <c r="Q1355" s="27"/>
      <c r="R1355" s="27"/>
      <c r="S1355" s="27"/>
      <c r="T1355" s="27"/>
      <c r="U1355" s="27"/>
    </row>
    <row r="1356" spans="11:21" x14ac:dyDescent="0.25">
      <c r="K1356" s="27"/>
      <c r="L1356" s="27"/>
      <c r="M1356" s="27"/>
      <c r="N1356" s="27"/>
      <c r="Q1356" s="27"/>
      <c r="R1356" s="27"/>
      <c r="S1356" s="27"/>
      <c r="T1356" s="27"/>
      <c r="U1356" s="27"/>
    </row>
    <row r="1357" spans="11:21" x14ac:dyDescent="0.25">
      <c r="K1357" s="27"/>
      <c r="L1357" s="27"/>
      <c r="M1357" s="27"/>
      <c r="N1357" s="27"/>
      <c r="Q1357" s="27"/>
      <c r="R1357" s="27"/>
      <c r="S1357" s="27"/>
      <c r="T1357" s="27"/>
      <c r="U1357" s="27"/>
    </row>
    <row r="1358" spans="11:21" x14ac:dyDescent="0.25">
      <c r="K1358" s="27"/>
      <c r="L1358" s="27"/>
      <c r="M1358" s="27"/>
      <c r="N1358" s="27"/>
      <c r="Q1358" s="27"/>
      <c r="R1358" s="27"/>
      <c r="S1358" s="27"/>
      <c r="T1358" s="27"/>
      <c r="U1358" s="27"/>
    </row>
    <row r="1359" spans="11:21" x14ac:dyDescent="0.25">
      <c r="K1359" s="27"/>
      <c r="L1359" s="27"/>
      <c r="M1359" s="27"/>
      <c r="N1359" s="27"/>
      <c r="Q1359" s="27"/>
      <c r="R1359" s="27"/>
      <c r="S1359" s="27"/>
      <c r="T1359" s="27"/>
      <c r="U1359" s="27"/>
    </row>
    <row r="1360" spans="11:21" x14ac:dyDescent="0.25">
      <c r="K1360" s="27"/>
      <c r="L1360" s="27"/>
      <c r="M1360" s="27"/>
      <c r="N1360" s="27"/>
      <c r="Q1360" s="27"/>
      <c r="R1360" s="27"/>
      <c r="S1360" s="27"/>
      <c r="T1360" s="27"/>
      <c r="U1360" s="27"/>
    </row>
    <row r="1361" spans="11:21" x14ac:dyDescent="0.25">
      <c r="K1361" s="27"/>
      <c r="L1361" s="27"/>
      <c r="M1361" s="27"/>
      <c r="N1361" s="27"/>
      <c r="Q1361" s="27"/>
      <c r="R1361" s="27"/>
      <c r="S1361" s="27"/>
      <c r="T1361" s="27"/>
      <c r="U1361" s="27"/>
    </row>
    <row r="1362" spans="11:21" x14ac:dyDescent="0.25">
      <c r="K1362" s="27"/>
      <c r="L1362" s="27"/>
      <c r="M1362" s="27"/>
      <c r="N1362" s="27"/>
      <c r="Q1362" s="27"/>
      <c r="R1362" s="27"/>
      <c r="S1362" s="27"/>
      <c r="T1362" s="27"/>
      <c r="U1362" s="27"/>
    </row>
    <row r="1363" spans="11:21" x14ac:dyDescent="0.25">
      <c r="K1363" s="27"/>
      <c r="L1363" s="27"/>
      <c r="M1363" s="27"/>
      <c r="N1363" s="27"/>
      <c r="Q1363" s="27"/>
      <c r="R1363" s="27"/>
      <c r="S1363" s="27"/>
      <c r="T1363" s="27"/>
      <c r="U1363" s="27"/>
    </row>
    <row r="1364" spans="11:21" x14ac:dyDescent="0.25">
      <c r="K1364" s="27"/>
      <c r="L1364" s="27"/>
      <c r="M1364" s="27"/>
      <c r="N1364" s="27"/>
      <c r="Q1364" s="27"/>
      <c r="R1364" s="27"/>
      <c r="S1364" s="27"/>
      <c r="T1364" s="27"/>
      <c r="U1364" s="27"/>
    </row>
    <row r="1365" spans="11:21" x14ac:dyDescent="0.25">
      <c r="K1365" s="27"/>
      <c r="L1365" s="27"/>
      <c r="M1365" s="27"/>
      <c r="N1365" s="27"/>
      <c r="Q1365" s="27"/>
      <c r="R1365" s="27"/>
      <c r="S1365" s="27"/>
      <c r="T1365" s="27"/>
      <c r="U1365" s="27"/>
    </row>
    <row r="1366" spans="11:21" x14ac:dyDescent="0.25">
      <c r="K1366" s="27"/>
      <c r="L1366" s="27"/>
      <c r="M1366" s="27"/>
      <c r="N1366" s="27"/>
      <c r="Q1366" s="27"/>
      <c r="R1366" s="27"/>
      <c r="S1366" s="27"/>
      <c r="T1366" s="27"/>
      <c r="U1366" s="27"/>
    </row>
    <row r="1367" spans="11:21" x14ac:dyDescent="0.25">
      <c r="K1367" s="27"/>
      <c r="L1367" s="27"/>
      <c r="M1367" s="27"/>
      <c r="N1367" s="27"/>
      <c r="Q1367" s="27"/>
      <c r="R1367" s="27"/>
      <c r="S1367" s="27"/>
      <c r="T1367" s="27"/>
      <c r="U1367" s="27"/>
    </row>
    <row r="1368" spans="11:21" x14ac:dyDescent="0.25">
      <c r="K1368" s="27"/>
      <c r="L1368" s="27"/>
      <c r="M1368" s="27"/>
      <c r="N1368" s="27"/>
      <c r="Q1368" s="27"/>
      <c r="R1368" s="27"/>
      <c r="S1368" s="27"/>
      <c r="T1368" s="27"/>
      <c r="U1368" s="27"/>
    </row>
    <row r="1369" spans="11:21" x14ac:dyDescent="0.25">
      <c r="K1369" s="27"/>
      <c r="L1369" s="27"/>
      <c r="M1369" s="27"/>
      <c r="N1369" s="27"/>
      <c r="Q1369" s="27"/>
      <c r="R1369" s="27"/>
      <c r="S1369" s="27"/>
      <c r="T1369" s="27"/>
      <c r="U1369" s="27"/>
    </row>
    <row r="1370" spans="11:21" x14ac:dyDescent="0.25">
      <c r="K1370" s="27"/>
      <c r="L1370" s="27"/>
      <c r="M1370" s="27"/>
      <c r="N1370" s="27"/>
      <c r="Q1370" s="27"/>
      <c r="R1370" s="27"/>
      <c r="S1370" s="27"/>
      <c r="T1370" s="27"/>
      <c r="U1370" s="27"/>
    </row>
    <row r="1371" spans="11:21" x14ac:dyDescent="0.25">
      <c r="K1371" s="27"/>
      <c r="L1371" s="27"/>
      <c r="M1371" s="27"/>
      <c r="N1371" s="27"/>
      <c r="Q1371" s="27"/>
      <c r="R1371" s="27"/>
      <c r="S1371" s="27"/>
      <c r="T1371" s="27"/>
      <c r="U1371" s="27"/>
    </row>
    <row r="1372" spans="11:21" x14ac:dyDescent="0.25">
      <c r="K1372" s="27"/>
      <c r="L1372" s="27"/>
      <c r="M1372" s="27"/>
      <c r="N1372" s="27"/>
      <c r="Q1372" s="27"/>
      <c r="R1372" s="27"/>
      <c r="S1372" s="27"/>
      <c r="T1372" s="27"/>
      <c r="U1372" s="27"/>
    </row>
    <row r="1373" spans="11:21" x14ac:dyDescent="0.25">
      <c r="K1373" s="27"/>
      <c r="L1373" s="27"/>
      <c r="M1373" s="27"/>
      <c r="N1373" s="27"/>
      <c r="Q1373" s="27"/>
      <c r="R1373" s="27"/>
      <c r="S1373" s="27"/>
      <c r="T1373" s="27"/>
      <c r="U1373" s="27"/>
    </row>
    <row r="1374" spans="11:21" x14ac:dyDescent="0.25">
      <c r="K1374" s="27"/>
      <c r="L1374" s="27"/>
      <c r="M1374" s="27"/>
      <c r="N1374" s="27"/>
      <c r="Q1374" s="27"/>
      <c r="R1374" s="27"/>
      <c r="S1374" s="27"/>
      <c r="T1374" s="27"/>
      <c r="U1374" s="27"/>
    </row>
    <row r="1375" spans="11:21" x14ac:dyDescent="0.25">
      <c r="K1375" s="27"/>
      <c r="L1375" s="27"/>
      <c r="M1375" s="27"/>
      <c r="N1375" s="27"/>
      <c r="Q1375" s="27"/>
      <c r="R1375" s="27"/>
      <c r="S1375" s="27"/>
      <c r="T1375" s="27"/>
      <c r="U1375" s="27"/>
    </row>
    <row r="1376" spans="11:21" x14ac:dyDescent="0.25">
      <c r="K1376" s="27"/>
      <c r="L1376" s="27"/>
      <c r="M1376" s="27"/>
      <c r="N1376" s="27"/>
      <c r="Q1376" s="27"/>
      <c r="R1376" s="27"/>
      <c r="S1376" s="27"/>
      <c r="T1376" s="27"/>
      <c r="U1376" s="27"/>
    </row>
    <row r="1377" spans="11:21" x14ac:dyDescent="0.25">
      <c r="K1377" s="27"/>
      <c r="L1377" s="27"/>
      <c r="M1377" s="27"/>
      <c r="N1377" s="27"/>
      <c r="Q1377" s="27"/>
      <c r="R1377" s="27"/>
      <c r="S1377" s="27"/>
      <c r="T1377" s="27"/>
      <c r="U1377" s="27"/>
    </row>
    <row r="1378" spans="11:21" x14ac:dyDescent="0.25">
      <c r="K1378" s="27"/>
      <c r="L1378" s="27"/>
      <c r="M1378" s="27"/>
      <c r="N1378" s="27"/>
      <c r="Q1378" s="27"/>
      <c r="R1378" s="27"/>
      <c r="S1378" s="27"/>
      <c r="T1378" s="27"/>
      <c r="U1378" s="27"/>
    </row>
    <row r="1379" spans="11:21" x14ac:dyDescent="0.25">
      <c r="K1379" s="27"/>
      <c r="L1379" s="27"/>
      <c r="M1379" s="27"/>
      <c r="N1379" s="27"/>
      <c r="Q1379" s="27"/>
      <c r="R1379" s="27"/>
      <c r="S1379" s="27"/>
      <c r="T1379" s="27"/>
      <c r="U1379" s="27"/>
    </row>
    <row r="1380" spans="11:21" x14ac:dyDescent="0.25">
      <c r="K1380" s="27"/>
      <c r="L1380" s="27"/>
      <c r="M1380" s="27"/>
      <c r="N1380" s="27"/>
      <c r="Q1380" s="27"/>
      <c r="R1380" s="27"/>
      <c r="S1380" s="27"/>
      <c r="T1380" s="27"/>
      <c r="U1380" s="27"/>
    </row>
    <row r="1381" spans="11:21" x14ac:dyDescent="0.25">
      <c r="K1381" s="27"/>
      <c r="L1381" s="27"/>
      <c r="M1381" s="27"/>
      <c r="N1381" s="27"/>
      <c r="Q1381" s="27"/>
      <c r="R1381" s="27"/>
      <c r="S1381" s="27"/>
      <c r="T1381" s="27"/>
      <c r="U1381" s="27"/>
    </row>
    <row r="1382" spans="11:21" x14ac:dyDescent="0.25">
      <c r="K1382" s="27"/>
      <c r="L1382" s="27"/>
      <c r="M1382" s="27"/>
      <c r="N1382" s="27"/>
      <c r="Q1382" s="27"/>
      <c r="R1382" s="27"/>
      <c r="S1382" s="27"/>
      <c r="T1382" s="27"/>
      <c r="U1382" s="27"/>
    </row>
    <row r="1383" spans="11:21" x14ac:dyDescent="0.25">
      <c r="K1383" s="27"/>
      <c r="L1383" s="27"/>
      <c r="M1383" s="27"/>
      <c r="N1383" s="27"/>
      <c r="Q1383" s="27"/>
      <c r="R1383" s="27"/>
      <c r="S1383" s="27"/>
      <c r="T1383" s="27"/>
      <c r="U1383" s="27"/>
    </row>
    <row r="1384" spans="11:21" x14ac:dyDescent="0.25">
      <c r="K1384" s="27"/>
      <c r="L1384" s="27"/>
      <c r="M1384" s="27"/>
      <c r="N1384" s="27"/>
      <c r="Q1384" s="27"/>
      <c r="R1384" s="27"/>
      <c r="S1384" s="27"/>
      <c r="T1384" s="27"/>
      <c r="U1384" s="27"/>
    </row>
    <row r="1385" spans="11:21" x14ac:dyDescent="0.25">
      <c r="K1385" s="27"/>
      <c r="L1385" s="27"/>
      <c r="M1385" s="27"/>
      <c r="N1385" s="27"/>
      <c r="Q1385" s="27"/>
      <c r="R1385" s="27"/>
      <c r="S1385" s="27"/>
      <c r="T1385" s="27"/>
      <c r="U1385" s="27"/>
    </row>
    <row r="1386" spans="11:21" x14ac:dyDescent="0.25">
      <c r="K1386" s="27"/>
      <c r="L1386" s="27"/>
      <c r="M1386" s="27"/>
      <c r="N1386" s="27"/>
      <c r="Q1386" s="27"/>
      <c r="R1386" s="27"/>
      <c r="S1386" s="27"/>
      <c r="T1386" s="27"/>
      <c r="U1386" s="27"/>
    </row>
    <row r="1387" spans="11:21" x14ac:dyDescent="0.25">
      <c r="K1387" s="27"/>
      <c r="L1387" s="27"/>
      <c r="M1387" s="27"/>
      <c r="N1387" s="27"/>
      <c r="Q1387" s="27"/>
      <c r="R1387" s="27"/>
      <c r="S1387" s="27"/>
      <c r="T1387" s="27"/>
      <c r="U1387" s="27"/>
    </row>
    <row r="1388" spans="11:21" x14ac:dyDescent="0.25">
      <c r="K1388" s="27"/>
      <c r="L1388" s="27"/>
      <c r="M1388" s="27"/>
      <c r="N1388" s="27"/>
      <c r="Q1388" s="27"/>
      <c r="R1388" s="27"/>
      <c r="S1388" s="27"/>
      <c r="T1388" s="27"/>
      <c r="U1388" s="27"/>
    </row>
    <row r="1389" spans="11:21" x14ac:dyDescent="0.25">
      <c r="K1389" s="27"/>
      <c r="L1389" s="27"/>
      <c r="M1389" s="27"/>
      <c r="N1389" s="27"/>
      <c r="Q1389" s="27"/>
      <c r="R1389" s="27"/>
      <c r="S1389" s="27"/>
      <c r="T1389" s="27"/>
      <c r="U1389" s="27"/>
    </row>
    <row r="1390" spans="11:21" x14ac:dyDescent="0.25">
      <c r="K1390" s="27"/>
      <c r="L1390" s="27"/>
      <c r="M1390" s="27"/>
      <c r="N1390" s="27"/>
      <c r="Q1390" s="27"/>
      <c r="R1390" s="27"/>
      <c r="S1390" s="27"/>
      <c r="T1390" s="27"/>
      <c r="U1390" s="27"/>
    </row>
    <row r="1391" spans="11:21" x14ac:dyDescent="0.25">
      <c r="K1391" s="27"/>
      <c r="L1391" s="27"/>
      <c r="M1391" s="27"/>
      <c r="N1391" s="27"/>
      <c r="Q1391" s="27"/>
      <c r="R1391" s="27"/>
      <c r="S1391" s="27"/>
      <c r="T1391" s="27"/>
      <c r="U1391" s="27"/>
    </row>
    <row r="1392" spans="11:21" x14ac:dyDescent="0.25">
      <c r="K1392" s="27"/>
      <c r="L1392" s="27"/>
      <c r="M1392" s="27"/>
      <c r="N1392" s="27"/>
      <c r="Q1392" s="27"/>
      <c r="R1392" s="27"/>
      <c r="S1392" s="27"/>
      <c r="T1392" s="27"/>
      <c r="U1392" s="27"/>
    </row>
    <row r="1393" spans="11:21" x14ac:dyDescent="0.25">
      <c r="K1393" s="27"/>
      <c r="L1393" s="27"/>
      <c r="M1393" s="27"/>
      <c r="N1393" s="27"/>
      <c r="Q1393" s="27"/>
      <c r="R1393" s="27"/>
      <c r="S1393" s="27"/>
      <c r="T1393" s="27"/>
      <c r="U1393" s="27"/>
    </row>
    <row r="1394" spans="11:21" x14ac:dyDescent="0.25">
      <c r="K1394" s="27"/>
      <c r="L1394" s="27"/>
      <c r="M1394" s="27"/>
      <c r="N1394" s="27"/>
      <c r="Q1394" s="27"/>
      <c r="R1394" s="27"/>
      <c r="S1394" s="27"/>
      <c r="T1394" s="27"/>
      <c r="U1394" s="27"/>
    </row>
    <row r="1395" spans="11:21" x14ac:dyDescent="0.25">
      <c r="K1395" s="27"/>
      <c r="L1395" s="27"/>
      <c r="M1395" s="27"/>
      <c r="N1395" s="27"/>
      <c r="Q1395" s="27"/>
      <c r="R1395" s="27"/>
      <c r="S1395" s="27"/>
      <c r="T1395" s="27"/>
      <c r="U1395" s="27"/>
    </row>
    <row r="1396" spans="11:21" x14ac:dyDescent="0.25">
      <c r="K1396" s="27"/>
      <c r="L1396" s="27"/>
      <c r="M1396" s="27"/>
      <c r="N1396" s="27"/>
      <c r="Q1396" s="27"/>
      <c r="R1396" s="27"/>
      <c r="S1396" s="27"/>
      <c r="T1396" s="27"/>
      <c r="U1396" s="27"/>
    </row>
    <row r="1397" spans="11:21" x14ac:dyDescent="0.25">
      <c r="K1397" s="27"/>
      <c r="L1397" s="27"/>
      <c r="M1397" s="27"/>
      <c r="N1397" s="27"/>
      <c r="Q1397" s="27"/>
      <c r="R1397" s="27"/>
      <c r="S1397" s="27"/>
      <c r="T1397" s="27"/>
      <c r="U1397" s="27"/>
    </row>
    <row r="1398" spans="11:21" x14ac:dyDescent="0.25">
      <c r="K1398" s="27"/>
      <c r="L1398" s="27"/>
      <c r="M1398" s="27"/>
      <c r="N1398" s="27"/>
      <c r="Q1398" s="27"/>
      <c r="R1398" s="27"/>
      <c r="S1398" s="27"/>
      <c r="T1398" s="27"/>
      <c r="U1398" s="27"/>
    </row>
    <row r="1399" spans="11:21" x14ac:dyDescent="0.25">
      <c r="K1399" s="27"/>
      <c r="L1399" s="27"/>
      <c r="M1399" s="27"/>
      <c r="N1399" s="27"/>
      <c r="Q1399" s="27"/>
      <c r="R1399" s="27"/>
      <c r="S1399" s="27"/>
      <c r="T1399" s="27"/>
      <c r="U1399" s="27"/>
    </row>
    <row r="1400" spans="11:21" x14ac:dyDescent="0.25">
      <c r="K1400" s="27"/>
      <c r="L1400" s="27"/>
      <c r="M1400" s="27"/>
      <c r="N1400" s="27"/>
      <c r="Q1400" s="27"/>
      <c r="R1400" s="27"/>
      <c r="S1400" s="27"/>
      <c r="T1400" s="27"/>
      <c r="U1400" s="27"/>
    </row>
    <row r="1401" spans="11:21" x14ac:dyDescent="0.25">
      <c r="K1401" s="27"/>
      <c r="L1401" s="27"/>
      <c r="M1401" s="27"/>
      <c r="N1401" s="27"/>
      <c r="Q1401" s="27"/>
      <c r="R1401" s="27"/>
      <c r="S1401" s="27"/>
      <c r="T1401" s="27"/>
      <c r="U1401" s="27"/>
    </row>
    <row r="1402" spans="11:21" x14ac:dyDescent="0.25">
      <c r="K1402" s="27"/>
      <c r="L1402" s="27"/>
      <c r="M1402" s="27"/>
      <c r="N1402" s="27"/>
      <c r="Q1402" s="27"/>
      <c r="R1402" s="27"/>
      <c r="S1402" s="27"/>
      <c r="T1402" s="27"/>
      <c r="U1402" s="27"/>
    </row>
    <row r="1403" spans="11:21" x14ac:dyDescent="0.25">
      <c r="K1403" s="27"/>
      <c r="L1403" s="27"/>
      <c r="M1403" s="27"/>
      <c r="N1403" s="27"/>
      <c r="Q1403" s="27"/>
      <c r="R1403" s="27"/>
      <c r="S1403" s="27"/>
      <c r="T1403" s="27"/>
      <c r="U1403" s="27"/>
    </row>
    <row r="1404" spans="11:21" x14ac:dyDescent="0.25">
      <c r="K1404" s="27"/>
      <c r="L1404" s="27"/>
      <c r="M1404" s="27"/>
      <c r="N1404" s="27"/>
      <c r="Q1404" s="27"/>
      <c r="R1404" s="27"/>
      <c r="S1404" s="27"/>
      <c r="T1404" s="27"/>
      <c r="U1404" s="27"/>
    </row>
    <row r="1405" spans="11:21" x14ac:dyDescent="0.25">
      <c r="K1405" s="27"/>
      <c r="L1405" s="27"/>
      <c r="M1405" s="27"/>
      <c r="N1405" s="27"/>
      <c r="Q1405" s="27"/>
      <c r="R1405" s="27"/>
      <c r="S1405" s="27"/>
      <c r="T1405" s="27"/>
      <c r="U1405" s="27"/>
    </row>
    <row r="1406" spans="11:21" x14ac:dyDescent="0.25">
      <c r="K1406" s="27"/>
      <c r="L1406" s="27"/>
      <c r="M1406" s="27"/>
      <c r="N1406" s="27"/>
      <c r="Q1406" s="27"/>
      <c r="R1406" s="27"/>
      <c r="S1406" s="27"/>
      <c r="T1406" s="27"/>
      <c r="U1406" s="27"/>
    </row>
    <row r="1407" spans="11:21" x14ac:dyDescent="0.25">
      <c r="K1407" s="27"/>
      <c r="L1407" s="27"/>
      <c r="M1407" s="27"/>
      <c r="N1407" s="27"/>
      <c r="Q1407" s="27"/>
      <c r="R1407" s="27"/>
      <c r="S1407" s="27"/>
      <c r="T1407" s="27"/>
      <c r="U1407" s="27"/>
    </row>
    <row r="1408" spans="11:21" x14ac:dyDescent="0.25">
      <c r="K1408" s="27"/>
      <c r="L1408" s="27"/>
      <c r="M1408" s="27"/>
      <c r="N1408" s="27"/>
      <c r="Q1408" s="27"/>
      <c r="R1408" s="27"/>
      <c r="S1408" s="27"/>
      <c r="T1408" s="27"/>
      <c r="U1408" s="27"/>
    </row>
    <row r="1409" spans="11:21" x14ac:dyDescent="0.25">
      <c r="K1409" s="27"/>
      <c r="L1409" s="27"/>
      <c r="M1409" s="27"/>
      <c r="N1409" s="27"/>
      <c r="Q1409" s="27"/>
      <c r="R1409" s="27"/>
      <c r="S1409" s="27"/>
      <c r="T1409" s="27"/>
      <c r="U1409" s="27"/>
    </row>
    <row r="1410" spans="11:21" x14ac:dyDescent="0.25">
      <c r="K1410" s="27"/>
      <c r="L1410" s="27"/>
      <c r="M1410" s="27"/>
      <c r="N1410" s="27"/>
      <c r="Q1410" s="27"/>
      <c r="R1410" s="27"/>
      <c r="S1410" s="27"/>
      <c r="T1410" s="27"/>
      <c r="U1410" s="27"/>
    </row>
    <row r="1411" spans="11:21" x14ac:dyDescent="0.25">
      <c r="K1411" s="27"/>
      <c r="L1411" s="27"/>
      <c r="M1411" s="27"/>
      <c r="N1411" s="27"/>
      <c r="Q1411" s="27"/>
      <c r="R1411" s="27"/>
      <c r="S1411" s="27"/>
      <c r="T1411" s="27"/>
      <c r="U1411" s="27"/>
    </row>
    <row r="1412" spans="11:21" x14ac:dyDescent="0.25">
      <c r="K1412" s="27"/>
      <c r="L1412" s="27"/>
      <c r="M1412" s="27"/>
      <c r="N1412" s="27"/>
      <c r="Q1412" s="27"/>
      <c r="R1412" s="27"/>
      <c r="S1412" s="27"/>
      <c r="T1412" s="27"/>
      <c r="U1412" s="27"/>
    </row>
    <row r="1413" spans="11:21" x14ac:dyDescent="0.25">
      <c r="K1413" s="27"/>
      <c r="L1413" s="27"/>
      <c r="M1413" s="27"/>
      <c r="N1413" s="27"/>
      <c r="Q1413" s="27"/>
      <c r="R1413" s="27"/>
      <c r="S1413" s="27"/>
      <c r="T1413" s="27"/>
      <c r="U1413" s="27"/>
    </row>
    <row r="1414" spans="11:21" x14ac:dyDescent="0.25">
      <c r="K1414" s="27"/>
      <c r="L1414" s="27"/>
      <c r="M1414" s="27"/>
      <c r="N1414" s="27"/>
      <c r="Q1414" s="27"/>
      <c r="R1414" s="27"/>
      <c r="S1414" s="27"/>
      <c r="T1414" s="27"/>
      <c r="U1414" s="27"/>
    </row>
    <row r="1415" spans="11:21" x14ac:dyDescent="0.25">
      <c r="K1415" s="27"/>
      <c r="L1415" s="27"/>
      <c r="M1415" s="27"/>
      <c r="N1415" s="27"/>
      <c r="Q1415" s="27"/>
      <c r="R1415" s="27"/>
      <c r="S1415" s="27"/>
      <c r="T1415" s="27"/>
      <c r="U1415" s="27"/>
    </row>
    <row r="1416" spans="11:21" x14ac:dyDescent="0.25">
      <c r="K1416" s="27"/>
      <c r="L1416" s="27"/>
      <c r="M1416" s="27"/>
      <c r="N1416" s="27"/>
      <c r="Q1416" s="27"/>
      <c r="R1416" s="27"/>
      <c r="S1416" s="27"/>
      <c r="T1416" s="27"/>
      <c r="U1416" s="27"/>
    </row>
    <row r="1417" spans="11:21" x14ac:dyDescent="0.25">
      <c r="K1417" s="27"/>
      <c r="L1417" s="27"/>
      <c r="M1417" s="27"/>
      <c r="N1417" s="27"/>
      <c r="Q1417" s="27"/>
      <c r="R1417" s="27"/>
      <c r="S1417" s="27"/>
      <c r="T1417" s="27"/>
      <c r="U1417" s="27"/>
    </row>
    <row r="1418" spans="11:21" x14ac:dyDescent="0.25">
      <c r="K1418" s="27"/>
      <c r="L1418" s="27"/>
      <c r="M1418" s="27"/>
      <c r="N1418" s="27"/>
      <c r="Q1418" s="27"/>
      <c r="R1418" s="27"/>
      <c r="S1418" s="27"/>
      <c r="T1418" s="27"/>
      <c r="U1418" s="27"/>
    </row>
    <row r="1419" spans="11:21" x14ac:dyDescent="0.25">
      <c r="K1419" s="27"/>
      <c r="L1419" s="27"/>
      <c r="M1419" s="27"/>
      <c r="N1419" s="27"/>
      <c r="Q1419" s="27"/>
      <c r="R1419" s="27"/>
      <c r="S1419" s="27"/>
      <c r="T1419" s="27"/>
      <c r="U1419" s="27"/>
    </row>
    <row r="1420" spans="11:21" x14ac:dyDescent="0.25">
      <c r="K1420" s="27"/>
      <c r="L1420" s="27"/>
      <c r="M1420" s="27"/>
      <c r="N1420" s="27"/>
      <c r="Q1420" s="27"/>
      <c r="R1420" s="27"/>
      <c r="S1420" s="27"/>
      <c r="T1420" s="27"/>
      <c r="U1420" s="27"/>
    </row>
    <row r="1421" spans="11:21" x14ac:dyDescent="0.25">
      <c r="K1421" s="27"/>
      <c r="L1421" s="27"/>
      <c r="M1421" s="27"/>
      <c r="N1421" s="27"/>
      <c r="Q1421" s="27"/>
      <c r="R1421" s="27"/>
      <c r="S1421" s="27"/>
      <c r="T1421" s="27"/>
      <c r="U1421" s="27"/>
    </row>
    <row r="1422" spans="11:21" x14ac:dyDescent="0.25">
      <c r="K1422" s="27"/>
      <c r="L1422" s="27"/>
      <c r="M1422" s="27"/>
      <c r="N1422" s="27"/>
      <c r="Q1422" s="27"/>
      <c r="R1422" s="27"/>
      <c r="S1422" s="27"/>
      <c r="T1422" s="27"/>
      <c r="U1422" s="27"/>
    </row>
    <row r="1423" spans="11:21" x14ac:dyDescent="0.25">
      <c r="K1423" s="27"/>
      <c r="L1423" s="27"/>
      <c r="M1423" s="27"/>
      <c r="N1423" s="27"/>
      <c r="Q1423" s="27"/>
      <c r="R1423" s="27"/>
      <c r="S1423" s="27"/>
      <c r="T1423" s="27"/>
      <c r="U1423" s="27"/>
    </row>
    <row r="1424" spans="11:21" x14ac:dyDescent="0.25">
      <c r="K1424" s="27"/>
      <c r="L1424" s="27"/>
      <c r="M1424" s="27"/>
      <c r="N1424" s="27"/>
      <c r="Q1424" s="27"/>
      <c r="R1424" s="27"/>
      <c r="S1424" s="27"/>
      <c r="T1424" s="27"/>
      <c r="U1424" s="27"/>
    </row>
    <row r="1425" spans="11:21" x14ac:dyDescent="0.25">
      <c r="K1425" s="27"/>
      <c r="L1425" s="27"/>
      <c r="M1425" s="27"/>
      <c r="N1425" s="27"/>
      <c r="Q1425" s="27"/>
      <c r="R1425" s="27"/>
      <c r="S1425" s="27"/>
      <c r="T1425" s="27"/>
      <c r="U1425" s="27"/>
    </row>
    <row r="1426" spans="11:21" x14ac:dyDescent="0.25">
      <c r="K1426" s="27"/>
      <c r="L1426" s="27"/>
      <c r="M1426" s="27"/>
      <c r="N1426" s="27"/>
      <c r="Q1426" s="27"/>
      <c r="R1426" s="27"/>
      <c r="S1426" s="27"/>
      <c r="T1426" s="27"/>
      <c r="U1426" s="27"/>
    </row>
    <row r="1427" spans="11:21" x14ac:dyDescent="0.25">
      <c r="K1427" s="27"/>
      <c r="L1427" s="27"/>
      <c r="M1427" s="27"/>
      <c r="N1427" s="27"/>
      <c r="Q1427" s="27"/>
      <c r="R1427" s="27"/>
      <c r="S1427" s="27"/>
      <c r="T1427" s="27"/>
      <c r="U1427" s="27"/>
    </row>
    <row r="1428" spans="11:21" x14ac:dyDescent="0.25">
      <c r="K1428" s="27"/>
      <c r="L1428" s="27"/>
      <c r="M1428" s="27"/>
      <c r="N1428" s="27"/>
      <c r="Q1428" s="27"/>
      <c r="R1428" s="27"/>
      <c r="S1428" s="27"/>
      <c r="T1428" s="27"/>
      <c r="U1428" s="27"/>
    </row>
    <row r="1429" spans="11:21" x14ac:dyDescent="0.25">
      <c r="K1429" s="27"/>
      <c r="L1429" s="27"/>
      <c r="M1429" s="27"/>
      <c r="N1429" s="27"/>
      <c r="Q1429" s="27"/>
      <c r="R1429" s="27"/>
      <c r="S1429" s="27"/>
      <c r="T1429" s="27"/>
      <c r="U1429" s="27"/>
    </row>
    <row r="1430" spans="11:21" x14ac:dyDescent="0.25">
      <c r="K1430" s="27"/>
      <c r="L1430" s="27"/>
      <c r="M1430" s="27"/>
      <c r="N1430" s="27"/>
      <c r="Q1430" s="27"/>
      <c r="R1430" s="27"/>
      <c r="S1430" s="27"/>
      <c r="T1430" s="27"/>
      <c r="U1430" s="27"/>
    </row>
    <row r="1431" spans="11:21" x14ac:dyDescent="0.25">
      <c r="K1431" s="27"/>
      <c r="L1431" s="27"/>
      <c r="M1431" s="27"/>
      <c r="N1431" s="27"/>
      <c r="Q1431" s="27"/>
      <c r="R1431" s="27"/>
      <c r="S1431" s="27"/>
      <c r="T1431" s="27"/>
      <c r="U1431" s="27"/>
    </row>
    <row r="1432" spans="11:21" x14ac:dyDescent="0.25">
      <c r="K1432" s="27"/>
      <c r="L1432" s="27"/>
      <c r="M1432" s="27"/>
      <c r="N1432" s="27"/>
      <c r="Q1432" s="27"/>
      <c r="R1432" s="27"/>
      <c r="S1432" s="27"/>
      <c r="T1432" s="27"/>
      <c r="U1432" s="27"/>
    </row>
    <row r="1433" spans="11:21" x14ac:dyDescent="0.25">
      <c r="K1433" s="27"/>
      <c r="L1433" s="27"/>
      <c r="M1433" s="27"/>
      <c r="N1433" s="27"/>
      <c r="Q1433" s="27"/>
      <c r="R1433" s="27"/>
      <c r="S1433" s="27"/>
      <c r="T1433" s="27"/>
      <c r="U1433" s="27"/>
    </row>
    <row r="1434" spans="11:21" x14ac:dyDescent="0.25">
      <c r="K1434" s="27"/>
      <c r="L1434" s="27"/>
      <c r="M1434" s="27"/>
      <c r="N1434" s="27"/>
      <c r="Q1434" s="27"/>
      <c r="R1434" s="27"/>
      <c r="S1434" s="27"/>
      <c r="T1434" s="27"/>
      <c r="U1434" s="27"/>
    </row>
    <row r="1435" spans="11:21" x14ac:dyDescent="0.25">
      <c r="K1435" s="27"/>
      <c r="L1435" s="27"/>
      <c r="M1435" s="27"/>
      <c r="N1435" s="27"/>
      <c r="Q1435" s="27"/>
      <c r="R1435" s="27"/>
      <c r="S1435" s="27"/>
      <c r="T1435" s="27"/>
      <c r="U1435" s="27"/>
    </row>
    <row r="1436" spans="11:21" x14ac:dyDescent="0.25">
      <c r="K1436" s="27"/>
      <c r="L1436" s="27"/>
      <c r="M1436" s="27"/>
      <c r="N1436" s="27"/>
      <c r="Q1436" s="27"/>
      <c r="R1436" s="27"/>
      <c r="S1436" s="27"/>
      <c r="T1436" s="27"/>
      <c r="U1436" s="27"/>
    </row>
    <row r="1437" spans="11:21" x14ac:dyDescent="0.25">
      <c r="K1437" s="27"/>
      <c r="L1437" s="27"/>
      <c r="M1437" s="27"/>
      <c r="N1437" s="27"/>
      <c r="Q1437" s="27"/>
      <c r="R1437" s="27"/>
      <c r="S1437" s="27"/>
      <c r="T1437" s="27"/>
      <c r="U1437" s="27"/>
    </row>
    <row r="1438" spans="11:21" x14ac:dyDescent="0.25">
      <c r="K1438" s="27"/>
      <c r="L1438" s="27"/>
      <c r="M1438" s="27"/>
      <c r="N1438" s="27"/>
      <c r="Q1438" s="27"/>
      <c r="R1438" s="27"/>
      <c r="S1438" s="27"/>
      <c r="T1438" s="27"/>
      <c r="U1438" s="27"/>
    </row>
    <row r="1439" spans="11:21" x14ac:dyDescent="0.25">
      <c r="K1439" s="27"/>
      <c r="L1439" s="27"/>
      <c r="M1439" s="27"/>
      <c r="N1439" s="27"/>
      <c r="Q1439" s="27"/>
      <c r="R1439" s="27"/>
      <c r="S1439" s="27"/>
      <c r="T1439" s="27"/>
      <c r="U1439" s="27"/>
    </row>
    <row r="1440" spans="11:21" x14ac:dyDescent="0.25">
      <c r="K1440" s="27"/>
      <c r="L1440" s="27"/>
      <c r="M1440" s="27"/>
      <c r="N1440" s="27"/>
      <c r="Q1440" s="27"/>
      <c r="R1440" s="27"/>
      <c r="S1440" s="27"/>
      <c r="T1440" s="27"/>
      <c r="U1440" s="27"/>
    </row>
    <row r="1441" spans="11:21" x14ac:dyDescent="0.25">
      <c r="K1441" s="27"/>
      <c r="L1441" s="27"/>
      <c r="M1441" s="27"/>
      <c r="N1441" s="27"/>
      <c r="Q1441" s="27"/>
      <c r="R1441" s="27"/>
      <c r="S1441" s="27"/>
      <c r="T1441" s="27"/>
      <c r="U1441" s="27"/>
    </row>
    <row r="1442" spans="11:21" x14ac:dyDescent="0.25">
      <c r="K1442" s="27"/>
      <c r="L1442" s="27"/>
      <c r="M1442" s="27"/>
      <c r="N1442" s="27"/>
      <c r="Q1442" s="27"/>
      <c r="R1442" s="27"/>
      <c r="S1442" s="27"/>
      <c r="T1442" s="27"/>
      <c r="U1442" s="27"/>
    </row>
    <row r="1443" spans="11:21" x14ac:dyDescent="0.25">
      <c r="K1443" s="27"/>
      <c r="L1443" s="27"/>
      <c r="M1443" s="27"/>
      <c r="N1443" s="27"/>
      <c r="Q1443" s="27"/>
      <c r="R1443" s="27"/>
      <c r="S1443" s="27"/>
      <c r="T1443" s="27"/>
      <c r="U1443" s="27"/>
    </row>
    <row r="1444" spans="11:21" x14ac:dyDescent="0.25">
      <c r="K1444" s="27"/>
      <c r="L1444" s="27"/>
      <c r="M1444" s="27"/>
      <c r="N1444" s="27"/>
      <c r="Q1444" s="27"/>
      <c r="R1444" s="27"/>
      <c r="S1444" s="27"/>
      <c r="T1444" s="27"/>
      <c r="U1444" s="27"/>
    </row>
    <row r="1445" spans="11:21" x14ac:dyDescent="0.25">
      <c r="K1445" s="27"/>
      <c r="L1445" s="27"/>
      <c r="M1445" s="27"/>
      <c r="N1445" s="27"/>
      <c r="Q1445" s="27"/>
      <c r="R1445" s="27"/>
      <c r="S1445" s="27"/>
      <c r="T1445" s="27"/>
      <c r="U1445" s="27"/>
    </row>
    <row r="1446" spans="11:21" x14ac:dyDescent="0.25">
      <c r="K1446" s="27"/>
      <c r="L1446" s="27"/>
      <c r="M1446" s="27"/>
      <c r="N1446" s="27"/>
      <c r="Q1446" s="27"/>
      <c r="R1446" s="27"/>
      <c r="S1446" s="27"/>
      <c r="T1446" s="27"/>
      <c r="U1446" s="27"/>
    </row>
    <row r="1447" spans="11:21" x14ac:dyDescent="0.25">
      <c r="K1447" s="27"/>
      <c r="L1447" s="27"/>
      <c r="M1447" s="27"/>
      <c r="N1447" s="27"/>
      <c r="Q1447" s="27"/>
      <c r="R1447" s="27"/>
      <c r="S1447" s="27"/>
      <c r="T1447" s="27"/>
      <c r="U1447" s="27"/>
    </row>
    <row r="1448" spans="11:21" x14ac:dyDescent="0.25">
      <c r="K1448" s="27"/>
      <c r="L1448" s="27"/>
      <c r="M1448" s="27"/>
      <c r="N1448" s="27"/>
      <c r="Q1448" s="27"/>
      <c r="R1448" s="27"/>
      <c r="S1448" s="27"/>
      <c r="T1448" s="27"/>
      <c r="U1448" s="27"/>
    </row>
    <row r="1449" spans="11:21" x14ac:dyDescent="0.25">
      <c r="K1449" s="27"/>
      <c r="L1449" s="27"/>
      <c r="M1449" s="27"/>
      <c r="N1449" s="27"/>
      <c r="Q1449" s="27"/>
      <c r="R1449" s="27"/>
      <c r="S1449" s="27"/>
      <c r="T1449" s="27"/>
      <c r="U1449" s="27"/>
    </row>
    <row r="1450" spans="11:21" x14ac:dyDescent="0.25">
      <c r="K1450" s="27"/>
      <c r="L1450" s="27"/>
      <c r="M1450" s="27"/>
      <c r="N1450" s="27"/>
      <c r="Q1450" s="27"/>
      <c r="R1450" s="27"/>
      <c r="S1450" s="27"/>
      <c r="T1450" s="27"/>
      <c r="U1450" s="27"/>
    </row>
    <row r="1451" spans="11:21" x14ac:dyDescent="0.25">
      <c r="K1451" s="27"/>
      <c r="L1451" s="27"/>
      <c r="M1451" s="27"/>
      <c r="N1451" s="27"/>
      <c r="Q1451" s="27"/>
      <c r="R1451" s="27"/>
      <c r="S1451" s="27"/>
      <c r="T1451" s="27"/>
      <c r="U1451" s="27"/>
    </row>
    <row r="1452" spans="11:21" x14ac:dyDescent="0.25">
      <c r="K1452" s="27"/>
      <c r="L1452" s="27"/>
      <c r="M1452" s="27"/>
      <c r="N1452" s="27"/>
      <c r="Q1452" s="27"/>
      <c r="R1452" s="27"/>
      <c r="S1452" s="27"/>
      <c r="T1452" s="27"/>
      <c r="U1452" s="27"/>
    </row>
    <row r="1453" spans="11:21" x14ac:dyDescent="0.25">
      <c r="K1453" s="27"/>
      <c r="L1453" s="27"/>
      <c r="M1453" s="27"/>
      <c r="N1453" s="27"/>
      <c r="Q1453" s="27"/>
      <c r="R1453" s="27"/>
      <c r="S1453" s="27"/>
      <c r="T1453" s="27"/>
      <c r="U1453" s="27"/>
    </row>
    <row r="1454" spans="11:21" x14ac:dyDescent="0.25">
      <c r="K1454" s="27"/>
      <c r="L1454" s="27"/>
      <c r="M1454" s="27"/>
      <c r="N1454" s="27"/>
      <c r="Q1454" s="27"/>
      <c r="R1454" s="27"/>
      <c r="S1454" s="27"/>
      <c r="T1454" s="27"/>
      <c r="U1454" s="27"/>
    </row>
    <row r="1455" spans="11:21" x14ac:dyDescent="0.25">
      <c r="K1455" s="27"/>
      <c r="L1455" s="27"/>
      <c r="M1455" s="27"/>
      <c r="N1455" s="27"/>
      <c r="Q1455" s="27"/>
      <c r="R1455" s="27"/>
      <c r="S1455" s="27"/>
      <c r="T1455" s="27"/>
      <c r="U1455" s="27"/>
    </row>
    <row r="1456" spans="11:21" x14ac:dyDescent="0.25">
      <c r="K1456" s="27"/>
      <c r="L1456" s="27"/>
      <c r="M1456" s="27"/>
      <c r="N1456" s="27"/>
      <c r="Q1456" s="27"/>
      <c r="R1456" s="27"/>
      <c r="S1456" s="27"/>
      <c r="T1456" s="27"/>
      <c r="U1456" s="27"/>
    </row>
    <row r="1457" spans="11:21" x14ac:dyDescent="0.25">
      <c r="K1457" s="27"/>
      <c r="L1457" s="27"/>
      <c r="M1457" s="27"/>
      <c r="N1457" s="27"/>
      <c r="Q1457" s="27"/>
      <c r="R1457" s="27"/>
      <c r="S1457" s="27"/>
      <c r="T1457" s="27"/>
      <c r="U1457" s="27"/>
    </row>
    <row r="1458" spans="11:21" x14ac:dyDescent="0.25">
      <c r="K1458" s="27"/>
      <c r="L1458" s="27"/>
      <c r="M1458" s="27"/>
      <c r="N1458" s="27"/>
      <c r="Q1458" s="27"/>
      <c r="R1458" s="27"/>
      <c r="S1458" s="27"/>
      <c r="T1458" s="27"/>
      <c r="U1458" s="27"/>
    </row>
    <row r="1459" spans="11:21" x14ac:dyDescent="0.25">
      <c r="K1459" s="27"/>
      <c r="L1459" s="27"/>
      <c r="M1459" s="27"/>
      <c r="N1459" s="27"/>
      <c r="Q1459" s="27"/>
      <c r="R1459" s="27"/>
      <c r="S1459" s="27"/>
      <c r="T1459" s="27"/>
      <c r="U1459" s="27"/>
    </row>
    <row r="1460" spans="11:21" x14ac:dyDescent="0.25">
      <c r="K1460" s="27"/>
      <c r="L1460" s="27"/>
      <c r="M1460" s="27"/>
      <c r="N1460" s="27"/>
      <c r="Q1460" s="27"/>
      <c r="R1460" s="27"/>
      <c r="S1460" s="27"/>
      <c r="T1460" s="27"/>
      <c r="U1460" s="27"/>
    </row>
    <row r="1461" spans="11:21" x14ac:dyDescent="0.25">
      <c r="K1461" s="27"/>
      <c r="L1461" s="27"/>
      <c r="M1461" s="27"/>
      <c r="N1461" s="27"/>
      <c r="Q1461" s="27"/>
      <c r="R1461" s="27"/>
      <c r="S1461" s="27"/>
      <c r="T1461" s="27"/>
      <c r="U1461" s="27"/>
    </row>
    <row r="1462" spans="11:21" x14ac:dyDescent="0.25">
      <c r="K1462" s="27"/>
      <c r="L1462" s="27"/>
      <c r="M1462" s="27"/>
      <c r="N1462" s="27"/>
      <c r="Q1462" s="27"/>
      <c r="R1462" s="27"/>
      <c r="S1462" s="27"/>
      <c r="T1462" s="27"/>
      <c r="U1462" s="27"/>
    </row>
    <row r="1463" spans="11:21" x14ac:dyDescent="0.25">
      <c r="K1463" s="27"/>
      <c r="L1463" s="27"/>
      <c r="M1463" s="27"/>
      <c r="N1463" s="27"/>
      <c r="Q1463" s="27"/>
      <c r="R1463" s="27"/>
      <c r="S1463" s="27"/>
      <c r="T1463" s="27"/>
      <c r="U1463" s="27"/>
    </row>
    <row r="1464" spans="11:21" x14ac:dyDescent="0.25">
      <c r="K1464" s="27"/>
      <c r="L1464" s="27"/>
      <c r="M1464" s="27"/>
      <c r="N1464" s="27"/>
      <c r="Q1464" s="27"/>
      <c r="R1464" s="27"/>
      <c r="S1464" s="27"/>
      <c r="T1464" s="27"/>
      <c r="U1464" s="27"/>
    </row>
    <row r="1465" spans="11:21" x14ac:dyDescent="0.25">
      <c r="K1465" s="27"/>
      <c r="L1465" s="27"/>
      <c r="M1465" s="27"/>
      <c r="N1465" s="27"/>
      <c r="Q1465" s="27"/>
      <c r="R1465" s="27"/>
      <c r="S1465" s="27"/>
      <c r="T1465" s="27"/>
      <c r="U1465" s="27"/>
    </row>
    <row r="1466" spans="11:21" x14ac:dyDescent="0.25">
      <c r="K1466" s="27"/>
      <c r="L1466" s="27"/>
      <c r="M1466" s="27"/>
      <c r="N1466" s="27"/>
      <c r="Q1466" s="27"/>
      <c r="R1466" s="27"/>
      <c r="S1466" s="27"/>
      <c r="T1466" s="27"/>
      <c r="U1466" s="27"/>
    </row>
    <row r="1467" spans="11:21" x14ac:dyDescent="0.25">
      <c r="K1467" s="27"/>
      <c r="L1467" s="27"/>
      <c r="M1467" s="27"/>
      <c r="N1467" s="27"/>
      <c r="Q1467" s="27"/>
      <c r="R1467" s="27"/>
      <c r="S1467" s="27"/>
      <c r="T1467" s="27"/>
      <c r="U1467" s="27"/>
    </row>
    <row r="1468" spans="11:21" x14ac:dyDescent="0.25">
      <c r="K1468" s="27"/>
      <c r="L1468" s="27"/>
      <c r="M1468" s="27"/>
      <c r="N1468" s="27"/>
      <c r="Q1468" s="27"/>
      <c r="R1468" s="27"/>
      <c r="S1468" s="27"/>
      <c r="T1468" s="27"/>
      <c r="U1468" s="27"/>
    </row>
    <row r="1469" spans="11:21" x14ac:dyDescent="0.25">
      <c r="K1469" s="27"/>
      <c r="L1469" s="27"/>
      <c r="M1469" s="27"/>
      <c r="N1469" s="27"/>
      <c r="Q1469" s="27"/>
      <c r="R1469" s="27"/>
      <c r="S1469" s="27"/>
      <c r="T1469" s="27"/>
      <c r="U1469" s="27"/>
    </row>
    <row r="1470" spans="11:21" x14ac:dyDescent="0.25">
      <c r="K1470" s="27"/>
      <c r="L1470" s="27"/>
      <c r="M1470" s="27"/>
      <c r="N1470" s="27"/>
      <c r="Q1470" s="27"/>
      <c r="R1470" s="27"/>
      <c r="S1470" s="27"/>
      <c r="T1470" s="27"/>
      <c r="U1470" s="27"/>
    </row>
    <row r="1471" spans="11:21" x14ac:dyDescent="0.25">
      <c r="K1471" s="27"/>
      <c r="L1471" s="27"/>
      <c r="M1471" s="27"/>
      <c r="N1471" s="27"/>
      <c r="Q1471" s="27"/>
      <c r="R1471" s="27"/>
      <c r="S1471" s="27"/>
      <c r="T1471" s="27"/>
      <c r="U1471" s="27"/>
    </row>
    <row r="1472" spans="11:21" x14ac:dyDescent="0.25">
      <c r="K1472" s="27"/>
      <c r="L1472" s="27"/>
      <c r="M1472" s="27"/>
      <c r="N1472" s="27"/>
      <c r="Q1472" s="27"/>
      <c r="R1472" s="27"/>
      <c r="S1472" s="27"/>
      <c r="T1472" s="27"/>
      <c r="U1472" s="27"/>
    </row>
    <row r="1473" spans="11:21" x14ac:dyDescent="0.25">
      <c r="K1473" s="27"/>
      <c r="L1473" s="27"/>
      <c r="M1473" s="27"/>
      <c r="N1473" s="27"/>
      <c r="Q1473" s="27"/>
      <c r="R1473" s="27"/>
      <c r="S1473" s="27"/>
      <c r="T1473" s="27"/>
      <c r="U1473" s="27"/>
    </row>
    <row r="1474" spans="11:21" x14ac:dyDescent="0.25">
      <c r="K1474" s="27"/>
      <c r="L1474" s="27"/>
      <c r="M1474" s="27"/>
      <c r="N1474" s="27"/>
      <c r="Q1474" s="27"/>
      <c r="R1474" s="27"/>
      <c r="S1474" s="27"/>
      <c r="T1474" s="27"/>
      <c r="U1474" s="27"/>
    </row>
    <row r="1475" spans="11:21" x14ac:dyDescent="0.25">
      <c r="K1475" s="27"/>
      <c r="L1475" s="27"/>
      <c r="M1475" s="27"/>
      <c r="N1475" s="27"/>
      <c r="Q1475" s="27"/>
      <c r="R1475" s="27"/>
      <c r="S1475" s="27"/>
      <c r="T1475" s="27"/>
      <c r="U1475" s="27"/>
    </row>
    <row r="1476" spans="11:21" x14ac:dyDescent="0.25">
      <c r="K1476" s="27"/>
      <c r="L1476" s="27"/>
      <c r="M1476" s="27"/>
      <c r="N1476" s="27"/>
      <c r="Q1476" s="27"/>
      <c r="R1476" s="27"/>
      <c r="S1476" s="27"/>
      <c r="T1476" s="27"/>
      <c r="U1476" s="27"/>
    </row>
    <row r="1477" spans="11:21" x14ac:dyDescent="0.25">
      <c r="K1477" s="27"/>
      <c r="L1477" s="27"/>
      <c r="M1477" s="27"/>
      <c r="N1477" s="27"/>
      <c r="Q1477" s="27"/>
      <c r="R1477" s="27"/>
      <c r="S1477" s="27"/>
      <c r="T1477" s="27"/>
      <c r="U1477" s="27"/>
    </row>
    <row r="1478" spans="11:21" x14ac:dyDescent="0.25">
      <c r="K1478" s="27"/>
      <c r="L1478" s="27"/>
      <c r="M1478" s="27"/>
      <c r="N1478" s="27"/>
      <c r="Q1478" s="27"/>
      <c r="R1478" s="27"/>
      <c r="S1478" s="27"/>
      <c r="T1478" s="27"/>
      <c r="U1478" s="27"/>
    </row>
    <row r="1479" spans="11:21" x14ac:dyDescent="0.25">
      <c r="K1479" s="27"/>
      <c r="L1479" s="27"/>
      <c r="M1479" s="27"/>
      <c r="N1479" s="27"/>
      <c r="Q1479" s="27"/>
      <c r="R1479" s="27"/>
      <c r="S1479" s="27"/>
      <c r="T1479" s="27"/>
      <c r="U1479" s="27"/>
    </row>
    <row r="1480" spans="11:21" x14ac:dyDescent="0.25">
      <c r="K1480" s="27"/>
      <c r="L1480" s="27"/>
      <c r="M1480" s="27"/>
      <c r="N1480" s="27"/>
      <c r="Q1480" s="27"/>
      <c r="R1480" s="27"/>
      <c r="S1480" s="27"/>
      <c r="T1480" s="27"/>
      <c r="U1480" s="27"/>
    </row>
    <row r="1481" spans="11:21" x14ac:dyDescent="0.25">
      <c r="K1481" s="27"/>
      <c r="L1481" s="27"/>
      <c r="M1481" s="27"/>
      <c r="N1481" s="27"/>
      <c r="Q1481" s="27"/>
      <c r="R1481" s="27"/>
      <c r="S1481" s="27"/>
      <c r="T1481" s="27"/>
      <c r="U1481" s="27"/>
    </row>
    <row r="1482" spans="11:21" x14ac:dyDescent="0.25">
      <c r="K1482" s="27"/>
      <c r="L1482" s="27"/>
      <c r="M1482" s="27"/>
      <c r="N1482" s="27"/>
      <c r="Q1482" s="27"/>
      <c r="R1482" s="27"/>
      <c r="S1482" s="27"/>
      <c r="T1482" s="27"/>
      <c r="U1482" s="27"/>
    </row>
    <row r="1483" spans="11:21" x14ac:dyDescent="0.25">
      <c r="K1483" s="27"/>
      <c r="L1483" s="27"/>
      <c r="M1483" s="27"/>
      <c r="N1483" s="27"/>
      <c r="Q1483" s="27"/>
      <c r="R1483" s="27"/>
      <c r="S1483" s="27"/>
      <c r="T1483" s="27"/>
      <c r="U1483" s="27"/>
    </row>
    <row r="1484" spans="11:21" x14ac:dyDescent="0.25">
      <c r="K1484" s="27"/>
      <c r="L1484" s="27"/>
      <c r="M1484" s="27"/>
      <c r="N1484" s="27"/>
      <c r="Q1484" s="27"/>
      <c r="R1484" s="27"/>
      <c r="S1484" s="27"/>
      <c r="T1484" s="27"/>
      <c r="U1484" s="27"/>
    </row>
    <row r="1485" spans="11:21" x14ac:dyDescent="0.25">
      <c r="K1485" s="27"/>
      <c r="L1485" s="27"/>
      <c r="M1485" s="27"/>
      <c r="N1485" s="27"/>
      <c r="Q1485" s="27"/>
      <c r="R1485" s="27"/>
      <c r="S1485" s="27"/>
      <c r="T1485" s="27"/>
      <c r="U1485" s="27"/>
    </row>
    <row r="1486" spans="11:21" x14ac:dyDescent="0.25">
      <c r="K1486" s="27"/>
      <c r="L1486" s="27"/>
      <c r="M1486" s="27"/>
      <c r="N1486" s="27"/>
      <c r="Q1486" s="27"/>
      <c r="R1486" s="27"/>
      <c r="S1486" s="27"/>
      <c r="T1486" s="27"/>
      <c r="U1486" s="27"/>
    </row>
    <row r="1487" spans="11:21" x14ac:dyDescent="0.25">
      <c r="K1487" s="27"/>
      <c r="L1487" s="27"/>
      <c r="M1487" s="27"/>
      <c r="N1487" s="27"/>
      <c r="Q1487" s="27"/>
      <c r="R1487" s="27"/>
      <c r="S1487" s="27"/>
      <c r="T1487" s="27"/>
      <c r="U1487" s="27"/>
    </row>
    <row r="1488" spans="11:21" x14ac:dyDescent="0.25">
      <c r="K1488" s="27"/>
      <c r="L1488" s="27"/>
      <c r="M1488" s="27"/>
      <c r="N1488" s="27"/>
      <c r="Q1488" s="27"/>
      <c r="R1488" s="27"/>
      <c r="S1488" s="27"/>
      <c r="T1488" s="27"/>
      <c r="U1488" s="27"/>
    </row>
    <row r="1489" spans="11:21" x14ac:dyDescent="0.25">
      <c r="K1489" s="27"/>
      <c r="L1489" s="27"/>
      <c r="M1489" s="27"/>
      <c r="N1489" s="27"/>
      <c r="Q1489" s="27"/>
      <c r="R1489" s="27"/>
      <c r="S1489" s="27"/>
      <c r="T1489" s="27"/>
      <c r="U1489" s="27"/>
    </row>
    <row r="1490" spans="11:21" x14ac:dyDescent="0.25">
      <c r="K1490" s="27"/>
      <c r="L1490" s="27"/>
      <c r="M1490" s="27"/>
      <c r="N1490" s="27"/>
      <c r="Q1490" s="27"/>
      <c r="R1490" s="27"/>
      <c r="S1490" s="27"/>
      <c r="T1490" s="27"/>
      <c r="U1490" s="27"/>
    </row>
    <row r="1491" spans="11:21" x14ac:dyDescent="0.25">
      <c r="K1491" s="27"/>
      <c r="L1491" s="27"/>
      <c r="M1491" s="27"/>
      <c r="N1491" s="27"/>
      <c r="Q1491" s="27"/>
      <c r="R1491" s="27"/>
      <c r="S1491" s="27"/>
      <c r="T1491" s="27"/>
      <c r="U1491" s="27"/>
    </row>
    <row r="1492" spans="11:21" x14ac:dyDescent="0.25">
      <c r="K1492" s="27"/>
      <c r="L1492" s="27"/>
      <c r="M1492" s="27"/>
      <c r="N1492" s="27"/>
      <c r="Q1492" s="27"/>
      <c r="R1492" s="27"/>
      <c r="S1492" s="27"/>
      <c r="T1492" s="27"/>
      <c r="U1492" s="27"/>
    </row>
    <row r="1493" spans="11:21" x14ac:dyDescent="0.25">
      <c r="K1493" s="27"/>
      <c r="L1493" s="27"/>
      <c r="M1493" s="27"/>
      <c r="N1493" s="27"/>
      <c r="Q1493" s="27"/>
      <c r="R1493" s="27"/>
      <c r="S1493" s="27"/>
      <c r="T1493" s="27"/>
      <c r="U1493" s="27"/>
    </row>
    <row r="1494" spans="11:21" x14ac:dyDescent="0.25">
      <c r="K1494" s="27"/>
      <c r="L1494" s="27"/>
      <c r="M1494" s="27"/>
      <c r="N1494" s="27"/>
      <c r="Q1494" s="27"/>
      <c r="R1494" s="27"/>
      <c r="S1494" s="27"/>
      <c r="T1494" s="27"/>
      <c r="U1494" s="27"/>
    </row>
    <row r="1495" spans="11:21" x14ac:dyDescent="0.25">
      <c r="K1495" s="27"/>
      <c r="L1495" s="27"/>
      <c r="M1495" s="27"/>
      <c r="N1495" s="27"/>
      <c r="Q1495" s="27"/>
      <c r="R1495" s="27"/>
      <c r="S1495" s="27"/>
      <c r="T1495" s="27"/>
      <c r="U1495" s="27"/>
    </row>
    <row r="1496" spans="11:21" x14ac:dyDescent="0.25">
      <c r="K1496" s="27"/>
      <c r="L1496" s="27"/>
      <c r="M1496" s="27"/>
      <c r="N1496" s="27"/>
      <c r="Q1496" s="27"/>
      <c r="R1496" s="27"/>
      <c r="S1496" s="27"/>
      <c r="T1496" s="27"/>
      <c r="U1496" s="27"/>
    </row>
    <row r="1497" spans="11:21" x14ac:dyDescent="0.25">
      <c r="K1497" s="27"/>
      <c r="L1497" s="27"/>
      <c r="M1497" s="27"/>
      <c r="N1497" s="27"/>
      <c r="Q1497" s="27"/>
      <c r="R1497" s="27"/>
      <c r="S1497" s="27"/>
      <c r="T1497" s="27"/>
      <c r="U1497" s="27"/>
    </row>
    <row r="1498" spans="11:21" x14ac:dyDescent="0.25">
      <c r="K1498" s="27"/>
      <c r="L1498" s="27"/>
      <c r="M1498" s="27"/>
      <c r="N1498" s="27"/>
      <c r="Q1498" s="27"/>
      <c r="R1498" s="27"/>
      <c r="S1498" s="27"/>
      <c r="T1498" s="27"/>
      <c r="U1498" s="27"/>
    </row>
    <row r="1499" spans="11:21" x14ac:dyDescent="0.25">
      <c r="K1499" s="27"/>
      <c r="L1499" s="27"/>
      <c r="M1499" s="27"/>
      <c r="N1499" s="27"/>
      <c r="Q1499" s="27"/>
      <c r="R1499" s="27"/>
      <c r="S1499" s="27"/>
      <c r="T1499" s="27"/>
      <c r="U1499" s="27"/>
    </row>
    <row r="1500" spans="11:21" x14ac:dyDescent="0.25">
      <c r="K1500" s="27"/>
      <c r="L1500" s="27"/>
      <c r="M1500" s="27"/>
      <c r="N1500" s="27"/>
      <c r="Q1500" s="27"/>
      <c r="R1500" s="27"/>
      <c r="S1500" s="27"/>
      <c r="T1500" s="27"/>
      <c r="U1500" s="27"/>
    </row>
    <row r="1501" spans="11:21" x14ac:dyDescent="0.25">
      <c r="K1501" s="27"/>
      <c r="L1501" s="27"/>
      <c r="M1501" s="27"/>
      <c r="N1501" s="27"/>
      <c r="Q1501" s="27"/>
      <c r="R1501" s="27"/>
      <c r="S1501" s="27"/>
      <c r="T1501" s="27"/>
      <c r="U1501" s="27"/>
    </row>
    <row r="1502" spans="11:21" x14ac:dyDescent="0.25">
      <c r="K1502" s="27"/>
      <c r="L1502" s="27"/>
      <c r="M1502" s="27"/>
      <c r="N1502" s="27"/>
      <c r="Q1502" s="27"/>
      <c r="R1502" s="27"/>
      <c r="S1502" s="27"/>
      <c r="T1502" s="27"/>
      <c r="U1502" s="27"/>
    </row>
    <row r="1503" spans="11:21" x14ac:dyDescent="0.25">
      <c r="K1503" s="27"/>
      <c r="L1503" s="27"/>
      <c r="M1503" s="27"/>
      <c r="N1503" s="27"/>
      <c r="Q1503" s="27"/>
      <c r="R1503" s="27"/>
      <c r="S1503" s="27"/>
      <c r="T1503" s="27"/>
      <c r="U1503" s="27"/>
    </row>
    <row r="1504" spans="11:21" x14ac:dyDescent="0.25">
      <c r="K1504" s="27"/>
      <c r="L1504" s="27"/>
      <c r="M1504" s="27"/>
      <c r="N1504" s="27"/>
      <c r="Q1504" s="27"/>
      <c r="R1504" s="27"/>
      <c r="S1504" s="27"/>
      <c r="T1504" s="27"/>
      <c r="U1504" s="27"/>
    </row>
    <row r="1505" spans="11:21" x14ac:dyDescent="0.25">
      <c r="K1505" s="27"/>
      <c r="L1505" s="27"/>
      <c r="M1505" s="27"/>
      <c r="N1505" s="27"/>
      <c r="Q1505" s="27"/>
      <c r="R1505" s="27"/>
      <c r="S1505" s="27"/>
      <c r="T1505" s="27"/>
      <c r="U1505" s="27"/>
    </row>
    <row r="1506" spans="11:21" x14ac:dyDescent="0.25">
      <c r="K1506" s="27"/>
      <c r="L1506" s="27"/>
      <c r="M1506" s="27"/>
      <c r="N1506" s="27"/>
      <c r="Q1506" s="27"/>
      <c r="R1506" s="27"/>
      <c r="S1506" s="27"/>
      <c r="T1506" s="27"/>
      <c r="U1506" s="27"/>
    </row>
    <row r="1507" spans="11:21" x14ac:dyDescent="0.25">
      <c r="K1507" s="27"/>
      <c r="L1507" s="27"/>
      <c r="M1507" s="27"/>
      <c r="N1507" s="27"/>
      <c r="Q1507" s="27"/>
      <c r="R1507" s="27"/>
      <c r="S1507" s="27"/>
      <c r="T1507" s="27"/>
      <c r="U1507" s="27"/>
    </row>
    <row r="1508" spans="11:21" x14ac:dyDescent="0.25">
      <c r="K1508" s="27"/>
      <c r="L1508" s="27"/>
      <c r="M1508" s="27"/>
      <c r="N1508" s="27"/>
      <c r="Q1508" s="27"/>
      <c r="R1508" s="27"/>
      <c r="S1508" s="27"/>
      <c r="T1508" s="27"/>
      <c r="U1508" s="27"/>
    </row>
    <row r="1509" spans="11:21" x14ac:dyDescent="0.25">
      <c r="K1509" s="27"/>
      <c r="L1509" s="27"/>
      <c r="M1509" s="27"/>
      <c r="N1509" s="27"/>
      <c r="Q1509" s="27"/>
      <c r="R1509" s="27"/>
      <c r="S1509" s="27"/>
      <c r="T1509" s="27"/>
      <c r="U1509" s="27"/>
    </row>
    <row r="1510" spans="11:21" x14ac:dyDescent="0.25">
      <c r="K1510" s="27"/>
      <c r="L1510" s="27"/>
      <c r="M1510" s="27"/>
      <c r="N1510" s="27"/>
      <c r="Q1510" s="27"/>
      <c r="R1510" s="27"/>
      <c r="S1510" s="27"/>
      <c r="T1510" s="27"/>
      <c r="U1510" s="27"/>
    </row>
    <row r="1511" spans="11:21" x14ac:dyDescent="0.25">
      <c r="K1511" s="27"/>
      <c r="L1511" s="27"/>
      <c r="M1511" s="27"/>
      <c r="N1511" s="27"/>
      <c r="Q1511" s="27"/>
      <c r="R1511" s="27"/>
      <c r="S1511" s="27"/>
      <c r="T1511" s="27"/>
      <c r="U1511" s="27"/>
    </row>
    <row r="1512" spans="11:21" x14ac:dyDescent="0.25">
      <c r="K1512" s="27"/>
      <c r="L1512" s="27"/>
      <c r="M1512" s="27"/>
      <c r="N1512" s="27"/>
      <c r="Q1512" s="27"/>
      <c r="R1512" s="27"/>
      <c r="S1512" s="27"/>
      <c r="T1512" s="27"/>
      <c r="U1512" s="27"/>
    </row>
    <row r="1513" spans="11:21" x14ac:dyDescent="0.25">
      <c r="K1513" s="27"/>
      <c r="L1513" s="27"/>
      <c r="M1513" s="27"/>
      <c r="N1513" s="27"/>
      <c r="Q1513" s="27"/>
      <c r="R1513" s="27"/>
      <c r="S1513" s="27"/>
      <c r="T1513" s="27"/>
      <c r="U1513" s="27"/>
    </row>
    <row r="1514" spans="11:21" x14ac:dyDescent="0.25">
      <c r="K1514" s="27"/>
      <c r="L1514" s="27"/>
      <c r="M1514" s="27"/>
      <c r="N1514" s="27"/>
      <c r="Q1514" s="27"/>
      <c r="R1514" s="27"/>
      <c r="S1514" s="27"/>
      <c r="T1514" s="27"/>
      <c r="U1514" s="27"/>
    </row>
    <row r="1515" spans="11:21" x14ac:dyDescent="0.25">
      <c r="K1515" s="27"/>
      <c r="L1515" s="27"/>
      <c r="M1515" s="27"/>
      <c r="N1515" s="27"/>
      <c r="Q1515" s="27"/>
      <c r="R1515" s="27"/>
      <c r="S1515" s="27"/>
      <c r="T1515" s="27"/>
      <c r="U1515" s="27"/>
    </row>
    <row r="1516" spans="11:21" x14ac:dyDescent="0.25">
      <c r="K1516" s="27"/>
      <c r="L1516" s="27"/>
      <c r="M1516" s="27"/>
      <c r="N1516" s="27"/>
      <c r="Q1516" s="27"/>
      <c r="R1516" s="27"/>
      <c r="S1516" s="27"/>
      <c r="T1516" s="27"/>
      <c r="U1516" s="27"/>
    </row>
    <row r="1517" spans="11:21" x14ac:dyDescent="0.25">
      <c r="K1517" s="27"/>
      <c r="L1517" s="27"/>
      <c r="M1517" s="27"/>
      <c r="N1517" s="27"/>
      <c r="Q1517" s="27"/>
      <c r="R1517" s="27"/>
      <c r="S1517" s="27"/>
      <c r="T1517" s="27"/>
      <c r="U1517" s="27"/>
    </row>
    <row r="1518" spans="11:21" x14ac:dyDescent="0.25">
      <c r="K1518" s="27"/>
      <c r="L1518" s="27"/>
      <c r="M1518" s="27"/>
      <c r="N1518" s="27"/>
      <c r="Q1518" s="27"/>
      <c r="R1518" s="27"/>
      <c r="S1518" s="27"/>
      <c r="T1518" s="27"/>
      <c r="U1518" s="27"/>
    </row>
    <row r="1519" spans="11:21" x14ac:dyDescent="0.25">
      <c r="K1519" s="27"/>
      <c r="L1519" s="27"/>
      <c r="M1519" s="27"/>
      <c r="N1519" s="27"/>
      <c r="Q1519" s="27"/>
      <c r="R1519" s="27"/>
      <c r="S1519" s="27"/>
      <c r="T1519" s="27"/>
      <c r="U1519" s="27"/>
    </row>
    <row r="1520" spans="11:21" x14ac:dyDescent="0.25">
      <c r="K1520" s="27"/>
      <c r="L1520" s="27"/>
      <c r="M1520" s="27"/>
      <c r="N1520" s="27"/>
      <c r="Q1520" s="27"/>
      <c r="R1520" s="27"/>
      <c r="S1520" s="27"/>
      <c r="T1520" s="27"/>
      <c r="U1520" s="27"/>
    </row>
    <row r="1521" spans="11:21" x14ac:dyDescent="0.25">
      <c r="K1521" s="27"/>
      <c r="L1521" s="27"/>
      <c r="M1521" s="27"/>
      <c r="N1521" s="27"/>
      <c r="Q1521" s="27"/>
      <c r="R1521" s="27"/>
      <c r="S1521" s="27"/>
      <c r="T1521" s="27"/>
      <c r="U1521" s="27"/>
    </row>
    <row r="1522" spans="11:21" x14ac:dyDescent="0.25">
      <c r="K1522" s="27"/>
      <c r="L1522" s="27"/>
      <c r="M1522" s="27"/>
      <c r="N1522" s="27"/>
      <c r="Q1522" s="27"/>
      <c r="R1522" s="27"/>
      <c r="S1522" s="27"/>
      <c r="T1522" s="27"/>
      <c r="U1522" s="27"/>
    </row>
    <row r="1523" spans="11:21" x14ac:dyDescent="0.25">
      <c r="K1523" s="27"/>
      <c r="L1523" s="27"/>
      <c r="M1523" s="27"/>
      <c r="N1523" s="27"/>
      <c r="Q1523" s="27"/>
      <c r="R1523" s="27"/>
      <c r="S1523" s="27"/>
      <c r="T1523" s="27"/>
      <c r="U1523" s="27"/>
    </row>
    <row r="1524" spans="11:21" x14ac:dyDescent="0.25">
      <c r="K1524" s="27"/>
      <c r="L1524" s="27"/>
      <c r="M1524" s="27"/>
      <c r="N1524" s="27"/>
      <c r="Q1524" s="27"/>
      <c r="R1524" s="27"/>
      <c r="S1524" s="27"/>
      <c r="T1524" s="27"/>
      <c r="U1524" s="27"/>
    </row>
    <row r="1525" spans="11:21" x14ac:dyDescent="0.25">
      <c r="K1525" s="27"/>
      <c r="L1525" s="27"/>
      <c r="M1525" s="27"/>
      <c r="N1525" s="27"/>
      <c r="Q1525" s="27"/>
      <c r="R1525" s="27"/>
      <c r="S1525" s="27"/>
      <c r="T1525" s="27"/>
      <c r="U1525" s="27"/>
    </row>
    <row r="1526" spans="11:21" x14ac:dyDescent="0.25">
      <c r="K1526" s="27"/>
      <c r="L1526" s="27"/>
      <c r="M1526" s="27"/>
      <c r="N1526" s="27"/>
      <c r="Q1526" s="27"/>
      <c r="R1526" s="27"/>
      <c r="S1526" s="27"/>
      <c r="T1526" s="27"/>
      <c r="U1526" s="27"/>
    </row>
    <row r="1527" spans="11:21" x14ac:dyDescent="0.25">
      <c r="K1527" s="27"/>
      <c r="L1527" s="27"/>
      <c r="M1527" s="27"/>
      <c r="N1527" s="27"/>
      <c r="Q1527" s="27"/>
      <c r="R1527" s="27"/>
      <c r="S1527" s="27"/>
      <c r="T1527" s="27"/>
      <c r="U1527" s="27"/>
    </row>
    <row r="1528" spans="11:21" x14ac:dyDescent="0.25">
      <c r="K1528" s="27"/>
      <c r="L1528" s="27"/>
      <c r="M1528" s="27"/>
      <c r="N1528" s="27"/>
      <c r="Q1528" s="27"/>
      <c r="R1528" s="27"/>
      <c r="S1528" s="27"/>
      <c r="T1528" s="27"/>
      <c r="U1528" s="27"/>
    </row>
    <row r="1529" spans="11:21" x14ac:dyDescent="0.25">
      <c r="K1529" s="27"/>
      <c r="L1529" s="27"/>
      <c r="M1529" s="27"/>
      <c r="N1529" s="27"/>
      <c r="Q1529" s="27"/>
      <c r="R1529" s="27"/>
      <c r="S1529" s="27"/>
      <c r="T1529" s="27"/>
      <c r="U1529" s="27"/>
    </row>
    <row r="1530" spans="11:21" x14ac:dyDescent="0.25">
      <c r="K1530" s="27"/>
      <c r="L1530" s="27"/>
      <c r="M1530" s="27"/>
      <c r="N1530" s="27"/>
      <c r="Q1530" s="27"/>
      <c r="R1530" s="27"/>
      <c r="S1530" s="27"/>
      <c r="T1530" s="27"/>
      <c r="U1530" s="27"/>
    </row>
    <row r="1531" spans="11:21" x14ac:dyDescent="0.25">
      <c r="K1531" s="27"/>
      <c r="L1531" s="27"/>
      <c r="M1531" s="27"/>
      <c r="N1531" s="27"/>
      <c r="Q1531" s="27"/>
      <c r="R1531" s="27"/>
      <c r="S1531" s="27"/>
      <c r="T1531" s="27"/>
      <c r="U1531" s="27"/>
    </row>
    <row r="1532" spans="11:21" x14ac:dyDescent="0.25">
      <c r="K1532" s="27"/>
      <c r="L1532" s="27"/>
      <c r="M1532" s="27"/>
      <c r="N1532" s="27"/>
      <c r="Q1532" s="27"/>
      <c r="R1532" s="27"/>
      <c r="S1532" s="27"/>
      <c r="T1532" s="27"/>
      <c r="U1532" s="27"/>
    </row>
    <row r="1533" spans="11:21" x14ac:dyDescent="0.25">
      <c r="K1533" s="27"/>
      <c r="L1533" s="27"/>
      <c r="M1533" s="27"/>
      <c r="N1533" s="27"/>
      <c r="Q1533" s="27"/>
      <c r="R1533" s="27"/>
      <c r="S1533" s="27"/>
      <c r="T1533" s="27"/>
      <c r="U1533" s="27"/>
    </row>
    <row r="1534" spans="11:21" x14ac:dyDescent="0.25">
      <c r="K1534" s="27"/>
      <c r="L1534" s="27"/>
      <c r="M1534" s="27"/>
      <c r="N1534" s="27"/>
      <c r="Q1534" s="27"/>
      <c r="R1534" s="27"/>
      <c r="S1534" s="27"/>
      <c r="T1534" s="27"/>
      <c r="U1534" s="27"/>
    </row>
    <row r="1535" spans="11:21" x14ac:dyDescent="0.25">
      <c r="K1535" s="27"/>
      <c r="L1535" s="27"/>
      <c r="M1535" s="27"/>
      <c r="N1535" s="27"/>
      <c r="Q1535" s="27"/>
      <c r="R1535" s="27"/>
      <c r="S1535" s="27"/>
      <c r="T1535" s="27"/>
      <c r="U1535" s="27"/>
    </row>
    <row r="1536" spans="11:21" x14ac:dyDescent="0.25">
      <c r="K1536" s="27"/>
      <c r="L1536" s="27"/>
      <c r="M1536" s="27"/>
      <c r="N1536" s="27"/>
      <c r="Q1536" s="27"/>
      <c r="R1536" s="27"/>
      <c r="S1536" s="27"/>
      <c r="T1536" s="27"/>
      <c r="U1536" s="27"/>
    </row>
    <row r="1537" spans="11:21" x14ac:dyDescent="0.25">
      <c r="K1537" s="27"/>
      <c r="L1537" s="27"/>
      <c r="M1537" s="27"/>
      <c r="N1537" s="27"/>
      <c r="Q1537" s="27"/>
      <c r="R1537" s="27"/>
      <c r="S1537" s="27"/>
      <c r="T1537" s="27"/>
      <c r="U1537" s="27"/>
    </row>
    <row r="1538" spans="11:21" x14ac:dyDescent="0.25">
      <c r="K1538" s="27"/>
      <c r="L1538" s="27"/>
      <c r="M1538" s="27"/>
      <c r="N1538" s="27"/>
      <c r="Q1538" s="27"/>
      <c r="R1538" s="27"/>
      <c r="S1538" s="27"/>
      <c r="T1538" s="27"/>
      <c r="U1538" s="27"/>
    </row>
    <row r="1539" spans="11:21" x14ac:dyDescent="0.25">
      <c r="K1539" s="27"/>
      <c r="L1539" s="27"/>
      <c r="M1539" s="27"/>
      <c r="N1539" s="27"/>
      <c r="Q1539" s="27"/>
      <c r="R1539" s="27"/>
      <c r="S1539" s="27"/>
      <c r="T1539" s="27"/>
      <c r="U1539" s="27"/>
    </row>
    <row r="1540" spans="11:21" x14ac:dyDescent="0.25">
      <c r="K1540" s="27"/>
      <c r="L1540" s="27"/>
      <c r="M1540" s="27"/>
      <c r="N1540" s="27"/>
      <c r="Q1540" s="27"/>
      <c r="R1540" s="27"/>
      <c r="S1540" s="27"/>
      <c r="T1540" s="27"/>
      <c r="U1540" s="27"/>
    </row>
    <row r="1541" spans="11:21" x14ac:dyDescent="0.25">
      <c r="K1541" s="27"/>
      <c r="L1541" s="27"/>
      <c r="M1541" s="27"/>
      <c r="N1541" s="27"/>
      <c r="Q1541" s="27"/>
      <c r="R1541" s="27"/>
      <c r="S1541" s="27"/>
      <c r="T1541" s="27"/>
      <c r="U1541" s="27"/>
    </row>
    <row r="1542" spans="11:21" x14ac:dyDescent="0.25">
      <c r="K1542" s="27"/>
      <c r="L1542" s="27"/>
      <c r="M1542" s="27"/>
      <c r="N1542" s="27"/>
      <c r="Q1542" s="27"/>
      <c r="R1542" s="27"/>
      <c r="S1542" s="27"/>
      <c r="T1542" s="27"/>
      <c r="U1542" s="27"/>
    </row>
    <row r="1543" spans="11:21" x14ac:dyDescent="0.25">
      <c r="K1543" s="27"/>
      <c r="L1543" s="27"/>
      <c r="M1543" s="27"/>
      <c r="N1543" s="27"/>
      <c r="Q1543" s="27"/>
      <c r="R1543" s="27"/>
      <c r="S1543" s="27"/>
      <c r="T1543" s="27"/>
      <c r="U1543" s="27"/>
    </row>
    <row r="1544" spans="11:21" x14ac:dyDescent="0.25">
      <c r="K1544" s="27"/>
      <c r="L1544" s="27"/>
      <c r="M1544" s="27"/>
      <c r="N1544" s="27"/>
      <c r="Q1544" s="27"/>
      <c r="R1544" s="27"/>
      <c r="S1544" s="27"/>
      <c r="T1544" s="27"/>
      <c r="U1544" s="27"/>
    </row>
    <row r="1545" spans="11:21" x14ac:dyDescent="0.25">
      <c r="K1545" s="27"/>
      <c r="L1545" s="27"/>
      <c r="M1545" s="27"/>
      <c r="N1545" s="27"/>
      <c r="Q1545" s="27"/>
      <c r="R1545" s="27"/>
      <c r="S1545" s="27"/>
      <c r="T1545" s="27"/>
      <c r="U1545" s="27"/>
    </row>
    <row r="1546" spans="11:21" x14ac:dyDescent="0.25">
      <c r="K1546" s="27"/>
      <c r="L1546" s="27"/>
      <c r="M1546" s="27"/>
      <c r="N1546" s="27"/>
      <c r="Q1546" s="27"/>
      <c r="R1546" s="27"/>
      <c r="S1546" s="27"/>
      <c r="T1546" s="27"/>
      <c r="U1546" s="27"/>
    </row>
    <row r="1547" spans="11:21" x14ac:dyDescent="0.25">
      <c r="K1547" s="27"/>
      <c r="L1547" s="27"/>
      <c r="M1547" s="27"/>
      <c r="N1547" s="27"/>
      <c r="Q1547" s="27"/>
      <c r="R1547" s="27"/>
      <c r="S1547" s="27"/>
      <c r="T1547" s="27"/>
      <c r="U1547" s="27"/>
    </row>
    <row r="1548" spans="11:21" x14ac:dyDescent="0.25">
      <c r="K1548" s="27"/>
      <c r="L1548" s="27"/>
      <c r="M1548" s="27"/>
      <c r="N1548" s="27"/>
      <c r="Q1548" s="27"/>
      <c r="R1548" s="27"/>
      <c r="S1548" s="27"/>
      <c r="T1548" s="27"/>
      <c r="U1548" s="27"/>
    </row>
    <row r="1549" spans="11:21" x14ac:dyDescent="0.25">
      <c r="K1549" s="27"/>
      <c r="L1549" s="27"/>
      <c r="M1549" s="27"/>
      <c r="N1549" s="27"/>
      <c r="Q1549" s="27"/>
      <c r="R1549" s="27"/>
      <c r="S1549" s="27"/>
      <c r="T1549" s="27"/>
      <c r="U1549" s="27"/>
    </row>
    <row r="1550" spans="11:21" x14ac:dyDescent="0.25">
      <c r="K1550" s="27"/>
      <c r="L1550" s="27"/>
      <c r="M1550" s="27"/>
      <c r="N1550" s="27"/>
      <c r="Q1550" s="27"/>
      <c r="R1550" s="27"/>
      <c r="S1550" s="27"/>
      <c r="T1550" s="27"/>
      <c r="U1550" s="27"/>
    </row>
    <row r="1551" spans="11:21" x14ac:dyDescent="0.25">
      <c r="K1551" s="27"/>
      <c r="L1551" s="27"/>
      <c r="M1551" s="27"/>
      <c r="N1551" s="27"/>
      <c r="Q1551" s="27"/>
      <c r="R1551" s="27"/>
      <c r="S1551" s="27"/>
      <c r="T1551" s="27"/>
      <c r="U1551" s="27"/>
    </row>
    <row r="1552" spans="11:21" x14ac:dyDescent="0.25">
      <c r="K1552" s="27"/>
      <c r="L1552" s="27"/>
      <c r="M1552" s="27"/>
      <c r="N1552" s="27"/>
      <c r="Q1552" s="27"/>
      <c r="R1552" s="27"/>
      <c r="S1552" s="27"/>
      <c r="T1552" s="27"/>
      <c r="U1552" s="27"/>
    </row>
    <row r="1553" spans="11:21" x14ac:dyDescent="0.25">
      <c r="K1553" s="27"/>
      <c r="L1553" s="27"/>
      <c r="M1553" s="27"/>
      <c r="N1553" s="27"/>
      <c r="Q1553" s="27"/>
      <c r="R1553" s="27"/>
      <c r="S1553" s="27"/>
      <c r="T1553" s="27"/>
      <c r="U1553" s="27"/>
    </row>
    <row r="1554" spans="11:21" x14ac:dyDescent="0.25">
      <c r="K1554" s="27"/>
      <c r="L1554" s="27"/>
      <c r="M1554" s="27"/>
      <c r="N1554" s="27"/>
      <c r="Q1554" s="27"/>
      <c r="R1554" s="27"/>
      <c r="S1554" s="27"/>
      <c r="T1554" s="27"/>
      <c r="U1554" s="27"/>
    </row>
    <row r="1555" spans="11:21" x14ac:dyDescent="0.25">
      <c r="K1555" s="27"/>
      <c r="L1555" s="27"/>
      <c r="M1555" s="27"/>
      <c r="N1555" s="27"/>
      <c r="Q1555" s="27"/>
      <c r="R1555" s="27"/>
      <c r="S1555" s="27"/>
      <c r="T1555" s="27"/>
      <c r="U1555" s="27"/>
    </row>
    <row r="1556" spans="11:21" x14ac:dyDescent="0.25">
      <c r="K1556" s="27"/>
      <c r="L1556" s="27"/>
      <c r="M1556" s="27"/>
      <c r="N1556" s="27"/>
      <c r="Q1556" s="27"/>
      <c r="R1556" s="27"/>
      <c r="S1556" s="27"/>
      <c r="T1556" s="27"/>
      <c r="U1556" s="27"/>
    </row>
    <row r="1557" spans="11:21" x14ac:dyDescent="0.25">
      <c r="K1557" s="27"/>
      <c r="L1557" s="27"/>
      <c r="M1557" s="27"/>
      <c r="N1557" s="27"/>
      <c r="Q1557" s="27"/>
      <c r="R1557" s="27"/>
      <c r="S1557" s="27"/>
      <c r="T1557" s="27"/>
      <c r="U1557" s="27"/>
    </row>
    <row r="1558" spans="11:21" x14ac:dyDescent="0.25">
      <c r="K1558" s="27"/>
      <c r="L1558" s="27"/>
      <c r="M1558" s="27"/>
      <c r="N1558" s="27"/>
      <c r="Q1558" s="27"/>
      <c r="R1558" s="27"/>
      <c r="S1558" s="27"/>
      <c r="T1558" s="27"/>
      <c r="U1558" s="27"/>
    </row>
    <row r="1559" spans="11:21" x14ac:dyDescent="0.25">
      <c r="K1559" s="27"/>
      <c r="L1559" s="27"/>
      <c r="M1559" s="27"/>
      <c r="N1559" s="27"/>
      <c r="Q1559" s="27"/>
      <c r="R1559" s="27"/>
      <c r="S1559" s="27"/>
      <c r="T1559" s="27"/>
      <c r="U1559" s="27"/>
    </row>
    <row r="1560" spans="11:21" x14ac:dyDescent="0.25">
      <c r="K1560" s="27"/>
      <c r="L1560" s="27"/>
      <c r="M1560" s="27"/>
      <c r="N1560" s="27"/>
      <c r="Q1560" s="27"/>
      <c r="R1560" s="27"/>
      <c r="S1560" s="27"/>
      <c r="T1560" s="27"/>
      <c r="U1560" s="27"/>
    </row>
    <row r="1561" spans="11:21" x14ac:dyDescent="0.25">
      <c r="K1561" s="27"/>
      <c r="L1561" s="27"/>
      <c r="M1561" s="27"/>
      <c r="N1561" s="27"/>
      <c r="Q1561" s="27"/>
      <c r="R1561" s="27"/>
      <c r="S1561" s="27"/>
      <c r="T1561" s="27"/>
      <c r="U1561" s="27"/>
    </row>
    <row r="1562" spans="11:21" x14ac:dyDescent="0.25">
      <c r="K1562" s="27"/>
      <c r="L1562" s="27"/>
      <c r="M1562" s="27"/>
      <c r="N1562" s="27"/>
      <c r="Q1562" s="27"/>
      <c r="R1562" s="27"/>
      <c r="S1562" s="27"/>
      <c r="T1562" s="27"/>
      <c r="U1562" s="27"/>
    </row>
    <row r="1563" spans="11:21" x14ac:dyDescent="0.25">
      <c r="K1563" s="27"/>
      <c r="L1563" s="27"/>
      <c r="M1563" s="27"/>
      <c r="N1563" s="27"/>
      <c r="Q1563" s="27"/>
      <c r="R1563" s="27"/>
      <c r="S1563" s="27"/>
      <c r="T1563" s="27"/>
      <c r="U1563" s="27"/>
    </row>
    <row r="1564" spans="11:21" x14ac:dyDescent="0.25">
      <c r="K1564" s="27"/>
      <c r="L1564" s="27"/>
      <c r="M1564" s="27"/>
      <c r="N1564" s="27"/>
      <c r="Q1564" s="27"/>
      <c r="R1564" s="27"/>
      <c r="S1564" s="27"/>
      <c r="T1564" s="27"/>
      <c r="U1564" s="27"/>
    </row>
    <row r="1565" spans="11:21" x14ac:dyDescent="0.25">
      <c r="K1565" s="27"/>
      <c r="L1565" s="27"/>
      <c r="M1565" s="27"/>
      <c r="N1565" s="27"/>
      <c r="Q1565" s="27"/>
      <c r="R1565" s="27"/>
      <c r="S1565" s="27"/>
      <c r="T1565" s="27"/>
      <c r="U1565" s="27"/>
    </row>
    <row r="1566" spans="11:21" x14ac:dyDescent="0.25">
      <c r="K1566" s="27"/>
      <c r="L1566" s="27"/>
      <c r="M1566" s="27"/>
      <c r="N1566" s="27"/>
      <c r="Q1566" s="27"/>
      <c r="R1566" s="27"/>
      <c r="S1566" s="27"/>
      <c r="T1566" s="27"/>
      <c r="U1566" s="27"/>
    </row>
    <row r="1567" spans="11:21" x14ac:dyDescent="0.25">
      <c r="K1567" s="27"/>
      <c r="L1567" s="27"/>
      <c r="M1567" s="27"/>
      <c r="N1567" s="27"/>
      <c r="Q1567" s="27"/>
      <c r="R1567" s="27"/>
      <c r="S1567" s="27"/>
      <c r="T1567" s="27"/>
      <c r="U1567" s="27"/>
    </row>
    <row r="1568" spans="11:21" x14ac:dyDescent="0.25">
      <c r="K1568" s="27"/>
      <c r="L1568" s="27"/>
      <c r="M1568" s="27"/>
      <c r="N1568" s="27"/>
      <c r="Q1568" s="27"/>
      <c r="R1568" s="27"/>
      <c r="S1568" s="27"/>
      <c r="T1568" s="27"/>
      <c r="U1568" s="27"/>
    </row>
    <row r="1569" spans="11:21" x14ac:dyDescent="0.25">
      <c r="K1569" s="27"/>
      <c r="L1569" s="27"/>
      <c r="M1569" s="27"/>
      <c r="N1569" s="27"/>
      <c r="Q1569" s="27"/>
      <c r="R1569" s="27"/>
      <c r="S1569" s="27"/>
      <c r="T1569" s="27"/>
      <c r="U1569" s="27"/>
    </row>
    <row r="1570" spans="11:21" x14ac:dyDescent="0.25">
      <c r="K1570" s="27"/>
      <c r="L1570" s="27"/>
      <c r="M1570" s="27"/>
      <c r="N1570" s="27"/>
      <c r="Q1570" s="27"/>
      <c r="R1570" s="27"/>
      <c r="S1570" s="27"/>
      <c r="T1570" s="27"/>
      <c r="U1570" s="27"/>
    </row>
    <row r="1571" spans="11:21" x14ac:dyDescent="0.25">
      <c r="K1571" s="27"/>
      <c r="L1571" s="27"/>
      <c r="M1571" s="27"/>
      <c r="N1571" s="27"/>
      <c r="Q1571" s="27"/>
      <c r="R1571" s="27"/>
      <c r="S1571" s="27"/>
      <c r="T1571" s="27"/>
      <c r="U1571" s="27"/>
    </row>
    <row r="1572" spans="11:21" x14ac:dyDescent="0.25">
      <c r="K1572" s="27"/>
      <c r="L1572" s="27"/>
      <c r="M1572" s="27"/>
      <c r="N1572" s="27"/>
      <c r="Q1572" s="27"/>
      <c r="R1572" s="27"/>
      <c r="S1572" s="27"/>
      <c r="T1572" s="27"/>
      <c r="U1572" s="27"/>
    </row>
    <row r="1573" spans="11:21" x14ac:dyDescent="0.25">
      <c r="K1573" s="27"/>
      <c r="L1573" s="27"/>
      <c r="M1573" s="27"/>
      <c r="N1573" s="27"/>
      <c r="Q1573" s="27"/>
      <c r="R1573" s="27"/>
      <c r="S1573" s="27"/>
      <c r="T1573" s="27"/>
      <c r="U1573" s="27"/>
    </row>
    <row r="1574" spans="11:21" x14ac:dyDescent="0.25">
      <c r="K1574" s="27"/>
      <c r="L1574" s="27"/>
      <c r="M1574" s="27"/>
      <c r="N1574" s="27"/>
      <c r="Q1574" s="27"/>
      <c r="R1574" s="27"/>
      <c r="S1574" s="27"/>
      <c r="T1574" s="27"/>
      <c r="U1574" s="27"/>
    </row>
    <row r="1575" spans="11:21" x14ac:dyDescent="0.25">
      <c r="K1575" s="27"/>
      <c r="L1575" s="27"/>
      <c r="M1575" s="27"/>
      <c r="N1575" s="27"/>
      <c r="Q1575" s="27"/>
      <c r="R1575" s="27"/>
      <c r="S1575" s="27"/>
      <c r="T1575" s="27"/>
      <c r="U1575" s="27"/>
    </row>
    <row r="1576" spans="11:21" x14ac:dyDescent="0.25">
      <c r="K1576" s="27"/>
      <c r="L1576" s="27"/>
      <c r="M1576" s="27"/>
      <c r="N1576" s="27"/>
      <c r="Q1576" s="27"/>
      <c r="R1576" s="27"/>
      <c r="S1576" s="27"/>
      <c r="T1576" s="27"/>
      <c r="U1576" s="27"/>
    </row>
    <row r="1577" spans="11:21" x14ac:dyDescent="0.25">
      <c r="K1577" s="27"/>
      <c r="L1577" s="27"/>
      <c r="M1577" s="27"/>
      <c r="N1577" s="27"/>
      <c r="Q1577" s="27"/>
      <c r="R1577" s="27"/>
      <c r="S1577" s="27"/>
      <c r="T1577" s="27"/>
      <c r="U1577" s="27"/>
    </row>
    <row r="1578" spans="11:21" x14ac:dyDescent="0.25">
      <c r="K1578" s="27"/>
      <c r="L1578" s="27"/>
      <c r="M1578" s="27"/>
      <c r="N1578" s="27"/>
      <c r="Q1578" s="27"/>
      <c r="R1578" s="27"/>
      <c r="S1578" s="27"/>
      <c r="T1578" s="27"/>
      <c r="U1578" s="27"/>
    </row>
    <row r="1579" spans="11:21" x14ac:dyDescent="0.25">
      <c r="K1579" s="27"/>
      <c r="L1579" s="27"/>
      <c r="M1579" s="27"/>
      <c r="N1579" s="27"/>
      <c r="Q1579" s="27"/>
      <c r="R1579" s="27"/>
      <c r="S1579" s="27"/>
      <c r="T1579" s="27"/>
      <c r="U1579" s="27"/>
    </row>
    <row r="1580" spans="11:21" x14ac:dyDescent="0.25">
      <c r="K1580" s="27"/>
      <c r="L1580" s="27"/>
      <c r="M1580" s="27"/>
      <c r="N1580" s="27"/>
      <c r="Q1580" s="27"/>
      <c r="R1580" s="27"/>
      <c r="S1580" s="27"/>
      <c r="T1580" s="27"/>
      <c r="U1580" s="27"/>
    </row>
    <row r="1581" spans="11:21" x14ac:dyDescent="0.25">
      <c r="K1581" s="27"/>
      <c r="L1581" s="27"/>
      <c r="M1581" s="27"/>
      <c r="N1581" s="27"/>
      <c r="Q1581" s="27"/>
      <c r="R1581" s="27"/>
      <c r="S1581" s="27"/>
      <c r="T1581" s="27"/>
      <c r="U1581" s="27"/>
    </row>
    <row r="1582" spans="11:21" x14ac:dyDescent="0.25">
      <c r="K1582" s="27"/>
      <c r="L1582" s="27"/>
      <c r="M1582" s="27"/>
      <c r="N1582" s="27"/>
      <c r="Q1582" s="27"/>
      <c r="R1582" s="27"/>
      <c r="S1582" s="27"/>
      <c r="T1582" s="27"/>
      <c r="U1582" s="27"/>
    </row>
    <row r="1583" spans="11:21" x14ac:dyDescent="0.25">
      <c r="K1583" s="27"/>
      <c r="L1583" s="27"/>
      <c r="M1583" s="27"/>
      <c r="N1583" s="27"/>
      <c r="Q1583" s="27"/>
      <c r="R1583" s="27"/>
      <c r="S1583" s="27"/>
      <c r="T1583" s="27"/>
      <c r="U1583" s="27"/>
    </row>
    <row r="1584" spans="11:21" x14ac:dyDescent="0.25">
      <c r="K1584" s="27"/>
      <c r="L1584" s="27"/>
      <c r="M1584" s="27"/>
      <c r="N1584" s="27"/>
      <c r="Q1584" s="27"/>
      <c r="R1584" s="27"/>
      <c r="S1584" s="27"/>
      <c r="T1584" s="27"/>
      <c r="U1584" s="27"/>
    </row>
    <row r="1585" spans="11:21" x14ac:dyDescent="0.25">
      <c r="K1585" s="27"/>
      <c r="L1585" s="27"/>
      <c r="M1585" s="27"/>
      <c r="N1585" s="27"/>
      <c r="Q1585" s="27"/>
      <c r="R1585" s="27"/>
      <c r="S1585" s="27"/>
      <c r="T1585" s="27"/>
      <c r="U1585" s="27"/>
    </row>
    <row r="1586" spans="11:21" x14ac:dyDescent="0.25">
      <c r="K1586" s="27"/>
      <c r="L1586" s="27"/>
      <c r="M1586" s="27"/>
      <c r="N1586" s="27"/>
      <c r="Q1586" s="27"/>
      <c r="R1586" s="27"/>
      <c r="S1586" s="27"/>
      <c r="T1586" s="27"/>
      <c r="U1586" s="27"/>
    </row>
    <row r="1587" spans="11:21" x14ac:dyDescent="0.25">
      <c r="K1587" s="27"/>
      <c r="L1587" s="27"/>
      <c r="M1587" s="27"/>
      <c r="N1587" s="27"/>
      <c r="Q1587" s="27"/>
      <c r="R1587" s="27"/>
      <c r="S1587" s="27"/>
      <c r="T1587" s="27"/>
      <c r="U1587" s="27"/>
    </row>
    <row r="1588" spans="11:21" x14ac:dyDescent="0.25">
      <c r="K1588" s="27"/>
      <c r="L1588" s="27"/>
      <c r="M1588" s="27"/>
      <c r="N1588" s="27"/>
      <c r="Q1588" s="27"/>
      <c r="R1588" s="27"/>
      <c r="S1588" s="27"/>
      <c r="T1588" s="27"/>
      <c r="U1588" s="27"/>
    </row>
    <row r="1589" spans="11:21" x14ac:dyDescent="0.25">
      <c r="K1589" s="27"/>
      <c r="L1589" s="27"/>
      <c r="M1589" s="27"/>
      <c r="N1589" s="27"/>
      <c r="Q1589" s="27"/>
      <c r="R1589" s="27"/>
      <c r="S1589" s="27"/>
      <c r="T1589" s="27"/>
      <c r="U1589" s="27"/>
    </row>
    <row r="1590" spans="11:21" x14ac:dyDescent="0.25">
      <c r="K1590" s="27"/>
      <c r="L1590" s="27"/>
      <c r="M1590" s="27"/>
      <c r="N1590" s="27"/>
      <c r="Q1590" s="27"/>
      <c r="R1590" s="27"/>
      <c r="S1590" s="27"/>
      <c r="T1590" s="27"/>
      <c r="U1590" s="27"/>
    </row>
    <row r="1591" spans="11:21" x14ac:dyDescent="0.25">
      <c r="K1591" s="27"/>
      <c r="L1591" s="27"/>
      <c r="M1591" s="27"/>
      <c r="N1591" s="27"/>
      <c r="Q1591" s="27"/>
      <c r="R1591" s="27"/>
      <c r="S1591" s="27"/>
      <c r="T1591" s="27"/>
      <c r="U1591" s="27"/>
    </row>
    <row r="1592" spans="11:21" x14ac:dyDescent="0.25">
      <c r="K1592" s="27"/>
      <c r="L1592" s="27"/>
      <c r="M1592" s="27"/>
      <c r="N1592" s="27"/>
      <c r="Q1592" s="27"/>
      <c r="R1592" s="27"/>
      <c r="S1592" s="27"/>
      <c r="T1592" s="27"/>
      <c r="U1592" s="27"/>
    </row>
    <row r="1593" spans="11:21" x14ac:dyDescent="0.25">
      <c r="K1593" s="27"/>
      <c r="L1593" s="27"/>
      <c r="M1593" s="27"/>
      <c r="N1593" s="27"/>
      <c r="Q1593" s="27"/>
      <c r="R1593" s="27"/>
      <c r="S1593" s="27"/>
      <c r="T1593" s="27"/>
      <c r="U1593" s="27"/>
    </row>
    <row r="1594" spans="11:21" x14ac:dyDescent="0.25">
      <c r="K1594" s="27"/>
      <c r="L1594" s="27"/>
      <c r="M1594" s="27"/>
      <c r="N1594" s="27"/>
      <c r="Q1594" s="27"/>
      <c r="R1594" s="27"/>
      <c r="S1594" s="27"/>
      <c r="T1594" s="27"/>
      <c r="U1594" s="27"/>
    </row>
    <row r="1595" spans="11:21" x14ac:dyDescent="0.25">
      <c r="K1595" s="27"/>
      <c r="L1595" s="27"/>
      <c r="M1595" s="27"/>
      <c r="N1595" s="27"/>
      <c r="Q1595" s="27"/>
      <c r="R1595" s="27"/>
      <c r="S1595" s="27"/>
      <c r="T1595" s="27"/>
      <c r="U1595" s="27"/>
    </row>
    <row r="1596" spans="11:21" x14ac:dyDescent="0.25">
      <c r="K1596" s="27"/>
      <c r="L1596" s="27"/>
      <c r="M1596" s="27"/>
      <c r="N1596" s="27"/>
      <c r="Q1596" s="27"/>
      <c r="R1596" s="27"/>
      <c r="S1596" s="27"/>
      <c r="T1596" s="27"/>
      <c r="U1596" s="27"/>
    </row>
    <row r="1597" spans="11:21" x14ac:dyDescent="0.25">
      <c r="K1597" s="27"/>
      <c r="L1597" s="27"/>
      <c r="M1597" s="27"/>
      <c r="N1597" s="27"/>
      <c r="Q1597" s="27"/>
      <c r="R1597" s="27"/>
      <c r="S1597" s="27"/>
      <c r="T1597" s="27"/>
      <c r="U1597" s="27"/>
    </row>
    <row r="1598" spans="11:21" x14ac:dyDescent="0.25">
      <c r="K1598" s="27"/>
      <c r="L1598" s="27"/>
      <c r="M1598" s="27"/>
      <c r="N1598" s="27"/>
      <c r="Q1598" s="27"/>
      <c r="R1598" s="27"/>
      <c r="S1598" s="27"/>
      <c r="T1598" s="27"/>
      <c r="U1598" s="27"/>
    </row>
    <row r="1599" spans="11:21" x14ac:dyDescent="0.25">
      <c r="K1599" s="27"/>
      <c r="L1599" s="27"/>
      <c r="M1599" s="27"/>
      <c r="N1599" s="27"/>
      <c r="Q1599" s="27"/>
      <c r="R1599" s="27"/>
      <c r="S1599" s="27"/>
      <c r="T1599" s="27"/>
      <c r="U1599" s="27"/>
    </row>
    <row r="1600" spans="11:21" x14ac:dyDescent="0.25">
      <c r="K1600" s="27"/>
      <c r="L1600" s="27"/>
      <c r="M1600" s="27"/>
      <c r="N1600" s="27"/>
      <c r="Q1600" s="27"/>
      <c r="R1600" s="27"/>
      <c r="S1600" s="27"/>
      <c r="T1600" s="27"/>
      <c r="U1600" s="27"/>
    </row>
    <row r="1601" spans="11:21" x14ac:dyDescent="0.25">
      <c r="K1601" s="27"/>
      <c r="L1601" s="27"/>
      <c r="M1601" s="27"/>
      <c r="N1601" s="27"/>
      <c r="Q1601" s="27"/>
      <c r="R1601" s="27"/>
      <c r="S1601" s="27"/>
      <c r="T1601" s="27"/>
      <c r="U1601" s="27"/>
    </row>
    <row r="1602" spans="11:21" x14ac:dyDescent="0.25">
      <c r="K1602" s="27"/>
      <c r="L1602" s="27"/>
      <c r="M1602" s="27"/>
      <c r="N1602" s="27"/>
      <c r="Q1602" s="27"/>
      <c r="R1602" s="27"/>
      <c r="S1602" s="27"/>
      <c r="T1602" s="27"/>
      <c r="U1602" s="27"/>
    </row>
    <row r="1603" spans="11:21" x14ac:dyDescent="0.25">
      <c r="K1603" s="27"/>
      <c r="L1603" s="27"/>
      <c r="M1603" s="27"/>
      <c r="N1603" s="27"/>
      <c r="Q1603" s="27"/>
      <c r="R1603" s="27"/>
      <c r="S1603" s="27"/>
      <c r="T1603" s="27"/>
      <c r="U1603" s="27"/>
    </row>
    <row r="1604" spans="11:21" x14ac:dyDescent="0.25">
      <c r="K1604" s="27"/>
      <c r="L1604" s="27"/>
      <c r="M1604" s="27"/>
      <c r="N1604" s="27"/>
      <c r="Q1604" s="27"/>
      <c r="R1604" s="27"/>
      <c r="S1604" s="27"/>
      <c r="T1604" s="27"/>
      <c r="U1604" s="27"/>
    </row>
    <row r="1605" spans="11:21" x14ac:dyDescent="0.25">
      <c r="K1605" s="27"/>
      <c r="L1605" s="27"/>
      <c r="M1605" s="27"/>
      <c r="N1605" s="27"/>
      <c r="Q1605" s="27"/>
      <c r="R1605" s="27"/>
      <c r="S1605" s="27"/>
      <c r="T1605" s="27"/>
      <c r="U1605" s="27"/>
    </row>
    <row r="1606" spans="11:21" x14ac:dyDescent="0.25">
      <c r="K1606" s="27"/>
      <c r="L1606" s="27"/>
      <c r="M1606" s="27"/>
      <c r="N1606" s="27"/>
      <c r="Q1606" s="27"/>
      <c r="R1606" s="27"/>
      <c r="S1606" s="27"/>
      <c r="T1606" s="27"/>
      <c r="U1606" s="27"/>
    </row>
    <row r="1607" spans="11:21" x14ac:dyDescent="0.25">
      <c r="K1607" s="27"/>
      <c r="L1607" s="27"/>
      <c r="M1607" s="27"/>
      <c r="N1607" s="27"/>
      <c r="Q1607" s="27"/>
      <c r="R1607" s="27"/>
      <c r="S1607" s="27"/>
      <c r="T1607" s="27"/>
      <c r="U1607" s="27"/>
    </row>
    <row r="1608" spans="11:21" x14ac:dyDescent="0.25">
      <c r="K1608" s="27"/>
      <c r="L1608" s="27"/>
      <c r="M1608" s="27"/>
      <c r="N1608" s="27"/>
      <c r="Q1608" s="27"/>
      <c r="R1608" s="27"/>
      <c r="S1608" s="27"/>
      <c r="T1608" s="27"/>
      <c r="U1608" s="27"/>
    </row>
    <row r="1609" spans="11:21" x14ac:dyDescent="0.25">
      <c r="K1609" s="27"/>
      <c r="L1609" s="27"/>
      <c r="M1609" s="27"/>
      <c r="N1609" s="27"/>
      <c r="Q1609" s="27"/>
      <c r="R1609" s="27"/>
      <c r="S1609" s="27"/>
      <c r="T1609" s="27"/>
      <c r="U1609" s="27"/>
    </row>
    <row r="1610" spans="11:21" x14ac:dyDescent="0.25">
      <c r="K1610" s="27"/>
      <c r="L1610" s="27"/>
      <c r="M1610" s="27"/>
      <c r="N1610" s="27"/>
      <c r="Q1610" s="27"/>
      <c r="R1610" s="27"/>
      <c r="S1610" s="27"/>
      <c r="T1610" s="27"/>
      <c r="U1610" s="27"/>
    </row>
    <row r="1611" spans="11:21" x14ac:dyDescent="0.25">
      <c r="K1611" s="27"/>
      <c r="L1611" s="27"/>
      <c r="M1611" s="27"/>
      <c r="N1611" s="27"/>
      <c r="Q1611" s="27"/>
      <c r="R1611" s="27"/>
      <c r="S1611" s="27"/>
      <c r="T1611" s="27"/>
      <c r="U1611" s="27"/>
    </row>
    <row r="1612" spans="11:21" x14ac:dyDescent="0.25">
      <c r="K1612" s="27"/>
      <c r="L1612" s="27"/>
      <c r="M1612" s="27"/>
      <c r="N1612" s="27"/>
      <c r="Q1612" s="27"/>
      <c r="R1612" s="27"/>
      <c r="S1612" s="27"/>
      <c r="T1612" s="27"/>
      <c r="U1612" s="27"/>
    </row>
    <row r="1613" spans="11:21" x14ac:dyDescent="0.25">
      <c r="K1613" s="27"/>
      <c r="L1613" s="27"/>
      <c r="M1613" s="27"/>
      <c r="N1613" s="27"/>
      <c r="Q1613" s="27"/>
      <c r="R1613" s="27"/>
      <c r="S1613" s="27"/>
      <c r="T1613" s="27"/>
      <c r="U1613" s="27"/>
    </row>
    <row r="1614" spans="11:21" x14ac:dyDescent="0.25">
      <c r="K1614" s="27"/>
      <c r="L1614" s="27"/>
      <c r="M1614" s="27"/>
      <c r="N1614" s="27"/>
      <c r="Q1614" s="27"/>
      <c r="R1614" s="27"/>
      <c r="S1614" s="27"/>
      <c r="T1614" s="27"/>
      <c r="U1614" s="27"/>
    </row>
    <row r="1615" spans="11:21" x14ac:dyDescent="0.25">
      <c r="K1615" s="27"/>
      <c r="L1615" s="27"/>
      <c r="M1615" s="27"/>
      <c r="N1615" s="27"/>
      <c r="Q1615" s="27"/>
      <c r="R1615" s="27"/>
      <c r="S1615" s="27"/>
      <c r="T1615" s="27"/>
      <c r="U1615" s="27"/>
    </row>
    <row r="1616" spans="11:21" x14ac:dyDescent="0.25">
      <c r="K1616" s="27"/>
      <c r="L1616" s="27"/>
      <c r="M1616" s="27"/>
      <c r="N1616" s="27"/>
      <c r="Q1616" s="27"/>
      <c r="R1616" s="27"/>
      <c r="S1616" s="27"/>
      <c r="T1616" s="27"/>
      <c r="U1616" s="27"/>
    </row>
    <row r="1617" spans="11:21" x14ac:dyDescent="0.25">
      <c r="K1617" s="27"/>
      <c r="L1617" s="27"/>
      <c r="M1617" s="27"/>
      <c r="N1617" s="27"/>
      <c r="Q1617" s="27"/>
      <c r="R1617" s="27"/>
      <c r="S1617" s="27"/>
      <c r="T1617" s="27"/>
      <c r="U1617" s="27"/>
    </row>
    <row r="1618" spans="11:21" x14ac:dyDescent="0.25">
      <c r="K1618" s="27"/>
      <c r="L1618" s="27"/>
      <c r="M1618" s="27"/>
      <c r="N1618" s="27"/>
      <c r="Q1618" s="27"/>
      <c r="R1618" s="27"/>
      <c r="S1618" s="27"/>
      <c r="T1618" s="27"/>
      <c r="U1618" s="27"/>
    </row>
    <row r="1619" spans="11:21" x14ac:dyDescent="0.25">
      <c r="K1619" s="27"/>
      <c r="L1619" s="27"/>
      <c r="M1619" s="27"/>
      <c r="N1619" s="27"/>
      <c r="Q1619" s="27"/>
      <c r="R1619" s="27"/>
      <c r="S1619" s="27"/>
      <c r="T1619" s="27"/>
      <c r="U1619" s="27"/>
    </row>
    <row r="1620" spans="11:21" x14ac:dyDescent="0.25">
      <c r="K1620" s="27"/>
      <c r="L1620" s="27"/>
      <c r="M1620" s="27"/>
      <c r="N1620" s="27"/>
      <c r="Q1620" s="27"/>
      <c r="R1620" s="27"/>
      <c r="S1620" s="27"/>
      <c r="T1620" s="27"/>
      <c r="U1620" s="27"/>
    </row>
    <row r="1621" spans="11:21" x14ac:dyDescent="0.25">
      <c r="K1621" s="27"/>
      <c r="L1621" s="27"/>
      <c r="M1621" s="27"/>
      <c r="N1621" s="27"/>
      <c r="Q1621" s="27"/>
      <c r="R1621" s="27"/>
      <c r="S1621" s="27"/>
      <c r="T1621" s="27"/>
      <c r="U1621" s="27"/>
    </row>
    <row r="1622" spans="11:21" x14ac:dyDescent="0.25">
      <c r="K1622" s="27"/>
      <c r="L1622" s="27"/>
      <c r="M1622" s="27"/>
      <c r="N1622" s="27"/>
      <c r="Q1622" s="27"/>
      <c r="R1622" s="27"/>
      <c r="S1622" s="27"/>
      <c r="T1622" s="27"/>
      <c r="U1622" s="27"/>
    </row>
    <row r="1623" spans="11:21" x14ac:dyDescent="0.25">
      <c r="K1623" s="27"/>
      <c r="L1623" s="27"/>
      <c r="M1623" s="27"/>
      <c r="N1623" s="27"/>
      <c r="Q1623" s="27"/>
      <c r="R1623" s="27"/>
      <c r="S1623" s="27"/>
      <c r="T1623" s="27"/>
      <c r="U1623" s="27"/>
    </row>
    <row r="1624" spans="11:21" x14ac:dyDescent="0.25">
      <c r="K1624" s="27"/>
      <c r="L1624" s="27"/>
      <c r="M1624" s="27"/>
      <c r="N1624" s="27"/>
      <c r="Q1624" s="27"/>
      <c r="R1624" s="27"/>
      <c r="S1624" s="27"/>
      <c r="T1624" s="27"/>
      <c r="U1624" s="27"/>
    </row>
    <row r="1625" spans="11:21" x14ac:dyDescent="0.25">
      <c r="K1625" s="27"/>
      <c r="L1625" s="27"/>
      <c r="M1625" s="27"/>
      <c r="N1625" s="27"/>
      <c r="Q1625" s="27"/>
      <c r="R1625" s="27"/>
      <c r="S1625" s="27"/>
      <c r="T1625" s="27"/>
      <c r="U1625" s="27"/>
    </row>
    <row r="1626" spans="11:21" x14ac:dyDescent="0.25">
      <c r="K1626" s="27"/>
      <c r="L1626" s="27"/>
      <c r="M1626" s="27"/>
      <c r="N1626" s="27"/>
      <c r="Q1626" s="27"/>
      <c r="R1626" s="27"/>
      <c r="S1626" s="27"/>
      <c r="T1626" s="27"/>
      <c r="U1626" s="27"/>
    </row>
    <row r="1627" spans="11:21" x14ac:dyDescent="0.25">
      <c r="K1627" s="27"/>
      <c r="L1627" s="27"/>
      <c r="M1627" s="27"/>
      <c r="N1627" s="27"/>
      <c r="Q1627" s="27"/>
      <c r="R1627" s="27"/>
      <c r="S1627" s="27"/>
      <c r="T1627" s="27"/>
      <c r="U1627" s="27"/>
    </row>
    <row r="1628" spans="11:21" x14ac:dyDescent="0.25">
      <c r="K1628" s="27"/>
      <c r="L1628" s="27"/>
      <c r="M1628" s="27"/>
      <c r="N1628" s="27"/>
      <c r="Q1628" s="27"/>
      <c r="R1628" s="27"/>
      <c r="S1628" s="27"/>
      <c r="T1628" s="27"/>
      <c r="U1628" s="27"/>
    </row>
    <row r="1629" spans="11:21" x14ac:dyDescent="0.25">
      <c r="K1629" s="27"/>
      <c r="L1629" s="27"/>
      <c r="M1629" s="27"/>
      <c r="N1629" s="27"/>
      <c r="Q1629" s="27"/>
      <c r="R1629" s="27"/>
      <c r="S1629" s="27"/>
      <c r="T1629" s="27"/>
      <c r="U1629" s="27"/>
    </row>
    <row r="1630" spans="11:21" x14ac:dyDescent="0.25">
      <c r="K1630" s="27"/>
      <c r="L1630" s="27"/>
      <c r="M1630" s="27"/>
      <c r="N1630" s="27"/>
      <c r="Q1630" s="27"/>
      <c r="R1630" s="27"/>
      <c r="S1630" s="27"/>
      <c r="T1630" s="27"/>
      <c r="U1630" s="27"/>
    </row>
    <row r="1631" spans="11:21" x14ac:dyDescent="0.25">
      <c r="K1631" s="27"/>
      <c r="L1631" s="27"/>
      <c r="M1631" s="27"/>
      <c r="N1631" s="27"/>
      <c r="Q1631" s="27"/>
      <c r="R1631" s="27"/>
      <c r="S1631" s="27"/>
      <c r="T1631" s="27"/>
      <c r="U1631" s="27"/>
    </row>
    <row r="1632" spans="11:21" x14ac:dyDescent="0.25">
      <c r="K1632" s="27"/>
      <c r="L1632" s="27"/>
      <c r="M1632" s="27"/>
      <c r="N1632" s="27"/>
      <c r="Q1632" s="27"/>
      <c r="R1632" s="27"/>
      <c r="S1632" s="27"/>
      <c r="T1632" s="27"/>
      <c r="U1632" s="27"/>
    </row>
    <row r="1633" spans="11:21" x14ac:dyDescent="0.25">
      <c r="K1633" s="27"/>
      <c r="L1633" s="27"/>
      <c r="M1633" s="27"/>
      <c r="N1633" s="27"/>
      <c r="Q1633" s="27"/>
      <c r="R1633" s="27"/>
      <c r="S1633" s="27"/>
      <c r="T1633" s="27"/>
      <c r="U1633" s="27"/>
    </row>
    <row r="1634" spans="11:21" x14ac:dyDescent="0.25">
      <c r="K1634" s="27"/>
      <c r="L1634" s="27"/>
      <c r="M1634" s="27"/>
      <c r="N1634" s="27"/>
      <c r="Q1634" s="27"/>
      <c r="R1634" s="27"/>
      <c r="S1634" s="27"/>
      <c r="T1634" s="27"/>
      <c r="U1634" s="27"/>
    </row>
    <row r="1635" spans="11:21" x14ac:dyDescent="0.25">
      <c r="K1635" s="27"/>
      <c r="L1635" s="27"/>
      <c r="M1635" s="27"/>
      <c r="N1635" s="27"/>
      <c r="Q1635" s="27"/>
      <c r="R1635" s="27"/>
      <c r="S1635" s="27"/>
      <c r="T1635" s="27"/>
      <c r="U1635" s="27"/>
    </row>
    <row r="1636" spans="11:21" x14ac:dyDescent="0.25">
      <c r="K1636" s="27"/>
      <c r="L1636" s="27"/>
      <c r="M1636" s="27"/>
      <c r="N1636" s="27"/>
      <c r="Q1636" s="27"/>
      <c r="R1636" s="27"/>
      <c r="S1636" s="27"/>
      <c r="T1636" s="27"/>
      <c r="U1636" s="27"/>
    </row>
    <row r="1637" spans="11:21" x14ac:dyDescent="0.25">
      <c r="K1637" s="27"/>
      <c r="L1637" s="27"/>
      <c r="M1637" s="27"/>
      <c r="N1637" s="27"/>
      <c r="Q1637" s="27"/>
      <c r="R1637" s="27"/>
      <c r="S1637" s="27"/>
      <c r="T1637" s="27"/>
      <c r="U1637" s="27"/>
    </row>
    <row r="1638" spans="11:21" x14ac:dyDescent="0.25">
      <c r="K1638" s="27"/>
      <c r="L1638" s="27"/>
      <c r="M1638" s="27"/>
      <c r="N1638" s="27"/>
      <c r="Q1638" s="27"/>
      <c r="R1638" s="27"/>
      <c r="S1638" s="27"/>
      <c r="T1638" s="27"/>
      <c r="U1638" s="27"/>
    </row>
    <row r="1639" spans="11:21" x14ac:dyDescent="0.25">
      <c r="K1639" s="27"/>
      <c r="L1639" s="27"/>
      <c r="M1639" s="27"/>
      <c r="N1639" s="27"/>
      <c r="Q1639" s="27"/>
      <c r="R1639" s="27"/>
      <c r="S1639" s="27"/>
      <c r="T1639" s="27"/>
      <c r="U1639" s="27"/>
    </row>
    <row r="1640" spans="11:21" x14ac:dyDescent="0.25">
      <c r="K1640" s="27"/>
      <c r="L1640" s="27"/>
      <c r="M1640" s="27"/>
      <c r="N1640" s="27"/>
      <c r="Q1640" s="27"/>
      <c r="R1640" s="27"/>
      <c r="S1640" s="27"/>
      <c r="T1640" s="27"/>
      <c r="U1640" s="27"/>
    </row>
    <row r="1641" spans="11:21" x14ac:dyDescent="0.25">
      <c r="K1641" s="27"/>
      <c r="L1641" s="27"/>
      <c r="M1641" s="27"/>
      <c r="N1641" s="27"/>
      <c r="Q1641" s="27"/>
      <c r="R1641" s="27"/>
      <c r="S1641" s="27"/>
      <c r="T1641" s="27"/>
      <c r="U1641" s="27"/>
    </row>
    <row r="1642" spans="11:21" x14ac:dyDescent="0.25">
      <c r="K1642" s="27"/>
      <c r="L1642" s="27"/>
      <c r="M1642" s="27"/>
      <c r="N1642" s="27"/>
      <c r="Q1642" s="27"/>
      <c r="R1642" s="27"/>
      <c r="S1642" s="27"/>
      <c r="T1642" s="27"/>
      <c r="U1642" s="27"/>
    </row>
    <row r="1643" spans="11:21" x14ac:dyDescent="0.25">
      <c r="K1643" s="27"/>
      <c r="L1643" s="27"/>
      <c r="M1643" s="27"/>
      <c r="N1643" s="27"/>
      <c r="Q1643" s="27"/>
      <c r="R1643" s="27"/>
      <c r="S1643" s="27"/>
      <c r="T1643" s="27"/>
      <c r="U1643" s="27"/>
    </row>
    <row r="1644" spans="11:21" x14ac:dyDescent="0.25">
      <c r="K1644" s="27"/>
      <c r="L1644" s="27"/>
      <c r="M1644" s="27"/>
      <c r="N1644" s="27"/>
      <c r="Q1644" s="27"/>
      <c r="R1644" s="27"/>
      <c r="S1644" s="27"/>
      <c r="T1644" s="27"/>
      <c r="U1644" s="27"/>
    </row>
    <row r="1645" spans="11:21" x14ac:dyDescent="0.25">
      <c r="K1645" s="27"/>
      <c r="L1645" s="27"/>
      <c r="M1645" s="27"/>
      <c r="N1645" s="27"/>
      <c r="Q1645" s="27"/>
      <c r="R1645" s="27"/>
      <c r="S1645" s="27"/>
      <c r="T1645" s="27"/>
      <c r="U1645" s="27"/>
    </row>
    <row r="1646" spans="11:21" x14ac:dyDescent="0.25">
      <c r="K1646" s="27"/>
      <c r="L1646" s="27"/>
      <c r="M1646" s="27"/>
      <c r="N1646" s="27"/>
      <c r="Q1646" s="27"/>
      <c r="R1646" s="27"/>
      <c r="S1646" s="27"/>
      <c r="T1646" s="27"/>
      <c r="U1646" s="27"/>
    </row>
    <row r="1647" spans="11:21" x14ac:dyDescent="0.25">
      <c r="K1647" s="27"/>
      <c r="L1647" s="27"/>
      <c r="M1647" s="27"/>
      <c r="N1647" s="27"/>
      <c r="Q1647" s="27"/>
      <c r="R1647" s="27"/>
      <c r="S1647" s="27"/>
      <c r="T1647" s="27"/>
      <c r="U1647" s="27"/>
    </row>
    <row r="1648" spans="11:21" x14ac:dyDescent="0.25">
      <c r="K1648" s="27"/>
      <c r="L1648" s="27"/>
      <c r="M1648" s="27"/>
      <c r="N1648" s="27"/>
      <c r="Q1648" s="27"/>
      <c r="R1648" s="27"/>
      <c r="S1648" s="27"/>
      <c r="T1648" s="27"/>
      <c r="U1648" s="27"/>
    </row>
    <row r="1649" spans="11:21" x14ac:dyDescent="0.25">
      <c r="K1649" s="27"/>
      <c r="L1649" s="27"/>
      <c r="M1649" s="27"/>
      <c r="N1649" s="27"/>
      <c r="Q1649" s="27"/>
      <c r="R1649" s="27"/>
      <c r="S1649" s="27"/>
      <c r="T1649" s="27"/>
      <c r="U1649" s="27"/>
    </row>
    <row r="1650" spans="11:21" x14ac:dyDescent="0.25">
      <c r="K1650" s="27"/>
      <c r="L1650" s="27"/>
      <c r="M1650" s="27"/>
      <c r="N1650" s="27"/>
      <c r="Q1650" s="27"/>
      <c r="R1650" s="27"/>
      <c r="S1650" s="27"/>
      <c r="T1650" s="27"/>
      <c r="U1650" s="27"/>
    </row>
    <row r="1651" spans="11:21" x14ac:dyDescent="0.25">
      <c r="K1651" s="27"/>
      <c r="L1651" s="27"/>
      <c r="M1651" s="27"/>
      <c r="N1651" s="27"/>
      <c r="Q1651" s="27"/>
      <c r="R1651" s="27"/>
      <c r="S1651" s="27"/>
      <c r="T1651" s="27"/>
      <c r="U1651" s="27"/>
    </row>
    <row r="1652" spans="11:21" x14ac:dyDescent="0.25">
      <c r="K1652" s="27"/>
      <c r="L1652" s="27"/>
      <c r="M1652" s="27"/>
      <c r="N1652" s="27"/>
      <c r="Q1652" s="27"/>
      <c r="R1652" s="27"/>
      <c r="S1652" s="27"/>
      <c r="T1652" s="27"/>
      <c r="U1652" s="27"/>
    </row>
    <row r="1653" spans="11:21" x14ac:dyDescent="0.25">
      <c r="K1653" s="27"/>
      <c r="L1653" s="27"/>
      <c r="M1653" s="27"/>
      <c r="N1653" s="27"/>
      <c r="Q1653" s="27"/>
      <c r="R1653" s="27"/>
      <c r="S1653" s="27"/>
      <c r="T1653" s="27"/>
      <c r="U1653" s="27"/>
    </row>
    <row r="1654" spans="11:21" x14ac:dyDescent="0.25">
      <c r="K1654" s="27"/>
      <c r="L1654" s="27"/>
      <c r="M1654" s="27"/>
      <c r="N1654" s="27"/>
      <c r="Q1654" s="27"/>
      <c r="R1654" s="27"/>
      <c r="S1654" s="27"/>
      <c r="T1654" s="27"/>
      <c r="U1654" s="27"/>
    </row>
    <row r="1655" spans="11:21" x14ac:dyDescent="0.25">
      <c r="K1655" s="27"/>
      <c r="L1655" s="27"/>
      <c r="M1655" s="27"/>
      <c r="N1655" s="27"/>
      <c r="Q1655" s="27"/>
      <c r="R1655" s="27"/>
      <c r="S1655" s="27"/>
      <c r="T1655" s="27"/>
      <c r="U1655" s="27"/>
    </row>
    <row r="1656" spans="11:21" x14ac:dyDescent="0.25">
      <c r="K1656" s="27"/>
      <c r="L1656" s="27"/>
      <c r="M1656" s="27"/>
      <c r="N1656" s="27"/>
      <c r="Q1656" s="27"/>
      <c r="R1656" s="27"/>
      <c r="S1656" s="27"/>
      <c r="T1656" s="27"/>
      <c r="U1656" s="27"/>
    </row>
    <row r="1657" spans="11:21" x14ac:dyDescent="0.25">
      <c r="K1657" s="27"/>
      <c r="L1657" s="27"/>
      <c r="M1657" s="27"/>
      <c r="N1657" s="27"/>
      <c r="Q1657" s="27"/>
      <c r="R1657" s="27"/>
      <c r="S1657" s="27"/>
      <c r="T1657" s="27"/>
      <c r="U1657" s="27"/>
    </row>
    <row r="1658" spans="11:21" x14ac:dyDescent="0.25">
      <c r="K1658" s="27"/>
      <c r="L1658" s="27"/>
      <c r="M1658" s="27"/>
      <c r="N1658" s="27"/>
      <c r="Q1658" s="27"/>
      <c r="R1658" s="27"/>
      <c r="S1658" s="27"/>
      <c r="T1658" s="27"/>
      <c r="U1658" s="27"/>
    </row>
    <row r="1659" spans="11:21" x14ac:dyDescent="0.25">
      <c r="K1659" s="27"/>
      <c r="L1659" s="27"/>
      <c r="M1659" s="27"/>
      <c r="N1659" s="27"/>
      <c r="Q1659" s="27"/>
      <c r="R1659" s="27"/>
      <c r="S1659" s="27"/>
      <c r="T1659" s="27"/>
      <c r="U1659" s="27"/>
    </row>
    <row r="1660" spans="11:21" x14ac:dyDescent="0.25">
      <c r="K1660" s="27"/>
      <c r="L1660" s="27"/>
      <c r="M1660" s="27"/>
      <c r="N1660" s="27"/>
      <c r="Q1660" s="27"/>
      <c r="R1660" s="27"/>
      <c r="S1660" s="27"/>
      <c r="T1660" s="27"/>
      <c r="U1660" s="27"/>
    </row>
    <row r="1661" spans="11:21" x14ac:dyDescent="0.25">
      <c r="K1661" s="27"/>
      <c r="L1661" s="27"/>
      <c r="M1661" s="27"/>
      <c r="N1661" s="27"/>
      <c r="Q1661" s="27"/>
      <c r="R1661" s="27"/>
      <c r="S1661" s="27"/>
      <c r="T1661" s="27"/>
      <c r="U1661" s="27"/>
    </row>
    <row r="1662" spans="11:21" x14ac:dyDescent="0.25">
      <c r="K1662" s="27"/>
      <c r="L1662" s="27"/>
      <c r="M1662" s="27"/>
      <c r="N1662" s="27"/>
      <c r="Q1662" s="27"/>
      <c r="R1662" s="27"/>
      <c r="S1662" s="27"/>
      <c r="T1662" s="27"/>
      <c r="U1662" s="27"/>
    </row>
    <row r="1663" spans="11:21" x14ac:dyDescent="0.25">
      <c r="K1663" s="27"/>
      <c r="L1663" s="27"/>
      <c r="M1663" s="27"/>
      <c r="N1663" s="27"/>
      <c r="Q1663" s="27"/>
      <c r="R1663" s="27"/>
      <c r="S1663" s="27"/>
      <c r="T1663" s="27"/>
      <c r="U1663" s="27"/>
    </row>
    <row r="1664" spans="11:21" x14ac:dyDescent="0.25">
      <c r="K1664" s="27"/>
      <c r="L1664" s="27"/>
      <c r="M1664" s="27"/>
      <c r="N1664" s="27"/>
      <c r="Q1664" s="27"/>
      <c r="R1664" s="27"/>
      <c r="S1664" s="27"/>
      <c r="T1664" s="27"/>
      <c r="U1664" s="27"/>
    </row>
    <row r="1665" spans="11:21" x14ac:dyDescent="0.25">
      <c r="K1665" s="27"/>
      <c r="L1665" s="27"/>
      <c r="M1665" s="27"/>
      <c r="N1665" s="27"/>
      <c r="Q1665" s="27"/>
      <c r="R1665" s="27"/>
      <c r="S1665" s="27"/>
      <c r="T1665" s="27"/>
      <c r="U1665" s="27"/>
    </row>
    <row r="1666" spans="11:21" x14ac:dyDescent="0.25">
      <c r="K1666" s="27"/>
      <c r="L1666" s="27"/>
      <c r="M1666" s="27"/>
      <c r="N1666" s="27"/>
      <c r="Q1666" s="27"/>
      <c r="R1666" s="27"/>
      <c r="S1666" s="27"/>
      <c r="T1666" s="27"/>
      <c r="U1666" s="27"/>
    </row>
    <row r="1667" spans="11:21" x14ac:dyDescent="0.25">
      <c r="K1667" s="27"/>
      <c r="L1667" s="27"/>
      <c r="M1667" s="27"/>
      <c r="N1667" s="27"/>
      <c r="Q1667" s="27"/>
      <c r="R1667" s="27"/>
      <c r="S1667" s="27"/>
      <c r="T1667" s="27"/>
      <c r="U1667" s="27"/>
    </row>
    <row r="1668" spans="11:21" x14ac:dyDescent="0.25">
      <c r="K1668" s="27"/>
      <c r="L1668" s="27"/>
      <c r="M1668" s="27"/>
      <c r="N1668" s="27"/>
      <c r="Q1668" s="27"/>
      <c r="R1668" s="27"/>
      <c r="S1668" s="27"/>
      <c r="T1668" s="27"/>
      <c r="U1668" s="27"/>
    </row>
    <row r="1669" spans="11:21" x14ac:dyDescent="0.25">
      <c r="K1669" s="27"/>
      <c r="L1669" s="27"/>
      <c r="M1669" s="27"/>
      <c r="N1669" s="27"/>
      <c r="Q1669" s="27"/>
      <c r="R1669" s="27"/>
      <c r="S1669" s="27"/>
      <c r="T1669" s="27"/>
      <c r="U1669" s="27"/>
    </row>
    <row r="1670" spans="11:21" x14ac:dyDescent="0.25">
      <c r="K1670" s="27"/>
      <c r="L1670" s="27"/>
      <c r="M1670" s="27"/>
      <c r="N1670" s="27"/>
      <c r="Q1670" s="27"/>
      <c r="R1670" s="27"/>
      <c r="S1670" s="27"/>
      <c r="T1670" s="27"/>
      <c r="U1670" s="27"/>
    </row>
    <row r="1671" spans="11:21" x14ac:dyDescent="0.25">
      <c r="K1671" s="27"/>
      <c r="L1671" s="27"/>
      <c r="M1671" s="27"/>
      <c r="N1671" s="27"/>
      <c r="Q1671" s="27"/>
      <c r="R1671" s="27"/>
      <c r="S1671" s="27"/>
      <c r="T1671" s="27"/>
      <c r="U1671" s="27"/>
    </row>
    <row r="1672" spans="11:21" x14ac:dyDescent="0.25">
      <c r="K1672" s="27"/>
      <c r="L1672" s="27"/>
      <c r="M1672" s="27"/>
      <c r="N1672" s="27"/>
      <c r="Q1672" s="27"/>
      <c r="R1672" s="27"/>
      <c r="S1672" s="27"/>
      <c r="T1672" s="27"/>
      <c r="U1672" s="27"/>
    </row>
    <row r="1673" spans="11:21" x14ac:dyDescent="0.25">
      <c r="K1673" s="27"/>
      <c r="L1673" s="27"/>
      <c r="M1673" s="27"/>
      <c r="N1673" s="27"/>
      <c r="Q1673" s="27"/>
      <c r="R1673" s="27"/>
      <c r="S1673" s="27"/>
      <c r="T1673" s="27"/>
      <c r="U1673" s="27"/>
    </row>
    <row r="1674" spans="11:21" x14ac:dyDescent="0.25">
      <c r="K1674" s="27"/>
      <c r="L1674" s="27"/>
      <c r="M1674" s="27"/>
      <c r="N1674" s="27"/>
      <c r="Q1674" s="27"/>
      <c r="R1674" s="27"/>
      <c r="S1674" s="27"/>
      <c r="T1674" s="27"/>
      <c r="U1674" s="27"/>
    </row>
    <row r="1675" spans="11:21" x14ac:dyDescent="0.25">
      <c r="K1675" s="27"/>
      <c r="L1675" s="27"/>
      <c r="M1675" s="27"/>
      <c r="N1675" s="27"/>
    </row>
    <row r="1676" spans="11:21" x14ac:dyDescent="0.25">
      <c r="K1676" s="27"/>
      <c r="L1676" s="27"/>
      <c r="M1676" s="27"/>
      <c r="N1676" s="27"/>
    </row>
    <row r="1677" spans="11:21" x14ac:dyDescent="0.25">
      <c r="K1677" s="27"/>
      <c r="L1677" s="27"/>
      <c r="M1677" s="27"/>
      <c r="N1677" s="27"/>
    </row>
    <row r="1678" spans="11:21" x14ac:dyDescent="0.25">
      <c r="K1678" s="27"/>
      <c r="L1678" s="27"/>
      <c r="M1678" s="27"/>
      <c r="N1678" s="27"/>
    </row>
    <row r="1679" spans="11:21" x14ac:dyDescent="0.25">
      <c r="K1679" s="27"/>
      <c r="L1679" s="27"/>
      <c r="M1679" s="27"/>
      <c r="N1679" s="27"/>
    </row>
    <row r="1680" spans="11:21" x14ac:dyDescent="0.25">
      <c r="K1680" s="27"/>
      <c r="L1680" s="27"/>
      <c r="M1680" s="27"/>
      <c r="N1680" s="27"/>
    </row>
    <row r="1681" spans="11:14" x14ac:dyDescent="0.25">
      <c r="K1681" s="27"/>
      <c r="L1681" s="27"/>
      <c r="M1681" s="27"/>
      <c r="N1681" s="27"/>
    </row>
    <row r="1682" spans="11:14" x14ac:dyDescent="0.25">
      <c r="K1682" s="27"/>
      <c r="L1682" s="27"/>
      <c r="M1682" s="27"/>
      <c r="N1682" s="27"/>
    </row>
    <row r="1683" spans="11:14" x14ac:dyDescent="0.25">
      <c r="K1683" s="27"/>
      <c r="L1683" s="27"/>
      <c r="M1683" s="27"/>
      <c r="N1683" s="27"/>
    </row>
    <row r="1684" spans="11:14" x14ac:dyDescent="0.25">
      <c r="K1684" s="27"/>
      <c r="L1684" s="27"/>
      <c r="M1684" s="27"/>
      <c r="N1684" s="27"/>
    </row>
    <row r="1685" spans="11:14" x14ac:dyDescent="0.25">
      <c r="K1685" s="27"/>
      <c r="L1685" s="27"/>
      <c r="M1685" s="27"/>
      <c r="N1685" s="27"/>
    </row>
    <row r="1686" spans="11:14" x14ac:dyDescent="0.25">
      <c r="K1686" s="27"/>
      <c r="L1686" s="27"/>
      <c r="M1686" s="27"/>
      <c r="N1686" s="27"/>
    </row>
    <row r="1687" spans="11:14" x14ac:dyDescent="0.25">
      <c r="K1687" s="27"/>
      <c r="L1687" s="27"/>
      <c r="M1687" s="27"/>
      <c r="N1687" s="27"/>
    </row>
    <row r="1688" spans="11:14" x14ac:dyDescent="0.25">
      <c r="K1688" s="27"/>
      <c r="L1688" s="27"/>
      <c r="M1688" s="27"/>
      <c r="N1688" s="27"/>
    </row>
    <row r="1689" spans="11:14" x14ac:dyDescent="0.25">
      <c r="K1689" s="27"/>
      <c r="L1689" s="27"/>
      <c r="M1689" s="27"/>
      <c r="N1689" s="27"/>
    </row>
    <row r="1690" spans="11:14" x14ac:dyDescent="0.25">
      <c r="K1690" s="27"/>
      <c r="L1690" s="27"/>
      <c r="M1690" s="27"/>
      <c r="N1690" s="27"/>
    </row>
    <row r="1691" spans="11:14" x14ac:dyDescent="0.25">
      <c r="K1691" s="27"/>
      <c r="L1691" s="27"/>
      <c r="M1691" s="27"/>
      <c r="N1691" s="27"/>
    </row>
    <row r="1692" spans="11:14" x14ac:dyDescent="0.25">
      <c r="K1692" s="27"/>
      <c r="L1692" s="27"/>
      <c r="M1692" s="27"/>
      <c r="N1692" s="27"/>
    </row>
    <row r="1693" spans="11:14" x14ac:dyDescent="0.25">
      <c r="K1693" s="27"/>
      <c r="L1693" s="27"/>
      <c r="M1693" s="27"/>
      <c r="N1693" s="27"/>
    </row>
    <row r="1694" spans="11:14" x14ac:dyDescent="0.25">
      <c r="K1694" s="27"/>
      <c r="L1694" s="27"/>
      <c r="M1694" s="27"/>
      <c r="N1694" s="27"/>
    </row>
    <row r="1695" spans="11:14" x14ac:dyDescent="0.25">
      <c r="K1695" s="27"/>
      <c r="L1695" s="27"/>
      <c r="M1695" s="27"/>
      <c r="N1695" s="27"/>
    </row>
    <row r="1696" spans="11:14" x14ac:dyDescent="0.25">
      <c r="K1696" s="27"/>
      <c r="L1696" s="27"/>
      <c r="M1696" s="27"/>
      <c r="N1696" s="27"/>
    </row>
    <row r="1697" spans="11:14" x14ac:dyDescent="0.25">
      <c r="K1697" s="27"/>
      <c r="L1697" s="27"/>
      <c r="M1697" s="27"/>
      <c r="N1697" s="27"/>
    </row>
    <row r="1698" spans="11:14" x14ac:dyDescent="0.25">
      <c r="K1698" s="27"/>
      <c r="L1698" s="27"/>
      <c r="M1698" s="27"/>
      <c r="N1698" s="27"/>
    </row>
    <row r="1699" spans="11:14" x14ac:dyDescent="0.25">
      <c r="K1699" s="27"/>
      <c r="L1699" s="27"/>
      <c r="M1699" s="27"/>
      <c r="N1699" s="27"/>
    </row>
    <row r="1700" spans="11:14" x14ac:dyDescent="0.25">
      <c r="K1700" s="27"/>
      <c r="L1700" s="27"/>
      <c r="M1700" s="27"/>
      <c r="N1700" s="27"/>
    </row>
    <row r="1701" spans="11:14" x14ac:dyDescent="0.25">
      <c r="K1701" s="27"/>
      <c r="L1701" s="27"/>
      <c r="M1701" s="27"/>
      <c r="N1701" s="27"/>
    </row>
    <row r="1702" spans="11:14" x14ac:dyDescent="0.25">
      <c r="K1702" s="27"/>
      <c r="L1702" s="27"/>
      <c r="M1702" s="27"/>
      <c r="N1702" s="27"/>
    </row>
    <row r="1703" spans="11:14" x14ac:dyDescent="0.25">
      <c r="K1703" s="27"/>
      <c r="L1703" s="27"/>
      <c r="M1703" s="27"/>
      <c r="N1703" s="27"/>
    </row>
    <row r="1704" spans="11:14" x14ac:dyDescent="0.25">
      <c r="K1704" s="27"/>
      <c r="L1704" s="27"/>
      <c r="M1704" s="27"/>
      <c r="N1704" s="27"/>
    </row>
    <row r="1705" spans="11:14" x14ac:dyDescent="0.25">
      <c r="K1705" s="27"/>
      <c r="L1705" s="27"/>
      <c r="M1705" s="27"/>
      <c r="N1705" s="27"/>
    </row>
    <row r="1706" spans="11:14" x14ac:dyDescent="0.25">
      <c r="K1706" s="27"/>
      <c r="L1706" s="27"/>
      <c r="M1706" s="27"/>
      <c r="N1706" s="27"/>
    </row>
    <row r="1707" spans="11:14" x14ac:dyDescent="0.25">
      <c r="K1707" s="27"/>
      <c r="L1707" s="27"/>
      <c r="M1707" s="27"/>
      <c r="N1707" s="27"/>
    </row>
    <row r="1708" spans="11:14" x14ac:dyDescent="0.25">
      <c r="K1708" s="27"/>
      <c r="L1708" s="27"/>
      <c r="M1708" s="27"/>
      <c r="N1708" s="27"/>
    </row>
    <row r="1709" spans="11:14" x14ac:dyDescent="0.25">
      <c r="K1709" s="27"/>
      <c r="L1709" s="27"/>
      <c r="M1709" s="27"/>
      <c r="N1709" s="27"/>
    </row>
    <row r="1710" spans="11:14" x14ac:dyDescent="0.25">
      <c r="K1710" s="27"/>
      <c r="L1710" s="27"/>
      <c r="M1710" s="27"/>
      <c r="N1710" s="27"/>
    </row>
    <row r="1711" spans="11:14" x14ac:dyDescent="0.25">
      <c r="K1711" s="27"/>
      <c r="L1711" s="27"/>
      <c r="M1711" s="27"/>
      <c r="N1711" s="27"/>
    </row>
    <row r="1712" spans="11:14" x14ac:dyDescent="0.25">
      <c r="K1712" s="27"/>
      <c r="L1712" s="27"/>
      <c r="M1712" s="27"/>
      <c r="N1712" s="27"/>
    </row>
    <row r="1713" spans="11:14" x14ac:dyDescent="0.25">
      <c r="K1713" s="27"/>
      <c r="L1713" s="27"/>
      <c r="M1713" s="27"/>
      <c r="N1713" s="27"/>
    </row>
    <row r="1714" spans="11:14" x14ac:dyDescent="0.25">
      <c r="K1714" s="27"/>
      <c r="L1714" s="27"/>
      <c r="M1714" s="27"/>
      <c r="N1714" s="27"/>
    </row>
    <row r="1715" spans="11:14" x14ac:dyDescent="0.25">
      <c r="K1715" s="27"/>
      <c r="L1715" s="27"/>
      <c r="M1715" s="27"/>
      <c r="N1715" s="27"/>
    </row>
    <row r="1716" spans="11:14" x14ac:dyDescent="0.25">
      <c r="K1716" s="27"/>
      <c r="L1716" s="27"/>
      <c r="M1716" s="27"/>
      <c r="N1716" s="27"/>
    </row>
    <row r="1717" spans="11:14" x14ac:dyDescent="0.25">
      <c r="K1717" s="27"/>
      <c r="L1717" s="27"/>
      <c r="M1717" s="27"/>
      <c r="N1717" s="27"/>
    </row>
    <row r="1718" spans="11:14" x14ac:dyDescent="0.25">
      <c r="K1718" s="27"/>
      <c r="L1718" s="27"/>
      <c r="M1718" s="27"/>
      <c r="N1718" s="27"/>
    </row>
    <row r="1719" spans="11:14" x14ac:dyDescent="0.25">
      <c r="K1719" s="27"/>
      <c r="L1719" s="27"/>
      <c r="M1719" s="27"/>
      <c r="N1719" s="27"/>
    </row>
    <row r="1720" spans="11:14" x14ac:dyDescent="0.25">
      <c r="K1720" s="27"/>
      <c r="L1720" s="27"/>
      <c r="M1720" s="27"/>
      <c r="N1720" s="27"/>
    </row>
    <row r="1721" spans="11:14" x14ac:dyDescent="0.25">
      <c r="K1721" s="27"/>
      <c r="L1721" s="27"/>
      <c r="M1721" s="27"/>
      <c r="N1721" s="27"/>
    </row>
    <row r="1722" spans="11:14" x14ac:dyDescent="0.25">
      <c r="K1722" s="27"/>
      <c r="L1722" s="27"/>
      <c r="M1722" s="27"/>
      <c r="N1722" s="27"/>
    </row>
    <row r="1723" spans="11:14" x14ac:dyDescent="0.25">
      <c r="K1723" s="27"/>
      <c r="L1723" s="27"/>
      <c r="M1723" s="27"/>
      <c r="N1723" s="27"/>
    </row>
    <row r="1724" spans="11:14" x14ac:dyDescent="0.25">
      <c r="K1724" s="27"/>
      <c r="L1724" s="27"/>
      <c r="M1724" s="27"/>
      <c r="N1724" s="27"/>
    </row>
    <row r="1725" spans="11:14" x14ac:dyDescent="0.25">
      <c r="K1725" s="27"/>
      <c r="L1725" s="27"/>
      <c r="M1725" s="27"/>
      <c r="N1725" s="27"/>
    </row>
    <row r="1726" spans="11:14" x14ac:dyDescent="0.25">
      <c r="K1726" s="27"/>
      <c r="L1726" s="27"/>
      <c r="M1726" s="27"/>
      <c r="N1726" s="27"/>
    </row>
    <row r="1727" spans="11:14" x14ac:dyDescent="0.25">
      <c r="K1727" s="27"/>
      <c r="L1727" s="27"/>
      <c r="M1727" s="27"/>
      <c r="N1727" s="27"/>
    </row>
    <row r="1728" spans="11:14" x14ac:dyDescent="0.25">
      <c r="K1728" s="27"/>
      <c r="L1728" s="27"/>
      <c r="M1728" s="27"/>
      <c r="N1728" s="27"/>
    </row>
    <row r="1729" spans="11:14" x14ac:dyDescent="0.25">
      <c r="K1729" s="27"/>
      <c r="L1729" s="27"/>
      <c r="M1729" s="27"/>
      <c r="N1729" s="27"/>
    </row>
    <row r="1730" spans="11:14" x14ac:dyDescent="0.25">
      <c r="K1730" s="27"/>
      <c r="L1730" s="27"/>
      <c r="M1730" s="27"/>
      <c r="N1730" s="27"/>
    </row>
    <row r="1731" spans="11:14" x14ac:dyDescent="0.25">
      <c r="K1731" s="27"/>
      <c r="L1731" s="27"/>
      <c r="M1731" s="27"/>
      <c r="N1731" s="27"/>
    </row>
    <row r="1732" spans="11:14" x14ac:dyDescent="0.25">
      <c r="K1732" s="27"/>
      <c r="L1732" s="27"/>
      <c r="M1732" s="27"/>
      <c r="N1732" s="27"/>
    </row>
    <row r="1733" spans="11:14" x14ac:dyDescent="0.25">
      <c r="K1733" s="27"/>
      <c r="L1733" s="27"/>
      <c r="M1733" s="27"/>
      <c r="N1733" s="27"/>
    </row>
    <row r="1734" spans="11:14" x14ac:dyDescent="0.25">
      <c r="K1734" s="27"/>
      <c r="L1734" s="27"/>
      <c r="M1734" s="27"/>
      <c r="N1734" s="27"/>
    </row>
    <row r="1735" spans="11:14" x14ac:dyDescent="0.25">
      <c r="K1735" s="27"/>
      <c r="L1735" s="27"/>
      <c r="M1735" s="27"/>
      <c r="N1735" s="27"/>
    </row>
    <row r="1736" spans="11:14" x14ac:dyDescent="0.25">
      <c r="K1736" s="27"/>
      <c r="L1736" s="27"/>
      <c r="M1736" s="27"/>
      <c r="N1736" s="27"/>
    </row>
    <row r="1737" spans="11:14" x14ac:dyDescent="0.25">
      <c r="K1737" s="27"/>
      <c r="L1737" s="27"/>
      <c r="M1737" s="27"/>
      <c r="N1737" s="27"/>
    </row>
    <row r="1738" spans="11:14" x14ac:dyDescent="0.25">
      <c r="K1738" s="27"/>
      <c r="L1738" s="27"/>
      <c r="M1738" s="27"/>
      <c r="N1738" s="27"/>
    </row>
    <row r="1739" spans="11:14" x14ac:dyDescent="0.25">
      <c r="K1739" s="27"/>
      <c r="L1739" s="27"/>
      <c r="M1739" s="27"/>
      <c r="N1739" s="27"/>
    </row>
    <row r="1740" spans="11:14" x14ac:dyDescent="0.25">
      <c r="K1740" s="27"/>
      <c r="L1740" s="27"/>
      <c r="M1740" s="27"/>
      <c r="N1740" s="27"/>
    </row>
    <row r="1741" spans="11:14" x14ac:dyDescent="0.25">
      <c r="K1741" s="27"/>
      <c r="L1741" s="27"/>
      <c r="M1741" s="27"/>
      <c r="N1741" s="27"/>
    </row>
    <row r="1742" spans="11:14" x14ac:dyDescent="0.25">
      <c r="K1742" s="27"/>
      <c r="L1742" s="27"/>
      <c r="M1742" s="27"/>
      <c r="N1742" s="27"/>
    </row>
    <row r="1743" spans="11:14" x14ac:dyDescent="0.25">
      <c r="K1743" s="27"/>
      <c r="L1743" s="27"/>
      <c r="M1743" s="27"/>
      <c r="N1743" s="27"/>
    </row>
    <row r="1744" spans="11:14" x14ac:dyDescent="0.25">
      <c r="K1744" s="27"/>
      <c r="L1744" s="27"/>
      <c r="M1744" s="27"/>
      <c r="N1744" s="27"/>
    </row>
    <row r="1745" spans="11:14" x14ac:dyDescent="0.25">
      <c r="K1745" s="27"/>
      <c r="L1745" s="27"/>
      <c r="M1745" s="27"/>
      <c r="N1745" s="27"/>
    </row>
    <row r="1746" spans="11:14" x14ac:dyDescent="0.25">
      <c r="K1746" s="27"/>
      <c r="L1746" s="27"/>
      <c r="M1746" s="27"/>
      <c r="N1746" s="27"/>
    </row>
    <row r="1747" spans="11:14" x14ac:dyDescent="0.25">
      <c r="K1747" s="27"/>
      <c r="L1747" s="27"/>
      <c r="M1747" s="27"/>
      <c r="N1747" s="27"/>
    </row>
    <row r="1748" spans="11:14" x14ac:dyDescent="0.25">
      <c r="K1748" s="27"/>
      <c r="L1748" s="27"/>
      <c r="M1748" s="27"/>
      <c r="N1748" s="27"/>
    </row>
    <row r="1749" spans="11:14" x14ac:dyDescent="0.25">
      <c r="K1749" s="27"/>
      <c r="L1749" s="27"/>
      <c r="M1749" s="27"/>
      <c r="N1749" s="27"/>
    </row>
    <row r="1750" spans="11:14" x14ac:dyDescent="0.25">
      <c r="K1750" s="27"/>
      <c r="L1750" s="27"/>
      <c r="M1750" s="27"/>
      <c r="N1750" s="27"/>
    </row>
    <row r="1751" spans="11:14" x14ac:dyDescent="0.25">
      <c r="K1751" s="27"/>
      <c r="L1751" s="27"/>
      <c r="M1751" s="27"/>
      <c r="N1751" s="27"/>
    </row>
    <row r="1752" spans="11:14" x14ac:dyDescent="0.25">
      <c r="K1752" s="27"/>
      <c r="L1752" s="27"/>
      <c r="M1752" s="27"/>
      <c r="N1752" s="27"/>
    </row>
    <row r="1753" spans="11:14" x14ac:dyDescent="0.25">
      <c r="K1753" s="27"/>
      <c r="L1753" s="27"/>
      <c r="M1753" s="27"/>
      <c r="N1753" s="27"/>
    </row>
    <row r="1754" spans="11:14" x14ac:dyDescent="0.25">
      <c r="K1754" s="27"/>
      <c r="L1754" s="27"/>
      <c r="M1754" s="27"/>
      <c r="N1754" s="27"/>
    </row>
    <row r="1755" spans="11:14" x14ac:dyDescent="0.25">
      <c r="K1755" s="27"/>
      <c r="L1755" s="27"/>
      <c r="M1755" s="27"/>
      <c r="N1755" s="27"/>
    </row>
    <row r="1756" spans="11:14" x14ac:dyDescent="0.25">
      <c r="K1756" s="27"/>
      <c r="L1756" s="27"/>
      <c r="M1756" s="27"/>
      <c r="N1756" s="27"/>
    </row>
    <row r="1757" spans="11:14" x14ac:dyDescent="0.25">
      <c r="K1757" s="27"/>
      <c r="L1757" s="27"/>
      <c r="M1757" s="27"/>
      <c r="N1757" s="27"/>
    </row>
    <row r="1758" spans="11:14" x14ac:dyDescent="0.25">
      <c r="K1758" s="27"/>
      <c r="L1758" s="27"/>
      <c r="M1758" s="27"/>
      <c r="N1758" s="27"/>
    </row>
    <row r="1759" spans="11:14" x14ac:dyDescent="0.25">
      <c r="K1759" s="27"/>
      <c r="L1759" s="27"/>
      <c r="M1759" s="27"/>
      <c r="N1759" s="27"/>
    </row>
    <row r="1760" spans="11:14" x14ac:dyDescent="0.25">
      <c r="K1760" s="27"/>
      <c r="L1760" s="27"/>
      <c r="M1760" s="27"/>
      <c r="N1760" s="27"/>
    </row>
    <row r="1761" spans="11:14" x14ac:dyDescent="0.25">
      <c r="K1761" s="27"/>
      <c r="L1761" s="27"/>
      <c r="M1761" s="27"/>
      <c r="N1761" s="27"/>
    </row>
    <row r="1762" spans="11:14" x14ac:dyDescent="0.25">
      <c r="K1762" s="27"/>
      <c r="L1762" s="27"/>
      <c r="M1762" s="27"/>
      <c r="N1762" s="27"/>
    </row>
    <row r="1763" spans="11:14" x14ac:dyDescent="0.25">
      <c r="K1763" s="27"/>
      <c r="L1763" s="27"/>
      <c r="M1763" s="27"/>
      <c r="N1763" s="27"/>
    </row>
    <row r="1764" spans="11:14" x14ac:dyDescent="0.25">
      <c r="K1764" s="27"/>
      <c r="L1764" s="27"/>
      <c r="M1764" s="27"/>
      <c r="N1764" s="27"/>
    </row>
    <row r="1765" spans="11:14" x14ac:dyDescent="0.25">
      <c r="K1765" s="27"/>
      <c r="L1765" s="27"/>
      <c r="M1765" s="27"/>
      <c r="N1765" s="27"/>
    </row>
    <row r="1766" spans="11:14" x14ac:dyDescent="0.25">
      <c r="K1766" s="27"/>
      <c r="L1766" s="27"/>
      <c r="M1766" s="27"/>
      <c r="N1766" s="27"/>
    </row>
    <row r="1767" spans="11:14" x14ac:dyDescent="0.25">
      <c r="K1767" s="27"/>
      <c r="L1767" s="27"/>
      <c r="M1767" s="27"/>
      <c r="N1767" s="27"/>
    </row>
    <row r="1768" spans="11:14" x14ac:dyDescent="0.25">
      <c r="K1768" s="27"/>
      <c r="L1768" s="27"/>
      <c r="M1768" s="27"/>
      <c r="N1768" s="27"/>
    </row>
    <row r="1769" spans="11:14" x14ac:dyDescent="0.25">
      <c r="K1769" s="27"/>
      <c r="L1769" s="27"/>
      <c r="M1769" s="27"/>
      <c r="N1769" s="27"/>
    </row>
    <row r="1770" spans="11:14" x14ac:dyDescent="0.25">
      <c r="K1770" s="27"/>
      <c r="L1770" s="27"/>
      <c r="M1770" s="27"/>
      <c r="N1770" s="27"/>
    </row>
    <row r="1771" spans="11:14" x14ac:dyDescent="0.25">
      <c r="K1771" s="27"/>
      <c r="L1771" s="27"/>
      <c r="M1771" s="27"/>
      <c r="N1771" s="27"/>
    </row>
    <row r="1772" spans="11:14" x14ac:dyDescent="0.25">
      <c r="K1772" s="27"/>
      <c r="L1772" s="27"/>
      <c r="M1772" s="27"/>
      <c r="N1772" s="27"/>
    </row>
    <row r="1773" spans="11:14" x14ac:dyDescent="0.25">
      <c r="K1773" s="27"/>
      <c r="L1773" s="27"/>
      <c r="M1773" s="27"/>
      <c r="N1773" s="27"/>
    </row>
    <row r="1774" spans="11:14" x14ac:dyDescent="0.25">
      <c r="K1774" s="27"/>
      <c r="L1774" s="27"/>
      <c r="M1774" s="27"/>
      <c r="N1774" s="27"/>
    </row>
    <row r="1775" spans="11:14" x14ac:dyDescent="0.25">
      <c r="K1775" s="27"/>
      <c r="L1775" s="27"/>
      <c r="M1775" s="27"/>
      <c r="N1775" s="27"/>
    </row>
    <row r="1776" spans="11:14" x14ac:dyDescent="0.25">
      <c r="K1776" s="27"/>
      <c r="L1776" s="27"/>
      <c r="M1776" s="27"/>
      <c r="N1776" s="27"/>
    </row>
    <row r="1777" spans="11:14" x14ac:dyDescent="0.25">
      <c r="K1777" s="27"/>
      <c r="L1777" s="27"/>
      <c r="M1777" s="27"/>
      <c r="N1777" s="27"/>
    </row>
    <row r="1778" spans="11:14" x14ac:dyDescent="0.25">
      <c r="K1778" s="27"/>
      <c r="L1778" s="27"/>
      <c r="M1778" s="27"/>
      <c r="N1778" s="27"/>
    </row>
    <row r="1779" spans="11:14" x14ac:dyDescent="0.25">
      <c r="K1779" s="27"/>
      <c r="L1779" s="27"/>
      <c r="M1779" s="27"/>
      <c r="N1779" s="27"/>
    </row>
    <row r="1780" spans="11:14" x14ac:dyDescent="0.25">
      <c r="K1780" s="27"/>
      <c r="L1780" s="27"/>
      <c r="M1780" s="27"/>
      <c r="N1780" s="27"/>
    </row>
    <row r="1781" spans="11:14" x14ac:dyDescent="0.25">
      <c r="K1781" s="27"/>
      <c r="L1781" s="27"/>
      <c r="M1781" s="27"/>
      <c r="N1781" s="27"/>
    </row>
    <row r="1782" spans="11:14" x14ac:dyDescent="0.25">
      <c r="K1782" s="27"/>
      <c r="L1782" s="27"/>
      <c r="M1782" s="27"/>
      <c r="N1782" s="27"/>
    </row>
    <row r="1783" spans="11:14" x14ac:dyDescent="0.25">
      <c r="K1783" s="27"/>
      <c r="L1783" s="27"/>
      <c r="M1783" s="27"/>
      <c r="N1783" s="27"/>
    </row>
    <row r="1784" spans="11:14" x14ac:dyDescent="0.25">
      <c r="K1784" s="27"/>
      <c r="L1784" s="27"/>
      <c r="M1784" s="27"/>
      <c r="N1784" s="27"/>
    </row>
    <row r="1785" spans="11:14" x14ac:dyDescent="0.25">
      <c r="K1785" s="27"/>
      <c r="L1785" s="27"/>
      <c r="M1785" s="27"/>
      <c r="N1785" s="27"/>
    </row>
    <row r="1786" spans="11:14" x14ac:dyDescent="0.25">
      <c r="K1786" s="27"/>
      <c r="L1786" s="27"/>
      <c r="M1786" s="27"/>
      <c r="N1786" s="27"/>
    </row>
    <row r="1787" spans="11:14" x14ac:dyDescent="0.25">
      <c r="K1787" s="27"/>
      <c r="L1787" s="27"/>
      <c r="M1787" s="27"/>
      <c r="N1787" s="27"/>
    </row>
    <row r="1788" spans="11:14" x14ac:dyDescent="0.25">
      <c r="K1788" s="27"/>
      <c r="L1788" s="27"/>
      <c r="M1788" s="27"/>
      <c r="N1788" s="27"/>
    </row>
    <row r="1789" spans="11:14" x14ac:dyDescent="0.25">
      <c r="K1789" s="27"/>
      <c r="L1789" s="27"/>
      <c r="M1789" s="27"/>
      <c r="N1789" s="27"/>
    </row>
    <row r="1790" spans="11:14" x14ac:dyDescent="0.25">
      <c r="K1790" s="27"/>
      <c r="L1790" s="27"/>
      <c r="M1790" s="27"/>
      <c r="N1790" s="27"/>
    </row>
    <row r="1791" spans="11:14" x14ac:dyDescent="0.25">
      <c r="K1791" s="27"/>
      <c r="L1791" s="27"/>
      <c r="M1791" s="27"/>
      <c r="N1791" s="27"/>
    </row>
    <row r="1792" spans="11:14" x14ac:dyDescent="0.25">
      <c r="K1792" s="27"/>
      <c r="L1792" s="27"/>
      <c r="M1792" s="27"/>
      <c r="N1792" s="27"/>
    </row>
    <row r="1793" spans="11:14" x14ac:dyDescent="0.25">
      <c r="K1793" s="27"/>
      <c r="L1793" s="27"/>
      <c r="M1793" s="27"/>
      <c r="N1793" s="27"/>
    </row>
    <row r="1794" spans="11:14" x14ac:dyDescent="0.25">
      <c r="K1794" s="27"/>
      <c r="L1794" s="27"/>
      <c r="M1794" s="27"/>
      <c r="N1794" s="27"/>
    </row>
    <row r="1795" spans="11:14" x14ac:dyDescent="0.25">
      <c r="K1795" s="27"/>
      <c r="L1795" s="27"/>
      <c r="M1795" s="27"/>
      <c r="N1795" s="27"/>
    </row>
    <row r="1796" spans="11:14" x14ac:dyDescent="0.25">
      <c r="K1796" s="27"/>
      <c r="L1796" s="27"/>
      <c r="M1796" s="27"/>
      <c r="N1796" s="27"/>
    </row>
    <row r="1797" spans="11:14" x14ac:dyDescent="0.25">
      <c r="K1797" s="27"/>
      <c r="L1797" s="27"/>
      <c r="M1797" s="27"/>
      <c r="N1797" s="27"/>
    </row>
    <row r="1798" spans="11:14" x14ac:dyDescent="0.25">
      <c r="K1798" s="27"/>
      <c r="L1798" s="27"/>
      <c r="M1798" s="27"/>
      <c r="N1798" s="27"/>
    </row>
    <row r="1799" spans="11:14" x14ac:dyDescent="0.25">
      <c r="K1799" s="27"/>
      <c r="L1799" s="27"/>
      <c r="M1799" s="27"/>
      <c r="N1799" s="27"/>
    </row>
    <row r="1800" spans="11:14" x14ac:dyDescent="0.25">
      <c r="K1800" s="27"/>
      <c r="L1800" s="27"/>
      <c r="M1800" s="27"/>
      <c r="N1800" s="27"/>
    </row>
    <row r="1801" spans="11:14" x14ac:dyDescent="0.25">
      <c r="K1801" s="27"/>
      <c r="L1801" s="27"/>
      <c r="M1801" s="27"/>
      <c r="N1801" s="27"/>
    </row>
    <row r="1802" spans="11:14" x14ac:dyDescent="0.25">
      <c r="K1802" s="27"/>
      <c r="L1802" s="27"/>
      <c r="M1802" s="27"/>
      <c r="N1802" s="27"/>
    </row>
    <row r="1803" spans="11:14" x14ac:dyDescent="0.25">
      <c r="K1803" s="27"/>
      <c r="L1803" s="27"/>
      <c r="M1803" s="27"/>
      <c r="N1803" s="27"/>
    </row>
    <row r="1804" spans="11:14" x14ac:dyDescent="0.25">
      <c r="K1804" s="27"/>
      <c r="L1804" s="27"/>
      <c r="M1804" s="27"/>
      <c r="N1804" s="27"/>
    </row>
    <row r="1805" spans="11:14" x14ac:dyDescent="0.25">
      <c r="K1805" s="27"/>
      <c r="L1805" s="27"/>
      <c r="M1805" s="27"/>
      <c r="N1805" s="27"/>
    </row>
    <row r="1806" spans="11:14" x14ac:dyDescent="0.25">
      <c r="K1806" s="27"/>
      <c r="L1806" s="27"/>
      <c r="M1806" s="27"/>
      <c r="N1806" s="27"/>
    </row>
    <row r="1807" spans="11:14" x14ac:dyDescent="0.25">
      <c r="K1807" s="27"/>
      <c r="L1807" s="27"/>
      <c r="M1807" s="27"/>
      <c r="N1807" s="27"/>
    </row>
    <row r="1808" spans="11:14" x14ac:dyDescent="0.25">
      <c r="K1808" s="27"/>
      <c r="L1808" s="27"/>
      <c r="M1808" s="27"/>
      <c r="N1808" s="27"/>
    </row>
    <row r="1809" spans="11:14" x14ac:dyDescent="0.25">
      <c r="K1809" s="27"/>
      <c r="L1809" s="27"/>
      <c r="M1809" s="27"/>
      <c r="N1809" s="27"/>
    </row>
    <row r="1810" spans="11:14" x14ac:dyDescent="0.25">
      <c r="K1810" s="27"/>
      <c r="L1810" s="27"/>
      <c r="M1810" s="27"/>
      <c r="N1810" s="27"/>
    </row>
    <row r="1811" spans="11:14" x14ac:dyDescent="0.25">
      <c r="K1811" s="27"/>
      <c r="L1811" s="27"/>
      <c r="M1811" s="27"/>
      <c r="N1811" s="27"/>
    </row>
    <row r="1812" spans="11:14" x14ac:dyDescent="0.25">
      <c r="K1812" s="27"/>
      <c r="L1812" s="27"/>
      <c r="M1812" s="27"/>
      <c r="N1812" s="27"/>
    </row>
    <row r="1813" spans="11:14" x14ac:dyDescent="0.25">
      <c r="K1813" s="27"/>
      <c r="L1813" s="27"/>
      <c r="M1813" s="27"/>
      <c r="N1813" s="27"/>
    </row>
    <row r="1814" spans="11:14" x14ac:dyDescent="0.25">
      <c r="K1814" s="27"/>
      <c r="L1814" s="27"/>
      <c r="M1814" s="27"/>
      <c r="N1814" s="27"/>
    </row>
    <row r="1815" spans="11:14" x14ac:dyDescent="0.25">
      <c r="K1815" s="27"/>
      <c r="L1815" s="27"/>
      <c r="M1815" s="27"/>
      <c r="N1815" s="27"/>
    </row>
    <row r="1816" spans="11:14" x14ac:dyDescent="0.25">
      <c r="K1816" s="27"/>
      <c r="L1816" s="27"/>
      <c r="M1816" s="27"/>
      <c r="N1816" s="27"/>
    </row>
    <row r="1817" spans="11:14" x14ac:dyDescent="0.25">
      <c r="K1817" s="27"/>
      <c r="L1817" s="27"/>
      <c r="M1817" s="27"/>
      <c r="N1817" s="27"/>
    </row>
    <row r="1818" spans="11:14" x14ac:dyDescent="0.25">
      <c r="K1818" s="27"/>
      <c r="L1818" s="27"/>
      <c r="M1818" s="27"/>
      <c r="N1818" s="27"/>
    </row>
    <row r="1819" spans="11:14" x14ac:dyDescent="0.25">
      <c r="K1819" s="27"/>
      <c r="L1819" s="27"/>
      <c r="M1819" s="27"/>
      <c r="N1819" s="27"/>
    </row>
    <row r="1820" spans="11:14" x14ac:dyDescent="0.25">
      <c r="K1820" s="27"/>
      <c r="L1820" s="27"/>
      <c r="M1820" s="27"/>
      <c r="N1820" s="27"/>
    </row>
    <row r="1821" spans="11:14" x14ac:dyDescent="0.25">
      <c r="K1821" s="27"/>
      <c r="L1821" s="27"/>
      <c r="M1821" s="27"/>
      <c r="N1821" s="27"/>
    </row>
    <row r="1822" spans="11:14" x14ac:dyDescent="0.25">
      <c r="K1822" s="27"/>
      <c r="L1822" s="27"/>
      <c r="M1822" s="27"/>
      <c r="N1822" s="27"/>
    </row>
    <row r="1823" spans="11:14" x14ac:dyDescent="0.25">
      <c r="K1823" s="27"/>
      <c r="L1823" s="27"/>
      <c r="M1823" s="27"/>
      <c r="N1823" s="27"/>
    </row>
    <row r="1824" spans="11:14" x14ac:dyDescent="0.25">
      <c r="K1824" s="27"/>
      <c r="L1824" s="27"/>
      <c r="M1824" s="27"/>
      <c r="N1824" s="27"/>
    </row>
    <row r="1825" spans="11:14" x14ac:dyDescent="0.25">
      <c r="K1825" s="27"/>
      <c r="L1825" s="27"/>
      <c r="M1825" s="27"/>
      <c r="N1825" s="27"/>
    </row>
    <row r="1826" spans="11:14" x14ac:dyDescent="0.25">
      <c r="K1826" s="27"/>
      <c r="L1826" s="27"/>
      <c r="M1826" s="27"/>
      <c r="N1826" s="27"/>
    </row>
    <row r="1827" spans="11:14" x14ac:dyDescent="0.25">
      <c r="K1827" s="27"/>
      <c r="L1827" s="27"/>
      <c r="M1827" s="27"/>
      <c r="N1827" s="27"/>
    </row>
    <row r="1828" spans="11:14" x14ac:dyDescent="0.25">
      <c r="K1828" s="27"/>
      <c r="L1828" s="27"/>
      <c r="M1828" s="27"/>
      <c r="N1828" s="27"/>
    </row>
    <row r="1829" spans="11:14" x14ac:dyDescent="0.25">
      <c r="K1829" s="27"/>
      <c r="L1829" s="27"/>
      <c r="M1829" s="27"/>
      <c r="N1829" s="27"/>
    </row>
    <row r="1830" spans="11:14" x14ac:dyDescent="0.25">
      <c r="K1830" s="27"/>
      <c r="L1830" s="27"/>
      <c r="M1830" s="27"/>
      <c r="N1830" s="27"/>
    </row>
    <row r="1831" spans="11:14" x14ac:dyDescent="0.25">
      <c r="K1831" s="27"/>
      <c r="L1831" s="27"/>
      <c r="M1831" s="27"/>
      <c r="N1831" s="27"/>
    </row>
    <row r="1832" spans="11:14" x14ac:dyDescent="0.25">
      <c r="K1832" s="27"/>
      <c r="L1832" s="27"/>
      <c r="M1832" s="27"/>
      <c r="N1832" s="27"/>
    </row>
    <row r="1833" spans="11:14" x14ac:dyDescent="0.25">
      <c r="K1833" s="27"/>
      <c r="L1833" s="27"/>
      <c r="M1833" s="27"/>
      <c r="N1833" s="27"/>
    </row>
    <row r="1834" spans="11:14" x14ac:dyDescent="0.25">
      <c r="K1834" s="27"/>
      <c r="L1834" s="27"/>
      <c r="M1834" s="27"/>
      <c r="N1834" s="27"/>
    </row>
    <row r="1835" spans="11:14" x14ac:dyDescent="0.25">
      <c r="K1835" s="27"/>
      <c r="L1835" s="27"/>
      <c r="M1835" s="27"/>
      <c r="N1835" s="27"/>
    </row>
    <row r="1836" spans="11:14" x14ac:dyDescent="0.25">
      <c r="K1836" s="27"/>
      <c r="L1836" s="27"/>
      <c r="M1836" s="27"/>
      <c r="N1836" s="27"/>
    </row>
    <row r="1837" spans="11:14" x14ac:dyDescent="0.25">
      <c r="K1837" s="27"/>
      <c r="L1837" s="27"/>
      <c r="M1837" s="27"/>
      <c r="N1837" s="27"/>
    </row>
    <row r="1838" spans="11:14" x14ac:dyDescent="0.25">
      <c r="K1838" s="27"/>
      <c r="L1838" s="27"/>
      <c r="M1838" s="27"/>
      <c r="N1838" s="27"/>
    </row>
    <row r="1839" spans="11:14" x14ac:dyDescent="0.25">
      <c r="K1839" s="27"/>
      <c r="L1839" s="27"/>
      <c r="M1839" s="27"/>
      <c r="N1839" s="27"/>
    </row>
    <row r="1840" spans="11:14" x14ac:dyDescent="0.25">
      <c r="K1840" s="27"/>
      <c r="L1840" s="27"/>
      <c r="M1840" s="27"/>
      <c r="N1840" s="27"/>
    </row>
    <row r="1841" spans="11:14" x14ac:dyDescent="0.25">
      <c r="K1841" s="27"/>
      <c r="L1841" s="27"/>
      <c r="M1841" s="27"/>
      <c r="N1841" s="27"/>
    </row>
    <row r="1842" spans="11:14" x14ac:dyDescent="0.25">
      <c r="K1842" s="27"/>
      <c r="L1842" s="27"/>
      <c r="M1842" s="27"/>
      <c r="N1842" s="27"/>
    </row>
    <row r="1843" spans="11:14" x14ac:dyDescent="0.25">
      <c r="K1843" s="27"/>
      <c r="L1843" s="27"/>
      <c r="M1843" s="27"/>
      <c r="N1843" s="27"/>
    </row>
    <row r="1844" spans="11:14" x14ac:dyDescent="0.25">
      <c r="K1844" s="27"/>
      <c r="L1844" s="27"/>
      <c r="M1844" s="27"/>
      <c r="N1844" s="27"/>
    </row>
    <row r="1845" spans="11:14" x14ac:dyDescent="0.25">
      <c r="K1845" s="27"/>
      <c r="L1845" s="27"/>
      <c r="M1845" s="27"/>
      <c r="N1845" s="27"/>
    </row>
    <row r="1846" spans="11:14" x14ac:dyDescent="0.25">
      <c r="K1846" s="27"/>
      <c r="L1846" s="27"/>
      <c r="M1846" s="27"/>
      <c r="N1846" s="27"/>
    </row>
    <row r="1847" spans="11:14" x14ac:dyDescent="0.25">
      <c r="K1847" s="27"/>
      <c r="L1847" s="27"/>
      <c r="M1847" s="27"/>
      <c r="N1847" s="27"/>
    </row>
    <row r="1848" spans="11:14" x14ac:dyDescent="0.25">
      <c r="K1848" s="27"/>
      <c r="L1848" s="27"/>
      <c r="M1848" s="27"/>
      <c r="N1848" s="27"/>
    </row>
    <row r="1849" spans="11:14" x14ac:dyDescent="0.25">
      <c r="K1849" s="27"/>
      <c r="L1849" s="27"/>
      <c r="M1849" s="27"/>
      <c r="N1849" s="27"/>
    </row>
    <row r="1850" spans="11:14" x14ac:dyDescent="0.25">
      <c r="K1850" s="27"/>
      <c r="L1850" s="27"/>
      <c r="M1850" s="27"/>
      <c r="N1850" s="27"/>
    </row>
    <row r="1851" spans="11:14" x14ac:dyDescent="0.25">
      <c r="K1851" s="27"/>
      <c r="L1851" s="27"/>
      <c r="M1851" s="27"/>
      <c r="N1851" s="27"/>
    </row>
    <row r="1852" spans="11:14" x14ac:dyDescent="0.25">
      <c r="K1852" s="27"/>
      <c r="L1852" s="27"/>
      <c r="M1852" s="27"/>
      <c r="N1852" s="27"/>
    </row>
    <row r="1853" spans="11:14" x14ac:dyDescent="0.25">
      <c r="K1853" s="27"/>
      <c r="L1853" s="27"/>
      <c r="M1853" s="27"/>
      <c r="N1853" s="27"/>
    </row>
    <row r="1854" spans="11:14" x14ac:dyDescent="0.25">
      <c r="K1854" s="27"/>
      <c r="L1854" s="27"/>
      <c r="M1854" s="27"/>
      <c r="N1854" s="27"/>
    </row>
    <row r="1855" spans="11:14" x14ac:dyDescent="0.25">
      <c r="K1855" s="27"/>
      <c r="L1855" s="27"/>
      <c r="M1855" s="27"/>
      <c r="N1855" s="27"/>
    </row>
    <row r="1856" spans="11:14" x14ac:dyDescent="0.25">
      <c r="K1856" s="27"/>
      <c r="L1856" s="27"/>
      <c r="M1856" s="27"/>
      <c r="N1856" s="27"/>
    </row>
    <row r="1857" spans="11:14" x14ac:dyDescent="0.25">
      <c r="K1857" s="27"/>
      <c r="L1857" s="27"/>
      <c r="M1857" s="27"/>
      <c r="N1857" s="27"/>
    </row>
    <row r="1858" spans="11:14" x14ac:dyDescent="0.25">
      <c r="K1858" s="27"/>
      <c r="L1858" s="27"/>
      <c r="M1858" s="27"/>
      <c r="N1858" s="27"/>
    </row>
    <row r="1859" spans="11:14" x14ac:dyDescent="0.25">
      <c r="K1859" s="27"/>
      <c r="L1859" s="27"/>
      <c r="M1859" s="27"/>
      <c r="N1859" s="27"/>
    </row>
    <row r="1860" spans="11:14" x14ac:dyDescent="0.25">
      <c r="K1860" s="27"/>
      <c r="L1860" s="27"/>
      <c r="M1860" s="27"/>
      <c r="N1860" s="27"/>
    </row>
    <row r="1861" spans="11:14" x14ac:dyDescent="0.25">
      <c r="K1861" s="27"/>
      <c r="L1861" s="27"/>
      <c r="M1861" s="27"/>
      <c r="N1861" s="27"/>
    </row>
    <row r="1862" spans="11:14" x14ac:dyDescent="0.25">
      <c r="K1862" s="27"/>
      <c r="L1862" s="27"/>
      <c r="M1862" s="27"/>
      <c r="N1862" s="27"/>
    </row>
    <row r="1863" spans="11:14" x14ac:dyDescent="0.25">
      <c r="K1863" s="27"/>
      <c r="L1863" s="27"/>
      <c r="M1863" s="27"/>
      <c r="N1863" s="27"/>
    </row>
    <row r="1864" spans="11:14" x14ac:dyDescent="0.25">
      <c r="K1864" s="27"/>
      <c r="L1864" s="27"/>
      <c r="M1864" s="27"/>
      <c r="N1864" s="27"/>
    </row>
    <row r="1865" spans="11:14" x14ac:dyDescent="0.25">
      <c r="K1865" s="27"/>
      <c r="L1865" s="27"/>
      <c r="M1865" s="27"/>
      <c r="N1865" s="27"/>
    </row>
    <row r="1866" spans="11:14" x14ac:dyDescent="0.25">
      <c r="K1866" s="27"/>
      <c r="L1866" s="27"/>
      <c r="M1866" s="27"/>
      <c r="N1866" s="27"/>
    </row>
    <row r="1867" spans="11:14" x14ac:dyDescent="0.25">
      <c r="K1867" s="27"/>
      <c r="L1867" s="27"/>
      <c r="M1867" s="27"/>
      <c r="N1867" s="27"/>
    </row>
    <row r="1868" spans="11:14" x14ac:dyDescent="0.25">
      <c r="K1868" s="27"/>
      <c r="L1868" s="27"/>
      <c r="M1868" s="27"/>
      <c r="N1868" s="27"/>
    </row>
    <row r="1869" spans="11:14" x14ac:dyDescent="0.25">
      <c r="K1869" s="27"/>
      <c r="L1869" s="27"/>
      <c r="M1869" s="27"/>
      <c r="N1869" s="27"/>
    </row>
    <row r="1870" spans="11:14" x14ac:dyDescent="0.25">
      <c r="K1870" s="27"/>
      <c r="L1870" s="27"/>
      <c r="M1870" s="27"/>
      <c r="N1870" s="27"/>
    </row>
    <row r="1871" spans="11:14" x14ac:dyDescent="0.25">
      <c r="K1871" s="27"/>
      <c r="L1871" s="27"/>
      <c r="M1871" s="27"/>
      <c r="N1871" s="27"/>
    </row>
    <row r="1872" spans="11:14" x14ac:dyDescent="0.25">
      <c r="K1872" s="27"/>
      <c r="L1872" s="27"/>
      <c r="M1872" s="27"/>
      <c r="N1872" s="27"/>
    </row>
    <row r="1873" spans="11:14" x14ac:dyDescent="0.25">
      <c r="K1873" s="27"/>
      <c r="L1873" s="27"/>
      <c r="M1873" s="27"/>
      <c r="N1873" s="27"/>
    </row>
    <row r="1874" spans="11:14" x14ac:dyDescent="0.25">
      <c r="K1874" s="27"/>
      <c r="L1874" s="27"/>
      <c r="M1874" s="27"/>
      <c r="N1874" s="27"/>
    </row>
    <row r="1875" spans="11:14" x14ac:dyDescent="0.25">
      <c r="K1875" s="27"/>
      <c r="L1875" s="27"/>
      <c r="M1875" s="27"/>
      <c r="N1875" s="27"/>
    </row>
    <row r="1876" spans="11:14" x14ac:dyDescent="0.25">
      <c r="K1876" s="27"/>
      <c r="L1876" s="27"/>
      <c r="M1876" s="27"/>
      <c r="N1876" s="27"/>
    </row>
    <row r="1877" spans="11:14" x14ac:dyDescent="0.25">
      <c r="K1877" s="27"/>
      <c r="L1877" s="27"/>
      <c r="M1877" s="27"/>
      <c r="N1877" s="27"/>
    </row>
    <row r="1878" spans="11:14" x14ac:dyDescent="0.25">
      <c r="K1878" s="27"/>
      <c r="L1878" s="27"/>
      <c r="M1878" s="27"/>
      <c r="N1878" s="27"/>
    </row>
    <row r="1879" spans="11:14" x14ac:dyDescent="0.25">
      <c r="K1879" s="27"/>
      <c r="L1879" s="27"/>
      <c r="M1879" s="27"/>
      <c r="N1879" s="27"/>
    </row>
    <row r="1880" spans="11:14" x14ac:dyDescent="0.25">
      <c r="K1880" s="27"/>
      <c r="L1880" s="27"/>
      <c r="M1880" s="27"/>
      <c r="N1880" s="27"/>
    </row>
    <row r="1881" spans="11:14" x14ac:dyDescent="0.25">
      <c r="K1881" s="27"/>
      <c r="L1881" s="27"/>
      <c r="M1881" s="27"/>
      <c r="N1881" s="27"/>
    </row>
    <row r="1882" spans="11:14" x14ac:dyDescent="0.25">
      <c r="K1882" s="27"/>
      <c r="L1882" s="27"/>
      <c r="M1882" s="27"/>
      <c r="N1882" s="27"/>
    </row>
    <row r="1883" spans="11:14" x14ac:dyDescent="0.25">
      <c r="K1883" s="27"/>
      <c r="L1883" s="27"/>
      <c r="M1883" s="27"/>
      <c r="N1883" s="27"/>
    </row>
    <row r="1884" spans="11:14" x14ac:dyDescent="0.25">
      <c r="K1884" s="27"/>
      <c r="L1884" s="27"/>
      <c r="M1884" s="27"/>
      <c r="N1884" s="27"/>
    </row>
    <row r="1885" spans="11:14" x14ac:dyDescent="0.25">
      <c r="K1885" s="27"/>
      <c r="L1885" s="27"/>
      <c r="M1885" s="27"/>
      <c r="N1885" s="27"/>
    </row>
    <row r="1886" spans="11:14" x14ac:dyDescent="0.25">
      <c r="K1886" s="27"/>
      <c r="L1886" s="27"/>
      <c r="M1886" s="27"/>
      <c r="N1886" s="27"/>
    </row>
    <row r="1887" spans="11:14" x14ac:dyDescent="0.25">
      <c r="K1887" s="27"/>
      <c r="L1887" s="27"/>
      <c r="M1887" s="27"/>
      <c r="N1887" s="27"/>
    </row>
    <row r="1888" spans="11:14" x14ac:dyDescent="0.25">
      <c r="K1888" s="27"/>
      <c r="L1888" s="27"/>
      <c r="M1888" s="27"/>
      <c r="N1888" s="27"/>
    </row>
    <row r="1889" spans="11:14" x14ac:dyDescent="0.25">
      <c r="K1889" s="27"/>
      <c r="L1889" s="27"/>
      <c r="M1889" s="27"/>
      <c r="N1889" s="27"/>
    </row>
    <row r="1890" spans="11:14" x14ac:dyDescent="0.25">
      <c r="K1890" s="27"/>
      <c r="L1890" s="27"/>
      <c r="M1890" s="27"/>
      <c r="N1890" s="27"/>
    </row>
    <row r="1891" spans="11:14" x14ac:dyDescent="0.25">
      <c r="K1891" s="27"/>
      <c r="L1891" s="27"/>
      <c r="M1891" s="27"/>
      <c r="N1891" s="27"/>
    </row>
    <row r="1892" spans="11:14" x14ac:dyDescent="0.25">
      <c r="K1892" s="27"/>
      <c r="L1892" s="27"/>
      <c r="M1892" s="27"/>
      <c r="N1892" s="27"/>
    </row>
    <row r="1893" spans="11:14" x14ac:dyDescent="0.25">
      <c r="K1893" s="27"/>
      <c r="L1893" s="27"/>
      <c r="M1893" s="27"/>
      <c r="N1893" s="27"/>
    </row>
    <row r="1894" spans="11:14" x14ac:dyDescent="0.25">
      <c r="K1894" s="27"/>
      <c r="L1894" s="27"/>
      <c r="M1894" s="27"/>
      <c r="N1894" s="27"/>
    </row>
    <row r="1895" spans="11:14" x14ac:dyDescent="0.25">
      <c r="K1895" s="27"/>
      <c r="L1895" s="27"/>
      <c r="M1895" s="27"/>
      <c r="N1895" s="27"/>
    </row>
    <row r="1896" spans="11:14" x14ac:dyDescent="0.25">
      <c r="K1896" s="27"/>
      <c r="L1896" s="27"/>
      <c r="M1896" s="27"/>
      <c r="N1896" s="27"/>
    </row>
    <row r="1897" spans="11:14" x14ac:dyDescent="0.25">
      <c r="K1897" s="27"/>
      <c r="L1897" s="27"/>
      <c r="M1897" s="27"/>
      <c r="N1897" s="27"/>
    </row>
    <row r="1898" spans="11:14" x14ac:dyDescent="0.25">
      <c r="K1898" s="27"/>
      <c r="L1898" s="27"/>
      <c r="M1898" s="27"/>
      <c r="N1898" s="27"/>
    </row>
    <row r="1899" spans="11:14" x14ac:dyDescent="0.25">
      <c r="K1899" s="27"/>
      <c r="L1899" s="27"/>
      <c r="M1899" s="27"/>
      <c r="N1899" s="27"/>
    </row>
    <row r="1900" spans="11:14" x14ac:dyDescent="0.25">
      <c r="K1900" s="27"/>
      <c r="L1900" s="27"/>
      <c r="M1900" s="27"/>
      <c r="N1900" s="27"/>
    </row>
    <row r="1901" spans="11:14" x14ac:dyDescent="0.25">
      <c r="K1901" s="27"/>
      <c r="L1901" s="27"/>
      <c r="M1901" s="27"/>
      <c r="N1901" s="27"/>
    </row>
    <row r="1902" spans="11:14" x14ac:dyDescent="0.25">
      <c r="K1902" s="27"/>
      <c r="L1902" s="27"/>
      <c r="M1902" s="27"/>
      <c r="N1902" s="27"/>
    </row>
    <row r="1903" spans="11:14" x14ac:dyDescent="0.25">
      <c r="K1903" s="27"/>
      <c r="L1903" s="27"/>
      <c r="M1903" s="27"/>
      <c r="N1903" s="27"/>
    </row>
    <row r="1904" spans="11:14" x14ac:dyDescent="0.25">
      <c r="K1904" s="27"/>
      <c r="L1904" s="27"/>
      <c r="M1904" s="27"/>
      <c r="N1904" s="27"/>
    </row>
    <row r="1905" spans="11:14" x14ac:dyDescent="0.25">
      <c r="K1905" s="27"/>
      <c r="L1905" s="27"/>
      <c r="M1905" s="27"/>
      <c r="N1905" s="27"/>
    </row>
    <row r="1906" spans="11:14" x14ac:dyDescent="0.25">
      <c r="K1906" s="27"/>
      <c r="L1906" s="27"/>
      <c r="M1906" s="27"/>
      <c r="N1906" s="27"/>
    </row>
    <row r="1907" spans="11:14" x14ac:dyDescent="0.25">
      <c r="K1907" s="27"/>
      <c r="L1907" s="27"/>
      <c r="M1907" s="27"/>
      <c r="N1907" s="27"/>
    </row>
    <row r="1908" spans="11:14" x14ac:dyDescent="0.25">
      <c r="K1908" s="27"/>
      <c r="L1908" s="27"/>
      <c r="M1908" s="27"/>
      <c r="N1908" s="27"/>
    </row>
    <row r="1909" spans="11:14" x14ac:dyDescent="0.25">
      <c r="K1909" s="27"/>
      <c r="L1909" s="27"/>
      <c r="M1909" s="27"/>
      <c r="N1909" s="27"/>
    </row>
    <row r="1910" spans="11:14" x14ac:dyDescent="0.25">
      <c r="K1910" s="27"/>
      <c r="L1910" s="27"/>
      <c r="M1910" s="27"/>
      <c r="N1910" s="27"/>
    </row>
    <row r="1911" spans="11:14" x14ac:dyDescent="0.25">
      <c r="K1911" s="27"/>
      <c r="L1911" s="27"/>
      <c r="M1911" s="27"/>
      <c r="N1911" s="27"/>
    </row>
    <row r="1912" spans="11:14" x14ac:dyDescent="0.25">
      <c r="K1912" s="27"/>
      <c r="L1912" s="27"/>
      <c r="M1912" s="27"/>
      <c r="N1912" s="27"/>
    </row>
    <row r="1913" spans="11:14" x14ac:dyDescent="0.25">
      <c r="K1913" s="27"/>
      <c r="L1913" s="27"/>
      <c r="M1913" s="27"/>
      <c r="N1913" s="27"/>
    </row>
    <row r="1914" spans="11:14" x14ac:dyDescent="0.25">
      <c r="K1914" s="27"/>
      <c r="L1914" s="27"/>
      <c r="M1914" s="27"/>
      <c r="N1914" s="27"/>
    </row>
    <row r="1915" spans="11:14" x14ac:dyDescent="0.25">
      <c r="K1915" s="27"/>
      <c r="L1915" s="27"/>
      <c r="M1915" s="27"/>
      <c r="N1915" s="27"/>
    </row>
    <row r="1916" spans="11:14" x14ac:dyDescent="0.25">
      <c r="K1916" s="27"/>
      <c r="L1916" s="27"/>
      <c r="M1916" s="27"/>
      <c r="N1916" s="27"/>
    </row>
    <row r="1917" spans="11:14" x14ac:dyDescent="0.25">
      <c r="K1917" s="27"/>
      <c r="L1917" s="27"/>
      <c r="M1917" s="27"/>
      <c r="N1917" s="27"/>
    </row>
    <row r="1918" spans="11:14" x14ac:dyDescent="0.25">
      <c r="K1918" s="27"/>
      <c r="L1918" s="27"/>
      <c r="M1918" s="27"/>
      <c r="N1918" s="27"/>
    </row>
    <row r="1919" spans="11:14" x14ac:dyDescent="0.25">
      <c r="K1919" s="27"/>
      <c r="L1919" s="27"/>
      <c r="M1919" s="27"/>
      <c r="N1919" s="27"/>
    </row>
    <row r="1920" spans="11:14" x14ac:dyDescent="0.25">
      <c r="K1920" s="27"/>
      <c r="L1920" s="27"/>
      <c r="M1920" s="27"/>
      <c r="N1920" s="27"/>
    </row>
    <row r="1921" spans="11:14" x14ac:dyDescent="0.25">
      <c r="K1921" s="27"/>
      <c r="L1921" s="27"/>
      <c r="M1921" s="27"/>
      <c r="N1921" s="27"/>
    </row>
    <row r="1922" spans="11:14" x14ac:dyDescent="0.25">
      <c r="K1922" s="27"/>
      <c r="L1922" s="27"/>
      <c r="M1922" s="27"/>
      <c r="N1922" s="27"/>
    </row>
    <row r="1923" spans="11:14" x14ac:dyDescent="0.25">
      <c r="K1923" s="27"/>
      <c r="L1923" s="27"/>
      <c r="M1923" s="27"/>
      <c r="N1923" s="27"/>
    </row>
    <row r="1924" spans="11:14" x14ac:dyDescent="0.25">
      <c r="K1924" s="27"/>
      <c r="L1924" s="27"/>
      <c r="M1924" s="27"/>
      <c r="N1924" s="27"/>
    </row>
    <row r="1925" spans="11:14" x14ac:dyDescent="0.25">
      <c r="K1925" s="27"/>
      <c r="L1925" s="27"/>
      <c r="M1925" s="27"/>
      <c r="N1925" s="27"/>
    </row>
    <row r="1926" spans="11:14" x14ac:dyDescent="0.25">
      <c r="K1926" s="27"/>
      <c r="L1926" s="27"/>
      <c r="M1926" s="27"/>
      <c r="N1926" s="27"/>
    </row>
    <row r="1927" spans="11:14" x14ac:dyDescent="0.25">
      <c r="K1927" s="27"/>
      <c r="L1927" s="27"/>
      <c r="M1927" s="27"/>
      <c r="N1927" s="27"/>
    </row>
    <row r="1928" spans="11:14" x14ac:dyDescent="0.25">
      <c r="K1928" s="27"/>
      <c r="L1928" s="27"/>
      <c r="M1928" s="27"/>
      <c r="N1928" s="27"/>
    </row>
    <row r="1929" spans="11:14" x14ac:dyDescent="0.25">
      <c r="K1929" s="27"/>
      <c r="L1929" s="27"/>
      <c r="M1929" s="27"/>
      <c r="N1929" s="27"/>
    </row>
    <row r="1930" spans="11:14" x14ac:dyDescent="0.25">
      <c r="K1930" s="27"/>
      <c r="L1930" s="27"/>
      <c r="M1930" s="27"/>
      <c r="N1930" s="27"/>
    </row>
    <row r="1931" spans="11:14" x14ac:dyDescent="0.25">
      <c r="K1931" s="27"/>
      <c r="L1931" s="27"/>
      <c r="M1931" s="27"/>
      <c r="N1931" s="27"/>
    </row>
    <row r="1932" spans="11:14" x14ac:dyDescent="0.25">
      <c r="K1932" s="27"/>
      <c r="L1932" s="27"/>
      <c r="M1932" s="27"/>
      <c r="N1932" s="27"/>
    </row>
    <row r="1933" spans="11:14" x14ac:dyDescent="0.25">
      <c r="K1933" s="27"/>
      <c r="L1933" s="27"/>
      <c r="M1933" s="27"/>
      <c r="N1933" s="27"/>
    </row>
    <row r="1934" spans="11:14" x14ac:dyDescent="0.25">
      <c r="K1934" s="27"/>
      <c r="L1934" s="27"/>
      <c r="M1934" s="27"/>
      <c r="N1934" s="27"/>
    </row>
    <row r="1935" spans="11:14" x14ac:dyDescent="0.25">
      <c r="K1935" s="27"/>
      <c r="L1935" s="27"/>
      <c r="M1935" s="27"/>
      <c r="N1935" s="27"/>
    </row>
    <row r="1936" spans="11:14" x14ac:dyDescent="0.25">
      <c r="K1936" s="27"/>
      <c r="L1936" s="27"/>
      <c r="M1936" s="27"/>
      <c r="N1936" s="27"/>
    </row>
    <row r="1937" spans="11:14" x14ac:dyDescent="0.25">
      <c r="K1937" s="27"/>
      <c r="L1937" s="27"/>
      <c r="M1937" s="27"/>
      <c r="N1937" s="27"/>
    </row>
    <row r="1938" spans="11:14" x14ac:dyDescent="0.25">
      <c r="K1938" s="27"/>
      <c r="L1938" s="27"/>
      <c r="M1938" s="27"/>
      <c r="N1938" s="27"/>
    </row>
    <row r="1939" spans="11:14" x14ac:dyDescent="0.25">
      <c r="K1939" s="27"/>
      <c r="L1939" s="27"/>
      <c r="M1939" s="27"/>
      <c r="N1939" s="27"/>
    </row>
    <row r="1940" spans="11:14" x14ac:dyDescent="0.25">
      <c r="K1940" s="27"/>
      <c r="L1940" s="27"/>
      <c r="M1940" s="27"/>
      <c r="N1940" s="27"/>
    </row>
    <row r="1941" spans="11:14" x14ac:dyDescent="0.25">
      <c r="K1941" s="27"/>
      <c r="L1941" s="27"/>
      <c r="M1941" s="27"/>
      <c r="N1941" s="27"/>
    </row>
    <row r="1942" spans="11:14" x14ac:dyDescent="0.25">
      <c r="K1942" s="27"/>
      <c r="L1942" s="27"/>
      <c r="M1942" s="27"/>
      <c r="N1942" s="27"/>
    </row>
    <row r="1943" spans="11:14" x14ac:dyDescent="0.25">
      <c r="K1943" s="27"/>
      <c r="L1943" s="27"/>
      <c r="M1943" s="27"/>
      <c r="N1943" s="27"/>
    </row>
    <row r="1944" spans="11:14" x14ac:dyDescent="0.25">
      <c r="K1944" s="27"/>
      <c r="L1944" s="27"/>
      <c r="M1944" s="27"/>
      <c r="N1944" s="27"/>
    </row>
    <row r="1945" spans="11:14" x14ac:dyDescent="0.25">
      <c r="K1945" s="27"/>
      <c r="L1945" s="27"/>
      <c r="M1945" s="27"/>
      <c r="N1945" s="27"/>
    </row>
    <row r="1946" spans="11:14" x14ac:dyDescent="0.25">
      <c r="K1946" s="27"/>
      <c r="L1946" s="27"/>
      <c r="M1946" s="27"/>
      <c r="N1946" s="27"/>
    </row>
    <row r="1947" spans="11:14" x14ac:dyDescent="0.25">
      <c r="K1947" s="27"/>
      <c r="L1947" s="27"/>
      <c r="M1947" s="27"/>
      <c r="N1947" s="27"/>
    </row>
    <row r="1948" spans="11:14" x14ac:dyDescent="0.25">
      <c r="K1948" s="27"/>
      <c r="L1948" s="27"/>
      <c r="M1948" s="27"/>
      <c r="N1948" s="27"/>
    </row>
    <row r="1949" spans="11:14" x14ac:dyDescent="0.25">
      <c r="K1949" s="27"/>
      <c r="L1949" s="27"/>
      <c r="M1949" s="27"/>
      <c r="N1949" s="27"/>
    </row>
    <row r="1950" spans="11:14" x14ac:dyDescent="0.25">
      <c r="K1950" s="27"/>
      <c r="L1950" s="27"/>
      <c r="M1950" s="27"/>
      <c r="N1950" s="27"/>
    </row>
    <row r="1951" spans="11:14" x14ac:dyDescent="0.25">
      <c r="K1951" s="27"/>
      <c r="L1951" s="27"/>
      <c r="M1951" s="27"/>
      <c r="N1951" s="27"/>
    </row>
    <row r="1952" spans="11:14" x14ac:dyDescent="0.25">
      <c r="K1952" s="27"/>
      <c r="L1952" s="27"/>
      <c r="M1952" s="27"/>
      <c r="N1952" s="27"/>
    </row>
    <row r="1953" spans="11:14" x14ac:dyDescent="0.25">
      <c r="K1953" s="27"/>
      <c r="L1953" s="27"/>
      <c r="M1953" s="27"/>
      <c r="N1953" s="27"/>
    </row>
    <row r="1954" spans="11:14" x14ac:dyDescent="0.25">
      <c r="K1954" s="27"/>
      <c r="L1954" s="27"/>
      <c r="M1954" s="27"/>
      <c r="N1954" s="27"/>
    </row>
    <row r="1955" spans="11:14" x14ac:dyDescent="0.25">
      <c r="K1955" s="27"/>
      <c r="L1955" s="27"/>
      <c r="M1955" s="27"/>
      <c r="N1955" s="27"/>
    </row>
    <row r="1956" spans="11:14" x14ac:dyDescent="0.25">
      <c r="K1956" s="27"/>
      <c r="L1956" s="27"/>
      <c r="M1956" s="27"/>
      <c r="N1956" s="27"/>
    </row>
    <row r="1957" spans="11:14" x14ac:dyDescent="0.25">
      <c r="K1957" s="27"/>
      <c r="L1957" s="27"/>
      <c r="M1957" s="27"/>
      <c r="N1957" s="27"/>
    </row>
    <row r="1958" spans="11:14" x14ac:dyDescent="0.25">
      <c r="K1958" s="27"/>
      <c r="L1958" s="27"/>
      <c r="M1958" s="27"/>
      <c r="N1958" s="27"/>
    </row>
    <row r="1959" spans="11:14" x14ac:dyDescent="0.25">
      <c r="K1959" s="27"/>
      <c r="L1959" s="27"/>
      <c r="M1959" s="27"/>
      <c r="N1959" s="27"/>
    </row>
    <row r="1960" spans="11:14" x14ac:dyDescent="0.25">
      <c r="K1960" s="27"/>
      <c r="L1960" s="27"/>
      <c r="M1960" s="27"/>
      <c r="N1960" s="27"/>
    </row>
    <row r="1961" spans="11:14" x14ac:dyDescent="0.25">
      <c r="K1961" s="27"/>
      <c r="L1961" s="27"/>
      <c r="M1961" s="27"/>
      <c r="N1961" s="27"/>
    </row>
    <row r="1962" spans="11:14" x14ac:dyDescent="0.25">
      <c r="K1962" s="27"/>
      <c r="L1962" s="27"/>
      <c r="M1962" s="27"/>
      <c r="N1962" s="27"/>
    </row>
    <row r="1963" spans="11:14" x14ac:dyDescent="0.25">
      <c r="K1963" s="27"/>
      <c r="L1963" s="27"/>
      <c r="M1963" s="27"/>
      <c r="N1963" s="27"/>
    </row>
    <row r="1964" spans="11:14" x14ac:dyDescent="0.25">
      <c r="K1964" s="27"/>
      <c r="L1964" s="27"/>
      <c r="M1964" s="27"/>
      <c r="N1964" s="27"/>
    </row>
    <row r="1965" spans="11:14" x14ac:dyDescent="0.25">
      <c r="K1965" s="27"/>
      <c r="L1965" s="27"/>
      <c r="M1965" s="27"/>
      <c r="N1965" s="27"/>
    </row>
    <row r="1966" spans="11:14" x14ac:dyDescent="0.25">
      <c r="K1966" s="27"/>
      <c r="L1966" s="27"/>
      <c r="M1966" s="27"/>
      <c r="N1966" s="27"/>
    </row>
    <row r="1967" spans="11:14" x14ac:dyDescent="0.25">
      <c r="K1967" s="27"/>
      <c r="L1967" s="27"/>
      <c r="M1967" s="27"/>
      <c r="N1967" s="27"/>
    </row>
    <row r="1968" spans="11:14" x14ac:dyDescent="0.25">
      <c r="K1968" s="27"/>
      <c r="L1968" s="27"/>
      <c r="M1968" s="27"/>
      <c r="N1968" s="27"/>
    </row>
    <row r="1969" spans="11:14" x14ac:dyDescent="0.25">
      <c r="K1969" s="27"/>
      <c r="L1969" s="27"/>
      <c r="M1969" s="27"/>
      <c r="N1969" s="27"/>
    </row>
    <row r="1970" spans="11:14" x14ac:dyDescent="0.25">
      <c r="K1970" s="27"/>
      <c r="L1970" s="27"/>
      <c r="M1970" s="27"/>
      <c r="N1970" s="27"/>
    </row>
    <row r="1971" spans="11:14" x14ac:dyDescent="0.25">
      <c r="K1971" s="27"/>
      <c r="L1971" s="27"/>
      <c r="M1971" s="27"/>
      <c r="N1971" s="27"/>
    </row>
    <row r="1972" spans="11:14" x14ac:dyDescent="0.25">
      <c r="K1972" s="27"/>
      <c r="L1972" s="27"/>
      <c r="M1972" s="27"/>
      <c r="N1972" s="27"/>
    </row>
    <row r="1973" spans="11:14" x14ac:dyDescent="0.25">
      <c r="K1973" s="27"/>
      <c r="L1973" s="27"/>
      <c r="M1973" s="27"/>
      <c r="N1973" s="27"/>
    </row>
    <row r="1974" spans="11:14" x14ac:dyDescent="0.25">
      <c r="K1974" s="27"/>
      <c r="L1974" s="27"/>
      <c r="M1974" s="27"/>
      <c r="N1974" s="27"/>
    </row>
    <row r="1975" spans="11:14" x14ac:dyDescent="0.25">
      <c r="K1975" s="27"/>
      <c r="L1975" s="27"/>
      <c r="M1975" s="27"/>
      <c r="N1975" s="27"/>
    </row>
    <row r="1976" spans="11:14" x14ac:dyDescent="0.25">
      <c r="K1976" s="27"/>
      <c r="L1976" s="27"/>
      <c r="M1976" s="27"/>
      <c r="N1976" s="27"/>
    </row>
    <row r="1977" spans="11:14" x14ac:dyDescent="0.25">
      <c r="K1977" s="27"/>
      <c r="L1977" s="27"/>
      <c r="M1977" s="27"/>
      <c r="N1977" s="27"/>
    </row>
    <row r="1978" spans="11:14" x14ac:dyDescent="0.25">
      <c r="K1978" s="27"/>
      <c r="L1978" s="27"/>
      <c r="M1978" s="27"/>
      <c r="N1978" s="27"/>
    </row>
    <row r="1979" spans="11:14" x14ac:dyDescent="0.25">
      <c r="K1979" s="27"/>
      <c r="L1979" s="27"/>
      <c r="M1979" s="27"/>
      <c r="N1979" s="27"/>
    </row>
    <row r="1980" spans="11:14" x14ac:dyDescent="0.25">
      <c r="K1980" s="27"/>
      <c r="L1980" s="27"/>
      <c r="M1980" s="27"/>
      <c r="N1980" s="27"/>
    </row>
    <row r="1981" spans="11:14" x14ac:dyDescent="0.25">
      <c r="K1981" s="27"/>
      <c r="L1981" s="27"/>
      <c r="M1981" s="27"/>
      <c r="N1981" s="27"/>
    </row>
    <row r="1982" spans="11:14" x14ac:dyDescent="0.25">
      <c r="K1982" s="27"/>
      <c r="L1982" s="27"/>
      <c r="M1982" s="27"/>
      <c r="N1982" s="27"/>
    </row>
    <row r="1983" spans="11:14" x14ac:dyDescent="0.25">
      <c r="K1983" s="27"/>
      <c r="L1983" s="27"/>
      <c r="M1983" s="27"/>
      <c r="N1983" s="27"/>
    </row>
    <row r="1984" spans="11:14" x14ac:dyDescent="0.25">
      <c r="K1984" s="27"/>
      <c r="L1984" s="27"/>
      <c r="M1984" s="27"/>
      <c r="N1984" s="27"/>
    </row>
    <row r="1985" spans="11:14" x14ac:dyDescent="0.25">
      <c r="K1985" s="27"/>
      <c r="L1985" s="27"/>
      <c r="M1985" s="27"/>
      <c r="N1985" s="27"/>
    </row>
    <row r="1986" spans="11:14" x14ac:dyDescent="0.25">
      <c r="K1986" s="27"/>
      <c r="L1986" s="27"/>
      <c r="M1986" s="27"/>
      <c r="N1986" s="27"/>
    </row>
    <row r="1987" spans="11:14" x14ac:dyDescent="0.25">
      <c r="K1987" s="27"/>
      <c r="L1987" s="27"/>
      <c r="M1987" s="27"/>
      <c r="N1987" s="27"/>
    </row>
    <row r="1988" spans="11:14" x14ac:dyDescent="0.25">
      <c r="K1988" s="27"/>
      <c r="L1988" s="27"/>
      <c r="M1988" s="27"/>
      <c r="N1988" s="27"/>
    </row>
    <row r="1989" spans="11:14" x14ac:dyDescent="0.25">
      <c r="K1989" s="27"/>
      <c r="L1989" s="27"/>
      <c r="M1989" s="27"/>
      <c r="N1989" s="27"/>
    </row>
    <row r="1990" spans="11:14" x14ac:dyDescent="0.25">
      <c r="K1990" s="27"/>
      <c r="L1990" s="27"/>
      <c r="M1990" s="27"/>
      <c r="N1990" s="27"/>
    </row>
    <row r="1991" spans="11:14" x14ac:dyDescent="0.25">
      <c r="K1991" s="27"/>
      <c r="L1991" s="27"/>
      <c r="M1991" s="27"/>
      <c r="N1991" s="27"/>
    </row>
    <row r="1992" spans="11:14" x14ac:dyDescent="0.25">
      <c r="K1992" s="27"/>
      <c r="L1992" s="27"/>
      <c r="M1992" s="27"/>
      <c r="N1992" s="27"/>
    </row>
    <row r="1993" spans="11:14" x14ac:dyDescent="0.25">
      <c r="K1993" s="27"/>
      <c r="L1993" s="27"/>
      <c r="M1993" s="27"/>
      <c r="N1993" s="27"/>
    </row>
    <row r="1994" spans="11:14" x14ac:dyDescent="0.25">
      <c r="K1994" s="27"/>
      <c r="L1994" s="27"/>
      <c r="M1994" s="27"/>
      <c r="N1994" s="27"/>
    </row>
    <row r="1995" spans="11:14" x14ac:dyDescent="0.25">
      <c r="K1995" s="27"/>
      <c r="L1995" s="27"/>
      <c r="M1995" s="27"/>
      <c r="N1995" s="27"/>
    </row>
  </sheetData>
  <autoFilter ref="B9:G9" xr:uid="{00000000-0009-0000-0000-000003000000}"/>
  <dataConsolidate/>
  <mergeCells count="1776">
    <mergeCell ref="AO180:AO184"/>
    <mergeCell ref="V175:V179"/>
    <mergeCell ref="W175:W179"/>
    <mergeCell ref="Y175:Y179"/>
    <mergeCell ref="Z175:Z179"/>
    <mergeCell ref="AA175:AA179"/>
    <mergeCell ref="AA180:AA184"/>
    <mergeCell ref="AB180:AB184"/>
    <mergeCell ref="AC180:AC184"/>
    <mergeCell ref="AD180:AD184"/>
    <mergeCell ref="AE180:AE184"/>
    <mergeCell ref="AH180:AH184"/>
    <mergeCell ref="AN180:AN184"/>
    <mergeCell ref="P180:P184"/>
    <mergeCell ref="O180:O184"/>
    <mergeCell ref="AE185:AE189"/>
    <mergeCell ref="Z185:Z189"/>
    <mergeCell ref="AA185:AA189"/>
    <mergeCell ref="AB185:AB189"/>
    <mergeCell ref="AC185:AC189"/>
    <mergeCell ref="AH185:AH189"/>
    <mergeCell ref="AN185:AN189"/>
    <mergeCell ref="AO185:AO189"/>
    <mergeCell ref="AF180:AF184"/>
    <mergeCell ref="AG180:AG184"/>
    <mergeCell ref="AF185:AF189"/>
    <mergeCell ref="AG185:AG189"/>
    <mergeCell ref="AD185:AD189"/>
    <mergeCell ref="AO170:AO174"/>
    <mergeCell ref="AB175:AB179"/>
    <mergeCell ref="AC175:AC179"/>
    <mergeCell ref="AD175:AD179"/>
    <mergeCell ref="AE175:AE179"/>
    <mergeCell ref="AH175:AH179"/>
    <mergeCell ref="AN175:AN179"/>
    <mergeCell ref="AO175:AO179"/>
    <mergeCell ref="AB170:AB174"/>
    <mergeCell ref="AC170:AC174"/>
    <mergeCell ref="AD170:AD174"/>
    <mergeCell ref="AE170:AE174"/>
    <mergeCell ref="AH170:AH174"/>
    <mergeCell ref="AN170:AN174"/>
    <mergeCell ref="AF170:AF174"/>
    <mergeCell ref="AG170:AG174"/>
    <mergeCell ref="AF175:AF179"/>
    <mergeCell ref="AG175:AG179"/>
    <mergeCell ref="I170:I174"/>
    <mergeCell ref="J170:J174"/>
    <mergeCell ref="I175:I179"/>
    <mergeCell ref="J175:J179"/>
    <mergeCell ref="I180:I184"/>
    <mergeCell ref="J180:J184"/>
    <mergeCell ref="F170:F174"/>
    <mergeCell ref="G170:G174"/>
    <mergeCell ref="V170:V174"/>
    <mergeCell ref="W170:W174"/>
    <mergeCell ref="Y170:Y174"/>
    <mergeCell ref="Z170:Z174"/>
    <mergeCell ref="AA170:AA174"/>
    <mergeCell ref="X170:X174"/>
    <mergeCell ref="O170:O174"/>
    <mergeCell ref="O175:O179"/>
    <mergeCell ref="P170:P174"/>
    <mergeCell ref="P175:P179"/>
    <mergeCell ref="H180:H184"/>
    <mergeCell ref="V180:V184"/>
    <mergeCell ref="W180:W184"/>
    <mergeCell ref="X180:X184"/>
    <mergeCell ref="Y180:Y184"/>
    <mergeCell ref="Z180:Z184"/>
    <mergeCell ref="C175:C179"/>
    <mergeCell ref="D175:D179"/>
    <mergeCell ref="E175:E179"/>
    <mergeCell ref="F175:F179"/>
    <mergeCell ref="G175:G179"/>
    <mergeCell ref="B170:B174"/>
    <mergeCell ref="B175:B179"/>
    <mergeCell ref="B180:B184"/>
    <mergeCell ref="C170:C174"/>
    <mergeCell ref="D170:D174"/>
    <mergeCell ref="E170:E174"/>
    <mergeCell ref="C180:C184"/>
    <mergeCell ref="D180:D184"/>
    <mergeCell ref="E180:E184"/>
    <mergeCell ref="F180:F184"/>
    <mergeCell ref="G180:G184"/>
    <mergeCell ref="H170:H174"/>
    <mergeCell ref="H175:H179"/>
    <mergeCell ref="B165:B169"/>
    <mergeCell ref="C165:C169"/>
    <mergeCell ref="D165:D169"/>
    <mergeCell ref="E165:E169"/>
    <mergeCell ref="F165:F169"/>
    <mergeCell ref="G165:G169"/>
    <mergeCell ref="K165:K169"/>
    <mergeCell ref="L165:L169"/>
    <mergeCell ref="M165:M169"/>
    <mergeCell ref="N165:N169"/>
    <mergeCell ref="AC165:AC169"/>
    <mergeCell ref="AD165:AD169"/>
    <mergeCell ref="AE165:AE169"/>
    <mergeCell ref="AH165:AH169"/>
    <mergeCell ref="AN165:AN169"/>
    <mergeCell ref="AO165:AO169"/>
    <mergeCell ref="W165:W169"/>
    <mergeCell ref="X165:X169"/>
    <mergeCell ref="Y165:Y169"/>
    <mergeCell ref="Z165:Z169"/>
    <mergeCell ref="AA165:AA169"/>
    <mergeCell ref="AB165:AB169"/>
    <mergeCell ref="AF165:AF169"/>
    <mergeCell ref="AG165:AG169"/>
    <mergeCell ref="AD160:AD164"/>
    <mergeCell ref="AE160:AE164"/>
    <mergeCell ref="AH160:AH164"/>
    <mergeCell ref="AN160:AN164"/>
    <mergeCell ref="AO160:AO164"/>
    <mergeCell ref="W160:W164"/>
    <mergeCell ref="X160:X164"/>
    <mergeCell ref="Y160:Y164"/>
    <mergeCell ref="Z160:Z164"/>
    <mergeCell ref="AA160:AA164"/>
    <mergeCell ref="AB160:AB164"/>
    <mergeCell ref="AF160:AF164"/>
    <mergeCell ref="AG160:AG164"/>
    <mergeCell ref="H165:H169"/>
    <mergeCell ref="I165:I169"/>
    <mergeCell ref="J165:J169"/>
    <mergeCell ref="O165:O169"/>
    <mergeCell ref="P165:P169"/>
    <mergeCell ref="V165:V169"/>
    <mergeCell ref="H160:H164"/>
    <mergeCell ref="I160:I164"/>
    <mergeCell ref="J160:J164"/>
    <mergeCell ref="O160:O164"/>
    <mergeCell ref="P160:P164"/>
    <mergeCell ref="V160:V164"/>
    <mergeCell ref="B160:B164"/>
    <mergeCell ref="C160:C164"/>
    <mergeCell ref="D160:D164"/>
    <mergeCell ref="E160:E164"/>
    <mergeCell ref="F160:F164"/>
    <mergeCell ref="G160:G164"/>
    <mergeCell ref="K160:K164"/>
    <mergeCell ref="L160:L164"/>
    <mergeCell ref="M160:M164"/>
    <mergeCell ref="N160:N164"/>
    <mergeCell ref="AC160:AC164"/>
    <mergeCell ref="B155:B159"/>
    <mergeCell ref="C155:C159"/>
    <mergeCell ref="D155:D159"/>
    <mergeCell ref="E155:E159"/>
    <mergeCell ref="F155:F159"/>
    <mergeCell ref="G155:G159"/>
    <mergeCell ref="K155:K159"/>
    <mergeCell ref="L155:L159"/>
    <mergeCell ref="M155:M159"/>
    <mergeCell ref="N155:N159"/>
    <mergeCell ref="AC155:AC159"/>
    <mergeCell ref="H155:H159"/>
    <mergeCell ref="I155:I159"/>
    <mergeCell ref="J155:J159"/>
    <mergeCell ref="O155:O159"/>
    <mergeCell ref="P155:P159"/>
    <mergeCell ref="V155:V159"/>
    <mergeCell ref="AD155:AD159"/>
    <mergeCell ref="AE155:AE159"/>
    <mergeCell ref="AH155:AH159"/>
    <mergeCell ref="AN155:AN159"/>
    <mergeCell ref="AO155:AO159"/>
    <mergeCell ref="W155:W159"/>
    <mergeCell ref="X155:X159"/>
    <mergeCell ref="Y155:Y159"/>
    <mergeCell ref="Z155:Z159"/>
    <mergeCell ref="AA155:AA159"/>
    <mergeCell ref="AB155:AB159"/>
    <mergeCell ref="AF155:AF159"/>
    <mergeCell ref="AG155:AG159"/>
    <mergeCell ref="AD150:AD154"/>
    <mergeCell ref="AE150:AE154"/>
    <mergeCell ref="AH150:AH154"/>
    <mergeCell ref="AN150:AN154"/>
    <mergeCell ref="AO150:AO154"/>
    <mergeCell ref="W150:W154"/>
    <mergeCell ref="X150:X154"/>
    <mergeCell ref="Y150:Y154"/>
    <mergeCell ref="Z150:Z154"/>
    <mergeCell ref="AA150:AA154"/>
    <mergeCell ref="AB150:AB154"/>
    <mergeCell ref="AF150:AF154"/>
    <mergeCell ref="AG150:AG154"/>
    <mergeCell ref="H150:H154"/>
    <mergeCell ref="I150:I154"/>
    <mergeCell ref="J150:J154"/>
    <mergeCell ref="O150:O154"/>
    <mergeCell ref="P150:P154"/>
    <mergeCell ref="V150:V154"/>
    <mergeCell ref="B150:B154"/>
    <mergeCell ref="C150:C154"/>
    <mergeCell ref="D150:D154"/>
    <mergeCell ref="E150:E154"/>
    <mergeCell ref="F150:F154"/>
    <mergeCell ref="G150:G154"/>
    <mergeCell ref="K150:K154"/>
    <mergeCell ref="L150:L154"/>
    <mergeCell ref="M150:M154"/>
    <mergeCell ref="N150:N154"/>
    <mergeCell ref="AC150:AC154"/>
    <mergeCell ref="B145:B149"/>
    <mergeCell ref="C145:C149"/>
    <mergeCell ref="D145:D149"/>
    <mergeCell ref="E145:E149"/>
    <mergeCell ref="F145:F149"/>
    <mergeCell ref="G145:G149"/>
    <mergeCell ref="K145:K149"/>
    <mergeCell ref="L145:L149"/>
    <mergeCell ref="M145:M149"/>
    <mergeCell ref="N145:N149"/>
    <mergeCell ref="AC145:AC149"/>
    <mergeCell ref="AD145:AD149"/>
    <mergeCell ref="AE145:AE149"/>
    <mergeCell ref="AH145:AH149"/>
    <mergeCell ref="AN145:AN149"/>
    <mergeCell ref="AO145:AO149"/>
    <mergeCell ref="W145:W149"/>
    <mergeCell ref="X145:X149"/>
    <mergeCell ref="Y145:Y149"/>
    <mergeCell ref="Z145:Z149"/>
    <mergeCell ref="AA145:AA149"/>
    <mergeCell ref="AB145:AB149"/>
    <mergeCell ref="AF145:AF149"/>
    <mergeCell ref="AG145:AG149"/>
    <mergeCell ref="AD140:AD144"/>
    <mergeCell ref="AE140:AE144"/>
    <mergeCell ref="AH140:AH144"/>
    <mergeCell ref="AN140:AN144"/>
    <mergeCell ref="AO140:AO144"/>
    <mergeCell ref="W140:W144"/>
    <mergeCell ref="X140:X144"/>
    <mergeCell ref="Y140:Y144"/>
    <mergeCell ref="Z140:Z144"/>
    <mergeCell ref="AA140:AA144"/>
    <mergeCell ref="AB140:AB144"/>
    <mergeCell ref="AF140:AF144"/>
    <mergeCell ref="AG140:AG144"/>
    <mergeCell ref="H145:H149"/>
    <mergeCell ref="I145:I149"/>
    <mergeCell ref="J145:J149"/>
    <mergeCell ref="O145:O149"/>
    <mergeCell ref="P145:P149"/>
    <mergeCell ref="V145:V149"/>
    <mergeCell ref="H140:H144"/>
    <mergeCell ref="I140:I144"/>
    <mergeCell ref="J140:J144"/>
    <mergeCell ref="O140:O144"/>
    <mergeCell ref="P140:P144"/>
    <mergeCell ref="V140:V144"/>
    <mergeCell ref="B140:B144"/>
    <mergeCell ref="C140:C144"/>
    <mergeCell ref="D140:D144"/>
    <mergeCell ref="E140:E144"/>
    <mergeCell ref="F140:F144"/>
    <mergeCell ref="G140:G144"/>
    <mergeCell ref="K140:K144"/>
    <mergeCell ref="L140:L144"/>
    <mergeCell ref="M140:M144"/>
    <mergeCell ref="N140:N144"/>
    <mergeCell ref="AC140:AC144"/>
    <mergeCell ref="B135:B139"/>
    <mergeCell ref="C135:C139"/>
    <mergeCell ref="D135:D139"/>
    <mergeCell ref="E135:E139"/>
    <mergeCell ref="F135:F139"/>
    <mergeCell ref="G135:G139"/>
    <mergeCell ref="K135:K139"/>
    <mergeCell ref="L135:L139"/>
    <mergeCell ref="M135:M139"/>
    <mergeCell ref="N135:N139"/>
    <mergeCell ref="AC135:AC139"/>
    <mergeCell ref="H135:H139"/>
    <mergeCell ref="I135:I139"/>
    <mergeCell ref="J135:J139"/>
    <mergeCell ref="O135:O139"/>
    <mergeCell ref="P135:P139"/>
    <mergeCell ref="V135:V139"/>
    <mergeCell ref="AD135:AD139"/>
    <mergeCell ref="AE135:AE139"/>
    <mergeCell ref="AH135:AH139"/>
    <mergeCell ref="AN135:AN139"/>
    <mergeCell ref="AO135:AO139"/>
    <mergeCell ref="W135:W139"/>
    <mergeCell ref="X135:X139"/>
    <mergeCell ref="Y135:Y139"/>
    <mergeCell ref="Z135:Z139"/>
    <mergeCell ref="AA135:AA139"/>
    <mergeCell ref="AB135:AB139"/>
    <mergeCell ref="AF135:AF139"/>
    <mergeCell ref="AG135:AG139"/>
    <mergeCell ref="AD130:AD134"/>
    <mergeCell ref="AE130:AE134"/>
    <mergeCell ref="AH130:AH134"/>
    <mergeCell ref="AN130:AN134"/>
    <mergeCell ref="AO130:AO134"/>
    <mergeCell ref="W130:W134"/>
    <mergeCell ref="X130:X134"/>
    <mergeCell ref="Y130:Y134"/>
    <mergeCell ref="Z130:Z134"/>
    <mergeCell ref="AA130:AA134"/>
    <mergeCell ref="AB130:AB134"/>
    <mergeCell ref="AF130:AF134"/>
    <mergeCell ref="AG130:AG134"/>
    <mergeCell ref="H130:H134"/>
    <mergeCell ref="I130:I134"/>
    <mergeCell ref="J130:J134"/>
    <mergeCell ref="O130:O134"/>
    <mergeCell ref="P130:P134"/>
    <mergeCell ref="V130:V134"/>
    <mergeCell ref="B130:B134"/>
    <mergeCell ref="C130:C134"/>
    <mergeCell ref="D130:D134"/>
    <mergeCell ref="E130:E134"/>
    <mergeCell ref="F130:F134"/>
    <mergeCell ref="G130:G134"/>
    <mergeCell ref="K130:K134"/>
    <mergeCell ref="L130:L134"/>
    <mergeCell ref="M130:M134"/>
    <mergeCell ref="N130:N134"/>
    <mergeCell ref="AC130:AC134"/>
    <mergeCell ref="B125:B129"/>
    <mergeCell ref="C125:C129"/>
    <mergeCell ref="D125:D129"/>
    <mergeCell ref="E125:E129"/>
    <mergeCell ref="F125:F129"/>
    <mergeCell ref="G125:G129"/>
    <mergeCell ref="K125:K129"/>
    <mergeCell ref="L125:L129"/>
    <mergeCell ref="M125:M129"/>
    <mergeCell ref="N125:N129"/>
    <mergeCell ref="AC125:AC129"/>
    <mergeCell ref="AD125:AD129"/>
    <mergeCell ref="AE125:AE129"/>
    <mergeCell ref="AH125:AH129"/>
    <mergeCell ref="AN125:AN129"/>
    <mergeCell ref="AO125:AO129"/>
    <mergeCell ref="W125:W129"/>
    <mergeCell ref="X125:X129"/>
    <mergeCell ref="Y125:Y129"/>
    <mergeCell ref="Z125:Z129"/>
    <mergeCell ref="AA125:AA129"/>
    <mergeCell ref="AB125:AB129"/>
    <mergeCell ref="AF125:AF129"/>
    <mergeCell ref="AG125:AG129"/>
    <mergeCell ref="AD120:AD124"/>
    <mergeCell ref="AE120:AE124"/>
    <mergeCell ref="AH120:AH124"/>
    <mergeCell ref="AN120:AN124"/>
    <mergeCell ref="AO120:AO124"/>
    <mergeCell ref="W120:W124"/>
    <mergeCell ref="X120:X124"/>
    <mergeCell ref="Y120:Y124"/>
    <mergeCell ref="Z120:Z124"/>
    <mergeCell ref="AA120:AA124"/>
    <mergeCell ref="AB120:AB124"/>
    <mergeCell ref="AF120:AF124"/>
    <mergeCell ref="AG120:AG124"/>
    <mergeCell ref="H125:H129"/>
    <mergeCell ref="I125:I129"/>
    <mergeCell ref="J125:J129"/>
    <mergeCell ref="O125:O129"/>
    <mergeCell ref="P125:P129"/>
    <mergeCell ref="V125:V129"/>
    <mergeCell ref="H120:H124"/>
    <mergeCell ref="I120:I124"/>
    <mergeCell ref="J120:J124"/>
    <mergeCell ref="O120:O124"/>
    <mergeCell ref="P120:P124"/>
    <mergeCell ref="V120:V124"/>
    <mergeCell ref="B120:B124"/>
    <mergeCell ref="C120:C124"/>
    <mergeCell ref="D120:D124"/>
    <mergeCell ref="E120:E124"/>
    <mergeCell ref="F120:F124"/>
    <mergeCell ref="G120:G124"/>
    <mergeCell ref="K120:K124"/>
    <mergeCell ref="L120:L124"/>
    <mergeCell ref="M120:M124"/>
    <mergeCell ref="N120:N124"/>
    <mergeCell ref="AC120:AC124"/>
    <mergeCell ref="B115:B119"/>
    <mergeCell ref="C115:C119"/>
    <mergeCell ref="D115:D119"/>
    <mergeCell ref="E115:E119"/>
    <mergeCell ref="F115:F119"/>
    <mergeCell ref="G115:G119"/>
    <mergeCell ref="K115:K119"/>
    <mergeCell ref="L115:L119"/>
    <mergeCell ref="M115:M119"/>
    <mergeCell ref="N115:N119"/>
    <mergeCell ref="AC115:AC119"/>
    <mergeCell ref="H115:H119"/>
    <mergeCell ref="I115:I119"/>
    <mergeCell ref="J115:J119"/>
    <mergeCell ref="O115:O119"/>
    <mergeCell ref="P115:P119"/>
    <mergeCell ref="V115:V119"/>
    <mergeCell ref="AD115:AD119"/>
    <mergeCell ref="AE115:AE119"/>
    <mergeCell ref="AH115:AH119"/>
    <mergeCell ref="AN115:AN119"/>
    <mergeCell ref="AO115:AO119"/>
    <mergeCell ref="W115:W119"/>
    <mergeCell ref="X115:X119"/>
    <mergeCell ref="Y115:Y119"/>
    <mergeCell ref="Z115:Z119"/>
    <mergeCell ref="AA115:AA119"/>
    <mergeCell ref="AB115:AB119"/>
    <mergeCell ref="AF115:AF119"/>
    <mergeCell ref="AG115:AG119"/>
    <mergeCell ref="AD110:AD114"/>
    <mergeCell ref="AE110:AE114"/>
    <mergeCell ref="AH110:AH114"/>
    <mergeCell ref="AN110:AN114"/>
    <mergeCell ref="AO110:AO114"/>
    <mergeCell ref="W110:W114"/>
    <mergeCell ref="X110:X114"/>
    <mergeCell ref="Y110:Y114"/>
    <mergeCell ref="Z110:Z114"/>
    <mergeCell ref="AA110:AA114"/>
    <mergeCell ref="AB110:AB114"/>
    <mergeCell ref="AF110:AF114"/>
    <mergeCell ref="AG110:AG114"/>
    <mergeCell ref="H110:H114"/>
    <mergeCell ref="I110:I114"/>
    <mergeCell ref="J110:J114"/>
    <mergeCell ref="O110:O114"/>
    <mergeCell ref="P110:P114"/>
    <mergeCell ref="V110:V114"/>
    <mergeCell ref="B110:B114"/>
    <mergeCell ref="C110:C114"/>
    <mergeCell ref="D110:D114"/>
    <mergeCell ref="E110:E114"/>
    <mergeCell ref="F110:F114"/>
    <mergeCell ref="G110:G114"/>
    <mergeCell ref="K110:K114"/>
    <mergeCell ref="L110:L114"/>
    <mergeCell ref="M110:M114"/>
    <mergeCell ref="N110:N114"/>
    <mergeCell ref="AC110:AC114"/>
    <mergeCell ref="B105:B109"/>
    <mergeCell ref="C105:C109"/>
    <mergeCell ref="D105:D109"/>
    <mergeCell ref="E105:E109"/>
    <mergeCell ref="F105:F109"/>
    <mergeCell ref="G105:G109"/>
    <mergeCell ref="K105:K109"/>
    <mergeCell ref="L105:L109"/>
    <mergeCell ref="M105:M109"/>
    <mergeCell ref="N105:N109"/>
    <mergeCell ref="AC105:AC109"/>
    <mergeCell ref="AD105:AD109"/>
    <mergeCell ref="AE105:AE109"/>
    <mergeCell ref="AH105:AH109"/>
    <mergeCell ref="AN105:AN109"/>
    <mergeCell ref="AO105:AO109"/>
    <mergeCell ref="W105:W109"/>
    <mergeCell ref="X105:X109"/>
    <mergeCell ref="Y105:Y109"/>
    <mergeCell ref="Z105:Z109"/>
    <mergeCell ref="AA105:AA109"/>
    <mergeCell ref="AB105:AB109"/>
    <mergeCell ref="AF105:AF109"/>
    <mergeCell ref="AG105:AG109"/>
    <mergeCell ref="AD100:AD104"/>
    <mergeCell ref="AE100:AE104"/>
    <mergeCell ref="AH100:AH104"/>
    <mergeCell ref="AN100:AN104"/>
    <mergeCell ref="AO100:AO104"/>
    <mergeCell ref="W100:W104"/>
    <mergeCell ref="X100:X104"/>
    <mergeCell ref="Y100:Y104"/>
    <mergeCell ref="Z100:Z104"/>
    <mergeCell ref="AA100:AA104"/>
    <mergeCell ref="AB100:AB104"/>
    <mergeCell ref="AF100:AF104"/>
    <mergeCell ref="AG100:AG104"/>
    <mergeCell ref="H105:H109"/>
    <mergeCell ref="I105:I109"/>
    <mergeCell ref="J105:J109"/>
    <mergeCell ref="O105:O109"/>
    <mergeCell ref="P105:P109"/>
    <mergeCell ref="V105:V109"/>
    <mergeCell ref="H100:H104"/>
    <mergeCell ref="I100:I104"/>
    <mergeCell ref="J100:J104"/>
    <mergeCell ref="O100:O104"/>
    <mergeCell ref="P100:P104"/>
    <mergeCell ref="V100:V104"/>
    <mergeCell ref="B100:B104"/>
    <mergeCell ref="C100:C104"/>
    <mergeCell ref="D100:D104"/>
    <mergeCell ref="E100:E104"/>
    <mergeCell ref="F100:F104"/>
    <mergeCell ref="G100:G104"/>
    <mergeCell ref="K100:K104"/>
    <mergeCell ref="L100:L104"/>
    <mergeCell ref="M100:M104"/>
    <mergeCell ref="N100:N104"/>
    <mergeCell ref="AC100:AC104"/>
    <mergeCell ref="B95:B99"/>
    <mergeCell ref="C95:C99"/>
    <mergeCell ref="D95:D99"/>
    <mergeCell ref="E95:E99"/>
    <mergeCell ref="F95:F99"/>
    <mergeCell ref="G95:G99"/>
    <mergeCell ref="K95:K99"/>
    <mergeCell ref="L95:L99"/>
    <mergeCell ref="M95:M99"/>
    <mergeCell ref="N95:N99"/>
    <mergeCell ref="AC95:AC99"/>
    <mergeCell ref="H95:H99"/>
    <mergeCell ref="I95:I99"/>
    <mergeCell ref="J95:J99"/>
    <mergeCell ref="O95:O99"/>
    <mergeCell ref="P95:P99"/>
    <mergeCell ref="V95:V99"/>
    <mergeCell ref="AD95:AD99"/>
    <mergeCell ref="AE95:AE99"/>
    <mergeCell ref="AH95:AH99"/>
    <mergeCell ref="AN95:AN99"/>
    <mergeCell ref="AO95:AO99"/>
    <mergeCell ref="W95:W99"/>
    <mergeCell ref="X95:X99"/>
    <mergeCell ref="Y95:Y99"/>
    <mergeCell ref="Z95:Z99"/>
    <mergeCell ref="AA95:AA99"/>
    <mergeCell ref="AB95:AB99"/>
    <mergeCell ref="AF95:AF99"/>
    <mergeCell ref="AG95:AG99"/>
    <mergeCell ref="AE90:AE94"/>
    <mergeCell ref="AH90:AH94"/>
    <mergeCell ref="AN90:AN94"/>
    <mergeCell ref="AO90:AO94"/>
    <mergeCell ref="W90:W94"/>
    <mergeCell ref="X90:X94"/>
    <mergeCell ref="Y90:Y94"/>
    <mergeCell ref="Z90:Z94"/>
    <mergeCell ref="AA90:AA94"/>
    <mergeCell ref="AB90:AB94"/>
    <mergeCell ref="AF90:AF94"/>
    <mergeCell ref="AG90:AG94"/>
    <mergeCell ref="H90:H94"/>
    <mergeCell ref="I90:I94"/>
    <mergeCell ref="J90:J94"/>
    <mergeCell ref="O90:O94"/>
    <mergeCell ref="P90:P94"/>
    <mergeCell ref="V90:V94"/>
    <mergeCell ref="B90:B94"/>
    <mergeCell ref="C90:C94"/>
    <mergeCell ref="D90:D94"/>
    <mergeCell ref="E90:E94"/>
    <mergeCell ref="F90:F94"/>
    <mergeCell ref="G90:G94"/>
    <mergeCell ref="K90:K94"/>
    <mergeCell ref="L90:L94"/>
    <mergeCell ref="N90:N94"/>
    <mergeCell ref="AC90:AC94"/>
    <mergeCell ref="AD90:AD94"/>
    <mergeCell ref="M90:M94"/>
    <mergeCell ref="B85:B89"/>
    <mergeCell ref="C85:C89"/>
    <mergeCell ref="D85:D89"/>
    <mergeCell ref="E85:E89"/>
    <mergeCell ref="F85:F89"/>
    <mergeCell ref="G85:G89"/>
    <mergeCell ref="K85:K89"/>
    <mergeCell ref="L85:L89"/>
    <mergeCell ref="N85:N89"/>
    <mergeCell ref="AC85:AC89"/>
    <mergeCell ref="AD85:AD89"/>
    <mergeCell ref="AE85:AE89"/>
    <mergeCell ref="AH85:AH89"/>
    <mergeCell ref="AN85:AN89"/>
    <mergeCell ref="AO85:AO89"/>
    <mergeCell ref="W85:W89"/>
    <mergeCell ref="X85:X89"/>
    <mergeCell ref="Y85:Y89"/>
    <mergeCell ref="Z85:Z89"/>
    <mergeCell ref="AA85:AA89"/>
    <mergeCell ref="AB85:AB89"/>
    <mergeCell ref="AF85:AF89"/>
    <mergeCell ref="AG85:AG89"/>
    <mergeCell ref="AE80:AE84"/>
    <mergeCell ref="AH80:AH84"/>
    <mergeCell ref="AN80:AN84"/>
    <mergeCell ref="AO80:AO84"/>
    <mergeCell ref="W80:W84"/>
    <mergeCell ref="X80:X84"/>
    <mergeCell ref="Y80:Y84"/>
    <mergeCell ref="Z80:Z84"/>
    <mergeCell ref="AA80:AA84"/>
    <mergeCell ref="AB80:AB84"/>
    <mergeCell ref="AF80:AF84"/>
    <mergeCell ref="AG80:AG84"/>
    <mergeCell ref="H85:H89"/>
    <mergeCell ref="I85:I89"/>
    <mergeCell ref="J85:J89"/>
    <mergeCell ref="O85:O89"/>
    <mergeCell ref="P85:P89"/>
    <mergeCell ref="V85:V89"/>
    <mergeCell ref="H80:H84"/>
    <mergeCell ref="I80:I84"/>
    <mergeCell ref="J80:J84"/>
    <mergeCell ref="O80:O84"/>
    <mergeCell ref="P80:P84"/>
    <mergeCell ref="V80:V84"/>
    <mergeCell ref="B80:B84"/>
    <mergeCell ref="C80:C84"/>
    <mergeCell ref="D80:D84"/>
    <mergeCell ref="E80:E84"/>
    <mergeCell ref="F80:F84"/>
    <mergeCell ref="G80:G84"/>
    <mergeCell ref="K80:K84"/>
    <mergeCell ref="L80:L84"/>
    <mergeCell ref="N80:N84"/>
    <mergeCell ref="AC80:AC84"/>
    <mergeCell ref="AD80:AD84"/>
    <mergeCell ref="B75:B79"/>
    <mergeCell ref="C75:C79"/>
    <mergeCell ref="D75:D79"/>
    <mergeCell ref="E75:E79"/>
    <mergeCell ref="F75:F79"/>
    <mergeCell ref="G75:G79"/>
    <mergeCell ref="K75:K79"/>
    <mergeCell ref="L75:L79"/>
    <mergeCell ref="N75:N79"/>
    <mergeCell ref="AC75:AC79"/>
    <mergeCell ref="AD75:AD79"/>
    <mergeCell ref="H75:H79"/>
    <mergeCell ref="I75:I79"/>
    <mergeCell ref="J75:J79"/>
    <mergeCell ref="O75:O79"/>
    <mergeCell ref="P75:P79"/>
    <mergeCell ref="V75:V79"/>
    <mergeCell ref="AE75:AE79"/>
    <mergeCell ref="AH75:AH79"/>
    <mergeCell ref="AN75:AN79"/>
    <mergeCell ref="AO75:AO79"/>
    <mergeCell ref="W75:W79"/>
    <mergeCell ref="X75:X79"/>
    <mergeCell ref="Y75:Y79"/>
    <mergeCell ref="Z75:Z79"/>
    <mergeCell ref="AA75:AA79"/>
    <mergeCell ref="AB75:AB79"/>
    <mergeCell ref="AF75:AF79"/>
    <mergeCell ref="AG75:AG79"/>
    <mergeCell ref="AE70:AE74"/>
    <mergeCell ref="AH70:AH74"/>
    <mergeCell ref="AN70:AN74"/>
    <mergeCell ref="AO70:AO74"/>
    <mergeCell ref="W70:W74"/>
    <mergeCell ref="X70:X74"/>
    <mergeCell ref="Y70:Y74"/>
    <mergeCell ref="Z70:Z74"/>
    <mergeCell ref="AA70:AA74"/>
    <mergeCell ref="AB70:AB74"/>
    <mergeCell ref="AF70:AF74"/>
    <mergeCell ref="AG70:AG74"/>
    <mergeCell ref="H70:H74"/>
    <mergeCell ref="I70:I74"/>
    <mergeCell ref="J70:J74"/>
    <mergeCell ref="O70:O74"/>
    <mergeCell ref="P70:P74"/>
    <mergeCell ref="V70:V74"/>
    <mergeCell ref="B70:B74"/>
    <mergeCell ref="C70:C74"/>
    <mergeCell ref="D70:D74"/>
    <mergeCell ref="E70:E74"/>
    <mergeCell ref="F70:F74"/>
    <mergeCell ref="G70:G74"/>
    <mergeCell ref="K70:K74"/>
    <mergeCell ref="L70:L74"/>
    <mergeCell ref="N70:N74"/>
    <mergeCell ref="AC70:AC74"/>
    <mergeCell ref="AD70:AD74"/>
    <mergeCell ref="B65:B69"/>
    <mergeCell ref="C65:C69"/>
    <mergeCell ref="D65:D69"/>
    <mergeCell ref="E65:E69"/>
    <mergeCell ref="F65:F69"/>
    <mergeCell ref="G65:G69"/>
    <mergeCell ref="K65:K69"/>
    <mergeCell ref="L65:L69"/>
    <mergeCell ref="N65:N69"/>
    <mergeCell ref="AC65:AC69"/>
    <mergeCell ref="AD65:AD69"/>
    <mergeCell ref="AE65:AE69"/>
    <mergeCell ref="AH65:AH69"/>
    <mergeCell ref="AN65:AN69"/>
    <mergeCell ref="AO65:AO69"/>
    <mergeCell ref="W65:W69"/>
    <mergeCell ref="X65:X69"/>
    <mergeCell ref="Y65:Y69"/>
    <mergeCell ref="Z65:Z69"/>
    <mergeCell ref="AA65:AA69"/>
    <mergeCell ref="AB65:AB69"/>
    <mergeCell ref="AF65:AF69"/>
    <mergeCell ref="AG65:AG69"/>
    <mergeCell ref="AE60:AE64"/>
    <mergeCell ref="AH60:AH64"/>
    <mergeCell ref="AN60:AN64"/>
    <mergeCell ref="AO60:AO64"/>
    <mergeCell ref="W60:W64"/>
    <mergeCell ref="X60:X64"/>
    <mergeCell ref="Y60:Y64"/>
    <mergeCell ref="Z60:Z64"/>
    <mergeCell ref="AA60:AA64"/>
    <mergeCell ref="AB60:AB64"/>
    <mergeCell ref="AF60:AF64"/>
    <mergeCell ref="AG60:AG64"/>
    <mergeCell ref="H65:H69"/>
    <mergeCell ref="I65:I69"/>
    <mergeCell ref="J65:J69"/>
    <mergeCell ref="O65:O69"/>
    <mergeCell ref="P65:P69"/>
    <mergeCell ref="V65:V69"/>
    <mergeCell ref="H60:H64"/>
    <mergeCell ref="I60:I64"/>
    <mergeCell ref="J60:J64"/>
    <mergeCell ref="O60:O64"/>
    <mergeCell ref="P60:P64"/>
    <mergeCell ref="V60:V64"/>
    <mergeCell ref="B60:B64"/>
    <mergeCell ref="C60:C64"/>
    <mergeCell ref="D60:D64"/>
    <mergeCell ref="E60:E64"/>
    <mergeCell ref="F60:F64"/>
    <mergeCell ref="G60:G64"/>
    <mergeCell ref="K60:K64"/>
    <mergeCell ref="L60:L64"/>
    <mergeCell ref="N60:N64"/>
    <mergeCell ref="AC60:AC64"/>
    <mergeCell ref="AD60:AD64"/>
    <mergeCell ref="B55:B59"/>
    <mergeCell ref="C55:C59"/>
    <mergeCell ref="D55:D59"/>
    <mergeCell ref="E55:E59"/>
    <mergeCell ref="F55:F59"/>
    <mergeCell ref="G55:G59"/>
    <mergeCell ref="K55:K59"/>
    <mergeCell ref="L55:L59"/>
    <mergeCell ref="AC55:AC59"/>
    <mergeCell ref="AD55:AD59"/>
    <mergeCell ref="H55:H59"/>
    <mergeCell ref="I55:I59"/>
    <mergeCell ref="J55:J59"/>
    <mergeCell ref="O55:O59"/>
    <mergeCell ref="P55:P59"/>
    <mergeCell ref="V55:V59"/>
    <mergeCell ref="AE55:AE59"/>
    <mergeCell ref="AH55:AH59"/>
    <mergeCell ref="AN55:AN59"/>
    <mergeCell ref="AO55:AO59"/>
    <mergeCell ref="W55:W59"/>
    <mergeCell ref="X55:X59"/>
    <mergeCell ref="Y55:Y59"/>
    <mergeCell ref="Z55:Z59"/>
    <mergeCell ref="AA55:AA59"/>
    <mergeCell ref="AB55:AB59"/>
    <mergeCell ref="AF55:AF59"/>
    <mergeCell ref="AG55:AG59"/>
    <mergeCell ref="AH50:AH54"/>
    <mergeCell ref="AN50:AN54"/>
    <mergeCell ref="AO50:AO54"/>
    <mergeCell ref="W50:W54"/>
    <mergeCell ref="X50:X54"/>
    <mergeCell ref="Y50:Y54"/>
    <mergeCell ref="Z50:Z54"/>
    <mergeCell ref="AA50:AA54"/>
    <mergeCell ref="AB50:AB54"/>
    <mergeCell ref="AF50:AF54"/>
    <mergeCell ref="AG50:AG54"/>
    <mergeCell ref="H50:H54"/>
    <mergeCell ref="I50:I54"/>
    <mergeCell ref="J50:J54"/>
    <mergeCell ref="O50:O54"/>
    <mergeCell ref="P50:P54"/>
    <mergeCell ref="V50:V54"/>
    <mergeCell ref="B50:B54"/>
    <mergeCell ref="C50:C54"/>
    <mergeCell ref="D50:D54"/>
    <mergeCell ref="E50:E54"/>
    <mergeCell ref="F50:F54"/>
    <mergeCell ref="G50:G54"/>
    <mergeCell ref="K50:K54"/>
    <mergeCell ref="L50:L54"/>
    <mergeCell ref="AC50:AC54"/>
    <mergeCell ref="AD50:AD54"/>
    <mergeCell ref="AE50:AE54"/>
    <mergeCell ref="B45:B49"/>
    <mergeCell ref="C45:C49"/>
    <mergeCell ref="D45:D49"/>
    <mergeCell ref="E45:E49"/>
    <mergeCell ref="F45:F49"/>
    <mergeCell ref="G45:G49"/>
    <mergeCell ref="K45:K49"/>
    <mergeCell ref="L45:L49"/>
    <mergeCell ref="AC45:AC49"/>
    <mergeCell ref="AD45:AD49"/>
    <mergeCell ref="AE45:AE49"/>
    <mergeCell ref="AH45:AH49"/>
    <mergeCell ref="AN45:AN49"/>
    <mergeCell ref="AO45:AO49"/>
    <mergeCell ref="W45:W49"/>
    <mergeCell ref="X45:X49"/>
    <mergeCell ref="Y45:Y49"/>
    <mergeCell ref="Z45:Z49"/>
    <mergeCell ref="AA45:AA49"/>
    <mergeCell ref="AB45:AB49"/>
    <mergeCell ref="AF45:AF49"/>
    <mergeCell ref="AG45:AG49"/>
    <mergeCell ref="AH40:AH44"/>
    <mergeCell ref="AN40:AN44"/>
    <mergeCell ref="AO40:AO44"/>
    <mergeCell ref="W40:W44"/>
    <mergeCell ref="X40:X44"/>
    <mergeCell ref="Y40:Y44"/>
    <mergeCell ref="Z40:Z44"/>
    <mergeCell ref="AA40:AA44"/>
    <mergeCell ref="AB40:AB44"/>
    <mergeCell ref="AF40:AF44"/>
    <mergeCell ref="AG40:AG44"/>
    <mergeCell ref="H45:H49"/>
    <mergeCell ref="I45:I49"/>
    <mergeCell ref="J45:J49"/>
    <mergeCell ref="O45:O49"/>
    <mergeCell ref="P45:P49"/>
    <mergeCell ref="V45:V49"/>
    <mergeCell ref="H40:H44"/>
    <mergeCell ref="I40:I44"/>
    <mergeCell ref="J40:J44"/>
    <mergeCell ref="O40:O44"/>
    <mergeCell ref="P40:P44"/>
    <mergeCell ref="V40:V44"/>
    <mergeCell ref="B40:B44"/>
    <mergeCell ref="C40:C44"/>
    <mergeCell ref="D40:D44"/>
    <mergeCell ref="E40:E44"/>
    <mergeCell ref="F40:F44"/>
    <mergeCell ref="G40:G44"/>
    <mergeCell ref="K40:K44"/>
    <mergeCell ref="L40:L44"/>
    <mergeCell ref="AC40:AC44"/>
    <mergeCell ref="AD40:AD44"/>
    <mergeCell ref="AE40:AE44"/>
    <mergeCell ref="J35:J39"/>
    <mergeCell ref="O35:O39"/>
    <mergeCell ref="P35:P39"/>
    <mergeCell ref="V35:V39"/>
    <mergeCell ref="B35:B39"/>
    <mergeCell ref="C35:C39"/>
    <mergeCell ref="D35:D39"/>
    <mergeCell ref="E35:E39"/>
    <mergeCell ref="F35:F39"/>
    <mergeCell ref="G35:G39"/>
    <mergeCell ref="AC35:AC39"/>
    <mergeCell ref="AD35:AD39"/>
    <mergeCell ref="AE35:AE39"/>
    <mergeCell ref="AN15:AN19"/>
    <mergeCell ref="I15:I19"/>
    <mergeCell ref="AC20:AC24"/>
    <mergeCell ref="AD20:AD24"/>
    <mergeCell ref="AE20:AE24"/>
    <mergeCell ref="AH20:AH24"/>
    <mergeCell ref="AN20:AN24"/>
    <mergeCell ref="AO20:AO24"/>
    <mergeCell ref="W20:W24"/>
    <mergeCell ref="X20:X24"/>
    <mergeCell ref="Y20:Y24"/>
    <mergeCell ref="Z20:Z24"/>
    <mergeCell ref="AA20:AA24"/>
    <mergeCell ref="AB20:AB24"/>
    <mergeCell ref="AO15:AO19"/>
    <mergeCell ref="AE15:AE19"/>
    <mergeCell ref="AH15:AH19"/>
    <mergeCell ref="L20:L24"/>
    <mergeCell ref="AE25:AE29"/>
    <mergeCell ref="AH25:AH29"/>
    <mergeCell ref="AN25:AN29"/>
    <mergeCell ref="AO25:AO29"/>
    <mergeCell ref="W25:W29"/>
    <mergeCell ref="Y25:Y29"/>
    <mergeCell ref="Z25:Z29"/>
    <mergeCell ref="AA25:AA29"/>
    <mergeCell ref="AB25:AB29"/>
    <mergeCell ref="X25:X29"/>
    <mergeCell ref="K25:K29"/>
    <mergeCell ref="L25:L29"/>
    <mergeCell ref="AH35:AH39"/>
    <mergeCell ref="AN35:AN39"/>
    <mergeCell ref="AO35:AO39"/>
    <mergeCell ref="W35:W39"/>
    <mergeCell ref="X35:X39"/>
    <mergeCell ref="Y35:Y39"/>
    <mergeCell ref="Z35:Z39"/>
    <mergeCell ref="AA35:AA39"/>
    <mergeCell ref="AB35:AB39"/>
    <mergeCell ref="K35:K39"/>
    <mergeCell ref="L35:L39"/>
    <mergeCell ref="AC25:AC29"/>
    <mergeCell ref="AD25:AD29"/>
    <mergeCell ref="X30:X34"/>
    <mergeCell ref="Y30:Y34"/>
    <mergeCell ref="Z30:Z34"/>
    <mergeCell ref="AA30:AA34"/>
    <mergeCell ref="AB30:AB34"/>
    <mergeCell ref="AC30:AC34"/>
    <mergeCell ref="AD30:AD34"/>
    <mergeCell ref="B20:B24"/>
    <mergeCell ref="C20:C24"/>
    <mergeCell ref="D20:D24"/>
    <mergeCell ref="E20:E24"/>
    <mergeCell ref="F20:F24"/>
    <mergeCell ref="G20:G24"/>
    <mergeCell ref="Y15:Y19"/>
    <mergeCell ref="Z15:Z19"/>
    <mergeCell ref="AA15:AA19"/>
    <mergeCell ref="AB15:AB19"/>
    <mergeCell ref="AC15:AC19"/>
    <mergeCell ref="AD15:AD19"/>
    <mergeCell ref="J15:J19"/>
    <mergeCell ref="O15:O19"/>
    <mergeCell ref="P15:P19"/>
    <mergeCell ref="V15:V19"/>
    <mergeCell ref="W15:W19"/>
    <mergeCell ref="X15:X19"/>
    <mergeCell ref="D15:D19"/>
    <mergeCell ref="E15:E19"/>
    <mergeCell ref="F15:F19"/>
    <mergeCell ref="G15:G19"/>
    <mergeCell ref="H15:H19"/>
    <mergeCell ref="H20:H24"/>
    <mergeCell ref="I20:I24"/>
    <mergeCell ref="J20:J24"/>
    <mergeCell ref="O20:O24"/>
    <mergeCell ref="P20:P24"/>
    <mergeCell ref="V20:V24"/>
    <mergeCell ref="K15:K19"/>
    <mergeCell ref="L15:L19"/>
    <mergeCell ref="K20:K24"/>
    <mergeCell ref="P10:P14"/>
    <mergeCell ref="Z10:Z14"/>
    <mergeCell ref="AA10:AA14"/>
    <mergeCell ref="AB10:AB14"/>
    <mergeCell ref="AC10:AC14"/>
    <mergeCell ref="AH10:AH14"/>
    <mergeCell ref="AD10:AD14"/>
    <mergeCell ref="AE10:AE14"/>
    <mergeCell ref="O10:O14"/>
    <mergeCell ref="V10:V14"/>
    <mergeCell ref="W10:W14"/>
    <mergeCell ref="X10:X14"/>
    <mergeCell ref="Y10:Y14"/>
    <mergeCell ref="H10:H14"/>
    <mergeCell ref="I10:I14"/>
    <mergeCell ref="J10:J14"/>
    <mergeCell ref="K10:K14"/>
    <mergeCell ref="L10:L14"/>
    <mergeCell ref="B185:B189"/>
    <mergeCell ref="C185:C189"/>
    <mergeCell ref="D185:D189"/>
    <mergeCell ref="E185:E189"/>
    <mergeCell ref="F185:F189"/>
    <mergeCell ref="G185:G189"/>
    <mergeCell ref="H185:H189"/>
    <mergeCell ref="I185:I189"/>
    <mergeCell ref="J185:J189"/>
    <mergeCell ref="O185:O189"/>
    <mergeCell ref="P185:P189"/>
    <mergeCell ref="V185:V189"/>
    <mergeCell ref="W185:W189"/>
    <mergeCell ref="X185:X189"/>
    <mergeCell ref="Y185:Y189"/>
    <mergeCell ref="B25:B29"/>
    <mergeCell ref="C25:C29"/>
    <mergeCell ref="D25:D29"/>
    <mergeCell ref="E25:E29"/>
    <mergeCell ref="F25:F29"/>
    <mergeCell ref="G25:G29"/>
    <mergeCell ref="H35:H39"/>
    <mergeCell ref="I35:I39"/>
    <mergeCell ref="H25:H29"/>
    <mergeCell ref="I25:I29"/>
    <mergeCell ref="J25:J29"/>
    <mergeCell ref="O25:O29"/>
    <mergeCell ref="P25:P29"/>
    <mergeCell ref="V25:V29"/>
    <mergeCell ref="M170:M174"/>
    <mergeCell ref="M175:M179"/>
    <mergeCell ref="M180:M184"/>
    <mergeCell ref="B190:B194"/>
    <mergeCell ref="C190:C194"/>
    <mergeCell ref="D190:D194"/>
    <mergeCell ref="E190:E194"/>
    <mergeCell ref="F190:F194"/>
    <mergeCell ref="G190:G194"/>
    <mergeCell ref="H190:H194"/>
    <mergeCell ref="I190:I194"/>
    <mergeCell ref="J190:J194"/>
    <mergeCell ref="O190:O194"/>
    <mergeCell ref="P190:P194"/>
    <mergeCell ref="V190:V194"/>
    <mergeCell ref="W190:W194"/>
    <mergeCell ref="X190:X194"/>
    <mergeCell ref="Y190:Y194"/>
    <mergeCell ref="Z190:Z194"/>
    <mergeCell ref="AA190:AA194"/>
    <mergeCell ref="AB190:AB194"/>
    <mergeCell ref="AC190:AC194"/>
    <mergeCell ref="AD190:AD194"/>
    <mergeCell ref="AE190:AE194"/>
    <mergeCell ref="AH190:AH194"/>
    <mergeCell ref="AN190:AN194"/>
    <mergeCell ref="AO190:AO194"/>
    <mergeCell ref="B195:B199"/>
    <mergeCell ref="C195:C199"/>
    <mergeCell ref="D195:D199"/>
    <mergeCell ref="E195:E199"/>
    <mergeCell ref="F195:F199"/>
    <mergeCell ref="G195:G199"/>
    <mergeCell ref="H195:H199"/>
    <mergeCell ref="I195:I199"/>
    <mergeCell ref="J195:J199"/>
    <mergeCell ref="O195:O199"/>
    <mergeCell ref="P195:P199"/>
    <mergeCell ref="V195:V199"/>
    <mergeCell ref="W195:W199"/>
    <mergeCell ref="X195:X199"/>
    <mergeCell ref="Y195:Y199"/>
    <mergeCell ref="Z195:Z199"/>
    <mergeCell ref="AA195:AA199"/>
    <mergeCell ref="AB195:AB199"/>
    <mergeCell ref="AN195:AN199"/>
    <mergeCell ref="AC195:AC199"/>
    <mergeCell ref="AD195:AD199"/>
    <mergeCell ref="AE195:AE199"/>
    <mergeCell ref="AH195:AH199"/>
    <mergeCell ref="AO195:AO199"/>
    <mergeCell ref="AF190:AF194"/>
    <mergeCell ref="AC200:AC204"/>
    <mergeCell ref="AD200:AD204"/>
    <mergeCell ref="AE200:AE204"/>
    <mergeCell ref="AH200:AH204"/>
    <mergeCell ref="AN200:AN204"/>
    <mergeCell ref="AO200:AO204"/>
    <mergeCell ref="B205:B209"/>
    <mergeCell ref="C205:C209"/>
    <mergeCell ref="D205:D209"/>
    <mergeCell ref="E205:E209"/>
    <mergeCell ref="F205:F209"/>
    <mergeCell ref="G205:G209"/>
    <mergeCell ref="H205:H209"/>
    <mergeCell ref="I205:I209"/>
    <mergeCell ref="J205:J209"/>
    <mergeCell ref="O205:O209"/>
    <mergeCell ref="P205:P209"/>
    <mergeCell ref="V205:V209"/>
    <mergeCell ref="W205:W209"/>
    <mergeCell ref="X205:X209"/>
    <mergeCell ref="Y205:Y209"/>
    <mergeCell ref="Z205:Z209"/>
    <mergeCell ref="AA205:AA209"/>
    <mergeCell ref="AB205:AB209"/>
    <mergeCell ref="AC205:AC209"/>
    <mergeCell ref="AD205:AD209"/>
    <mergeCell ref="AE205:AE209"/>
    <mergeCell ref="AH205:AH209"/>
    <mergeCell ref="AN205:AN209"/>
    <mergeCell ref="AO205:AO209"/>
    <mergeCell ref="B200:B204"/>
    <mergeCell ref="C200:C204"/>
    <mergeCell ref="C210:C214"/>
    <mergeCell ref="D210:D214"/>
    <mergeCell ref="E210:E214"/>
    <mergeCell ref="F210:F214"/>
    <mergeCell ref="G210:G214"/>
    <mergeCell ref="H210:H214"/>
    <mergeCell ref="I210:I214"/>
    <mergeCell ref="J210:J214"/>
    <mergeCell ref="O210:O214"/>
    <mergeCell ref="P210:P214"/>
    <mergeCell ref="V210:V214"/>
    <mergeCell ref="W210:W214"/>
    <mergeCell ref="X210:X214"/>
    <mergeCell ref="Y210:Y214"/>
    <mergeCell ref="Z210:Z214"/>
    <mergeCell ref="AA210:AA214"/>
    <mergeCell ref="AB200:AB204"/>
    <mergeCell ref="D200:D204"/>
    <mergeCell ref="E200:E204"/>
    <mergeCell ref="F200:F204"/>
    <mergeCell ref="G200:G204"/>
    <mergeCell ref="H200:H204"/>
    <mergeCell ref="I200:I204"/>
    <mergeCell ref="J200:J204"/>
    <mergeCell ref="O200:O204"/>
    <mergeCell ref="P200:P204"/>
    <mergeCell ref="V200:V204"/>
    <mergeCell ref="W200:W204"/>
    <mergeCell ref="X200:X204"/>
    <mergeCell ref="Y200:Y204"/>
    <mergeCell ref="Z200:Z204"/>
    <mergeCell ref="AA200:AA204"/>
    <mergeCell ref="AB210:AB214"/>
    <mergeCell ref="AC210:AC214"/>
    <mergeCell ref="AD210:AD214"/>
    <mergeCell ref="AE210:AE214"/>
    <mergeCell ref="AH210:AH214"/>
    <mergeCell ref="AN210:AN214"/>
    <mergeCell ref="AO210:AO214"/>
    <mergeCell ref="B215:B219"/>
    <mergeCell ref="C215:C219"/>
    <mergeCell ref="D215:D219"/>
    <mergeCell ref="E215:E219"/>
    <mergeCell ref="F215:F219"/>
    <mergeCell ref="G215:G219"/>
    <mergeCell ref="H215:H219"/>
    <mergeCell ref="I215:I219"/>
    <mergeCell ref="J215:J219"/>
    <mergeCell ref="O215:O219"/>
    <mergeCell ref="P215:P219"/>
    <mergeCell ref="V215:V219"/>
    <mergeCell ref="W215:W219"/>
    <mergeCell ref="X215:X219"/>
    <mergeCell ref="Y215:Y219"/>
    <mergeCell ref="Z215:Z219"/>
    <mergeCell ref="AA215:AA219"/>
    <mergeCell ref="AB215:AB219"/>
    <mergeCell ref="AC215:AC219"/>
    <mergeCell ref="AD215:AD219"/>
    <mergeCell ref="AE215:AE219"/>
    <mergeCell ref="AH215:AH219"/>
    <mergeCell ref="AN215:AN219"/>
    <mergeCell ref="AO215:AO219"/>
    <mergeCell ref="B210:B214"/>
    <mergeCell ref="B220:B224"/>
    <mergeCell ref="C220:C224"/>
    <mergeCell ref="D220:D224"/>
    <mergeCell ref="E220:E224"/>
    <mergeCell ref="F220:F224"/>
    <mergeCell ref="G220:G224"/>
    <mergeCell ref="H220:H224"/>
    <mergeCell ref="I220:I224"/>
    <mergeCell ref="J220:J224"/>
    <mergeCell ref="O220:O224"/>
    <mergeCell ref="P220:P224"/>
    <mergeCell ref="V220:V224"/>
    <mergeCell ref="W220:W224"/>
    <mergeCell ref="X220:X224"/>
    <mergeCell ref="Y220:Y224"/>
    <mergeCell ref="Z220:Z224"/>
    <mergeCell ref="AA220:AA224"/>
    <mergeCell ref="AA230:AA234"/>
    <mergeCell ref="AB220:AB224"/>
    <mergeCell ref="AC220:AC224"/>
    <mergeCell ref="AD220:AD224"/>
    <mergeCell ref="AE220:AE224"/>
    <mergeCell ref="AH220:AH224"/>
    <mergeCell ref="AN220:AN224"/>
    <mergeCell ref="AO220:AO224"/>
    <mergeCell ref="B225:B229"/>
    <mergeCell ref="C225:C229"/>
    <mergeCell ref="D225:D229"/>
    <mergeCell ref="E225:E229"/>
    <mergeCell ref="F225:F229"/>
    <mergeCell ref="G225:G229"/>
    <mergeCell ref="H225:H229"/>
    <mergeCell ref="I225:I229"/>
    <mergeCell ref="J225:J229"/>
    <mergeCell ref="O225:O229"/>
    <mergeCell ref="P225:P229"/>
    <mergeCell ref="V225:V229"/>
    <mergeCell ref="W225:W229"/>
    <mergeCell ref="X225:X229"/>
    <mergeCell ref="Y225:Y229"/>
    <mergeCell ref="Z225:Z229"/>
    <mergeCell ref="AA225:AA229"/>
    <mergeCell ref="AB225:AB229"/>
    <mergeCell ref="AC225:AC229"/>
    <mergeCell ref="AD225:AD229"/>
    <mergeCell ref="AE225:AE229"/>
    <mergeCell ref="AH225:AH229"/>
    <mergeCell ref="AN225:AN229"/>
    <mergeCell ref="AO225:AO229"/>
    <mergeCell ref="AC230:AC234"/>
    <mergeCell ref="AD230:AD234"/>
    <mergeCell ref="AE230:AE234"/>
    <mergeCell ref="AH230:AH234"/>
    <mergeCell ref="AN230:AN234"/>
    <mergeCell ref="AO230:AO234"/>
    <mergeCell ref="B235:B239"/>
    <mergeCell ref="C235:C239"/>
    <mergeCell ref="D235:D239"/>
    <mergeCell ref="E235:E239"/>
    <mergeCell ref="F235:F239"/>
    <mergeCell ref="G235:G239"/>
    <mergeCell ref="H235:H239"/>
    <mergeCell ref="I235:I239"/>
    <mergeCell ref="J235:J239"/>
    <mergeCell ref="O235:O239"/>
    <mergeCell ref="P235:P239"/>
    <mergeCell ref="V235:V239"/>
    <mergeCell ref="W235:W239"/>
    <mergeCell ref="X235:X239"/>
    <mergeCell ref="Y235:Y239"/>
    <mergeCell ref="Z235:Z239"/>
    <mergeCell ref="AA235:AA239"/>
    <mergeCell ref="AB235:AB239"/>
    <mergeCell ref="AC235:AC239"/>
    <mergeCell ref="AD235:AD239"/>
    <mergeCell ref="AE235:AE239"/>
    <mergeCell ref="AH235:AH239"/>
    <mergeCell ref="AN235:AN239"/>
    <mergeCell ref="AO235:AO239"/>
    <mergeCell ref="M230:M234"/>
    <mergeCell ref="B230:B234"/>
    <mergeCell ref="C240:C244"/>
    <mergeCell ref="D240:D244"/>
    <mergeCell ref="E240:E244"/>
    <mergeCell ref="F240:F244"/>
    <mergeCell ref="G240:G244"/>
    <mergeCell ref="H240:H244"/>
    <mergeCell ref="I240:I244"/>
    <mergeCell ref="J240:J244"/>
    <mergeCell ref="O240:O244"/>
    <mergeCell ref="P240:P244"/>
    <mergeCell ref="V240:V244"/>
    <mergeCell ref="W240:W244"/>
    <mergeCell ref="X240:X244"/>
    <mergeCell ref="Y240:Y244"/>
    <mergeCell ref="Z240:Z244"/>
    <mergeCell ref="AA240:AA244"/>
    <mergeCell ref="AB230:AB234"/>
    <mergeCell ref="C230:C234"/>
    <mergeCell ref="D230:D234"/>
    <mergeCell ref="E230:E234"/>
    <mergeCell ref="F230:F234"/>
    <mergeCell ref="G230:G234"/>
    <mergeCell ref="H230:H234"/>
    <mergeCell ref="I230:I234"/>
    <mergeCell ref="J230:J234"/>
    <mergeCell ref="O230:O234"/>
    <mergeCell ref="P230:P234"/>
    <mergeCell ref="V230:V234"/>
    <mergeCell ref="W230:W234"/>
    <mergeCell ref="X230:X234"/>
    <mergeCell ref="Y230:Y234"/>
    <mergeCell ref="Z230:Z234"/>
    <mergeCell ref="AB240:AB244"/>
    <mergeCell ref="AC240:AC244"/>
    <mergeCell ref="AD240:AD244"/>
    <mergeCell ref="AE240:AE244"/>
    <mergeCell ref="AH240:AH244"/>
    <mergeCell ref="AN240:AN244"/>
    <mergeCell ref="AO240:AO244"/>
    <mergeCell ref="B245:B249"/>
    <mergeCell ref="C245:C249"/>
    <mergeCell ref="D245:D249"/>
    <mergeCell ref="E245:E249"/>
    <mergeCell ref="F245:F249"/>
    <mergeCell ref="G245:G249"/>
    <mergeCell ref="H245:H249"/>
    <mergeCell ref="I245:I249"/>
    <mergeCell ref="J245:J249"/>
    <mergeCell ref="O245:O249"/>
    <mergeCell ref="P245:P249"/>
    <mergeCell ref="V245:V249"/>
    <mergeCell ref="W245:W249"/>
    <mergeCell ref="X245:X249"/>
    <mergeCell ref="Y245:Y249"/>
    <mergeCell ref="Z245:Z249"/>
    <mergeCell ref="AA245:AA249"/>
    <mergeCell ref="AB245:AB249"/>
    <mergeCell ref="AC245:AC249"/>
    <mergeCell ref="AD245:AD249"/>
    <mergeCell ref="AE245:AE249"/>
    <mergeCell ref="AH245:AH249"/>
    <mergeCell ref="AN245:AN249"/>
    <mergeCell ref="AO245:AO249"/>
    <mergeCell ref="B240:B244"/>
    <mergeCell ref="B250:B254"/>
    <mergeCell ref="C250:C254"/>
    <mergeCell ref="D250:D254"/>
    <mergeCell ref="E250:E254"/>
    <mergeCell ref="F250:F254"/>
    <mergeCell ref="G250:G254"/>
    <mergeCell ref="H250:H254"/>
    <mergeCell ref="I250:I254"/>
    <mergeCell ref="J250:J254"/>
    <mergeCell ref="O250:O254"/>
    <mergeCell ref="P250:P254"/>
    <mergeCell ref="V250:V254"/>
    <mergeCell ref="W250:W254"/>
    <mergeCell ref="X250:X254"/>
    <mergeCell ref="Y250:Y254"/>
    <mergeCell ref="Z250:Z254"/>
    <mergeCell ref="AA250:AA254"/>
    <mergeCell ref="AA260:AA264"/>
    <mergeCell ref="AB250:AB254"/>
    <mergeCell ref="AC250:AC254"/>
    <mergeCell ref="AD250:AD254"/>
    <mergeCell ref="AE250:AE254"/>
    <mergeCell ref="AH250:AH254"/>
    <mergeCell ref="AN250:AN254"/>
    <mergeCell ref="AO250:AO254"/>
    <mergeCell ref="B255:B259"/>
    <mergeCell ref="C255:C259"/>
    <mergeCell ref="D255:D259"/>
    <mergeCell ref="E255:E259"/>
    <mergeCell ref="F255:F259"/>
    <mergeCell ref="G255:G259"/>
    <mergeCell ref="H255:H259"/>
    <mergeCell ref="I255:I259"/>
    <mergeCell ref="J255:J259"/>
    <mergeCell ref="O255:O259"/>
    <mergeCell ref="P255:P259"/>
    <mergeCell ref="V255:V259"/>
    <mergeCell ref="W255:W259"/>
    <mergeCell ref="X255:X259"/>
    <mergeCell ref="Y255:Y259"/>
    <mergeCell ref="Z255:Z259"/>
    <mergeCell ref="AA255:AA259"/>
    <mergeCell ref="AB255:AB259"/>
    <mergeCell ref="AC255:AC259"/>
    <mergeCell ref="AD255:AD259"/>
    <mergeCell ref="AE255:AE259"/>
    <mergeCell ref="AH255:AH259"/>
    <mergeCell ref="AN255:AN259"/>
    <mergeCell ref="AO255:AO259"/>
    <mergeCell ref="AC260:AC264"/>
    <mergeCell ref="AD260:AD264"/>
    <mergeCell ref="AE260:AE264"/>
    <mergeCell ref="AH260:AH264"/>
    <mergeCell ref="AN260:AN264"/>
    <mergeCell ref="AO260:AO264"/>
    <mergeCell ref="B265:B269"/>
    <mergeCell ref="C265:C269"/>
    <mergeCell ref="D265:D269"/>
    <mergeCell ref="E265:E269"/>
    <mergeCell ref="F265:F269"/>
    <mergeCell ref="G265:G269"/>
    <mergeCell ref="H265:H269"/>
    <mergeCell ref="I265:I269"/>
    <mergeCell ref="J265:J269"/>
    <mergeCell ref="O265:O269"/>
    <mergeCell ref="P265:P269"/>
    <mergeCell ref="V265:V269"/>
    <mergeCell ref="W265:W269"/>
    <mergeCell ref="X265:X269"/>
    <mergeCell ref="Y265:Y269"/>
    <mergeCell ref="Z265:Z269"/>
    <mergeCell ref="AA265:AA269"/>
    <mergeCell ref="AB265:AB269"/>
    <mergeCell ref="AC265:AC269"/>
    <mergeCell ref="AD265:AD269"/>
    <mergeCell ref="AE265:AE269"/>
    <mergeCell ref="AH265:AH269"/>
    <mergeCell ref="AN265:AN269"/>
    <mergeCell ref="AO265:AO269"/>
    <mergeCell ref="N260:N264"/>
    <mergeCell ref="B260:B264"/>
    <mergeCell ref="C270:C274"/>
    <mergeCell ref="D270:D274"/>
    <mergeCell ref="E270:E274"/>
    <mergeCell ref="F270:F274"/>
    <mergeCell ref="G270:G274"/>
    <mergeCell ref="H270:H274"/>
    <mergeCell ref="I270:I274"/>
    <mergeCell ref="J270:J274"/>
    <mergeCell ref="O270:O274"/>
    <mergeCell ref="P270:P274"/>
    <mergeCell ref="V270:V274"/>
    <mergeCell ref="W270:W274"/>
    <mergeCell ref="X270:X274"/>
    <mergeCell ref="Y270:Y274"/>
    <mergeCell ref="Z270:Z274"/>
    <mergeCell ref="AA270:AA274"/>
    <mergeCell ref="AB260:AB264"/>
    <mergeCell ref="C260:C264"/>
    <mergeCell ref="D260:D264"/>
    <mergeCell ref="E260:E264"/>
    <mergeCell ref="F260:F264"/>
    <mergeCell ref="G260:G264"/>
    <mergeCell ref="H260:H264"/>
    <mergeCell ref="I260:I264"/>
    <mergeCell ref="J260:J264"/>
    <mergeCell ref="O260:O264"/>
    <mergeCell ref="P260:P264"/>
    <mergeCell ref="V260:V264"/>
    <mergeCell ref="W260:W264"/>
    <mergeCell ref="X260:X264"/>
    <mergeCell ref="Y260:Y264"/>
    <mergeCell ref="Z260:Z264"/>
    <mergeCell ref="AB270:AB274"/>
    <mergeCell ref="AC270:AC274"/>
    <mergeCell ref="AD270:AD274"/>
    <mergeCell ref="AE270:AE274"/>
    <mergeCell ref="AH270:AH274"/>
    <mergeCell ref="AN270:AN274"/>
    <mergeCell ref="AO270:AO274"/>
    <mergeCell ref="B275:B279"/>
    <mergeCell ref="C275:C279"/>
    <mergeCell ref="D275:D279"/>
    <mergeCell ref="E275:E279"/>
    <mergeCell ref="F275:F279"/>
    <mergeCell ref="G275:G279"/>
    <mergeCell ref="H275:H279"/>
    <mergeCell ref="I275:I279"/>
    <mergeCell ref="J275:J279"/>
    <mergeCell ref="O275:O279"/>
    <mergeCell ref="P275:P279"/>
    <mergeCell ref="V275:V279"/>
    <mergeCell ref="W275:W279"/>
    <mergeCell ref="X275:X279"/>
    <mergeCell ref="Y275:Y279"/>
    <mergeCell ref="Z275:Z279"/>
    <mergeCell ref="AA275:AA279"/>
    <mergeCell ref="AB275:AB279"/>
    <mergeCell ref="AC275:AC279"/>
    <mergeCell ref="AD275:AD279"/>
    <mergeCell ref="AE275:AE279"/>
    <mergeCell ref="AH275:AH279"/>
    <mergeCell ref="AN275:AN279"/>
    <mergeCell ref="AO275:AO279"/>
    <mergeCell ref="B270:B274"/>
    <mergeCell ref="B280:B284"/>
    <mergeCell ref="C280:C284"/>
    <mergeCell ref="D280:D284"/>
    <mergeCell ref="E280:E284"/>
    <mergeCell ref="F280:F284"/>
    <mergeCell ref="G280:G284"/>
    <mergeCell ref="H280:H284"/>
    <mergeCell ref="I280:I284"/>
    <mergeCell ref="J280:J284"/>
    <mergeCell ref="O280:O284"/>
    <mergeCell ref="P280:P284"/>
    <mergeCell ref="V280:V284"/>
    <mergeCell ref="W280:W284"/>
    <mergeCell ref="X280:X284"/>
    <mergeCell ref="Y280:Y284"/>
    <mergeCell ref="Z280:Z284"/>
    <mergeCell ref="AA280:AA284"/>
    <mergeCell ref="L280:L284"/>
    <mergeCell ref="B285:B289"/>
    <mergeCell ref="C285:C289"/>
    <mergeCell ref="D285:D289"/>
    <mergeCell ref="E285:E289"/>
    <mergeCell ref="F285:F289"/>
    <mergeCell ref="G285:G289"/>
    <mergeCell ref="H285:H289"/>
    <mergeCell ref="I285:I289"/>
    <mergeCell ref="J285:J289"/>
    <mergeCell ref="O285:O289"/>
    <mergeCell ref="P285:P289"/>
    <mergeCell ref="V285:V289"/>
    <mergeCell ref="W285:W289"/>
    <mergeCell ref="X285:X289"/>
    <mergeCell ref="Y285:Y289"/>
    <mergeCell ref="Z285:Z289"/>
    <mergeCell ref="AA285:AA289"/>
    <mergeCell ref="L285:L289"/>
    <mergeCell ref="M285:M289"/>
    <mergeCell ref="AD280:AD284"/>
    <mergeCell ref="AE280:AE284"/>
    <mergeCell ref="AH280:AH284"/>
    <mergeCell ref="AN280:AN284"/>
    <mergeCell ref="AO280:AO284"/>
    <mergeCell ref="AB285:AB289"/>
    <mergeCell ref="AC285:AC289"/>
    <mergeCell ref="AD285:AD289"/>
    <mergeCell ref="AE285:AE289"/>
    <mergeCell ref="AH285:AH289"/>
    <mergeCell ref="AN285:AN289"/>
    <mergeCell ref="AO285:AO289"/>
    <mergeCell ref="K280:K284"/>
    <mergeCell ref="AB290:AB294"/>
    <mergeCell ref="AC290:AC294"/>
    <mergeCell ref="AE290:AE294"/>
    <mergeCell ref="AH290:AH294"/>
    <mergeCell ref="AN290:AN294"/>
    <mergeCell ref="AO290:AO294"/>
    <mergeCell ref="K285:K289"/>
    <mergeCell ref="AF290:AF294"/>
    <mergeCell ref="AG290:AG294"/>
    <mergeCell ref="X295:X299"/>
    <mergeCell ref="Y295:Y299"/>
    <mergeCell ref="Z295:Z299"/>
    <mergeCell ref="AA295:AA299"/>
    <mergeCell ref="L295:L299"/>
    <mergeCell ref="I290:I294"/>
    <mergeCell ref="J290:J294"/>
    <mergeCell ref="O290:O294"/>
    <mergeCell ref="P290:P294"/>
    <mergeCell ref="V290:V294"/>
    <mergeCell ref="W290:W294"/>
    <mergeCell ref="X290:X294"/>
    <mergeCell ref="Y290:Y294"/>
    <mergeCell ref="Z290:Z294"/>
    <mergeCell ref="AA290:AA294"/>
    <mergeCell ref="AB280:AB284"/>
    <mergeCell ref="AC280:AC284"/>
    <mergeCell ref="M300:M304"/>
    <mergeCell ref="K290:K294"/>
    <mergeCell ref="L290:L294"/>
    <mergeCell ref="K295:K299"/>
    <mergeCell ref="B295:B299"/>
    <mergeCell ref="C295:C299"/>
    <mergeCell ref="D295:D299"/>
    <mergeCell ref="E295:E299"/>
    <mergeCell ref="F295:F299"/>
    <mergeCell ref="G295:G299"/>
    <mergeCell ref="H295:H299"/>
    <mergeCell ref="I295:I299"/>
    <mergeCell ref="J295:J299"/>
    <mergeCell ref="O295:O299"/>
    <mergeCell ref="P295:P299"/>
    <mergeCell ref="V295:V299"/>
    <mergeCell ref="W295:W299"/>
    <mergeCell ref="M290:M294"/>
    <mergeCell ref="M295:M299"/>
    <mergeCell ref="AO295:AO299"/>
    <mergeCell ref="AB300:AB304"/>
    <mergeCell ref="AC300:AC304"/>
    <mergeCell ref="AD290:AD294"/>
    <mergeCell ref="AB295:AB299"/>
    <mergeCell ref="AC295:AC299"/>
    <mergeCell ref="B290:B294"/>
    <mergeCell ref="C290:C294"/>
    <mergeCell ref="D290:D294"/>
    <mergeCell ref="E290:E294"/>
    <mergeCell ref="F290:F294"/>
    <mergeCell ref="G290:G294"/>
    <mergeCell ref="H290:H294"/>
    <mergeCell ref="B300:B304"/>
    <mergeCell ref="C300:C304"/>
    <mergeCell ref="D300:D304"/>
    <mergeCell ref="E300:E304"/>
    <mergeCell ref="F300:F304"/>
    <mergeCell ref="G300:G304"/>
    <mergeCell ref="H300:H304"/>
    <mergeCell ref="I300:I304"/>
    <mergeCell ref="J300:J304"/>
    <mergeCell ref="O300:O304"/>
    <mergeCell ref="P300:P304"/>
    <mergeCell ref="V300:V304"/>
    <mergeCell ref="W300:W304"/>
    <mergeCell ref="X300:X304"/>
    <mergeCell ref="Y300:Y304"/>
    <mergeCell ref="Z300:Z304"/>
    <mergeCell ref="AA300:AA304"/>
    <mergeCell ref="K300:K304"/>
    <mergeCell ref="L300:L304"/>
    <mergeCell ref="L245:L249"/>
    <mergeCell ref="K250:K254"/>
    <mergeCell ref="L250:L254"/>
    <mergeCell ref="K255:K259"/>
    <mergeCell ref="AD300:AD304"/>
    <mergeCell ref="AE300:AE304"/>
    <mergeCell ref="AH300:AH304"/>
    <mergeCell ref="AN300:AN304"/>
    <mergeCell ref="AO300:AO304"/>
    <mergeCell ref="K185:K189"/>
    <mergeCell ref="L185:L189"/>
    <mergeCell ref="K190:K194"/>
    <mergeCell ref="L190:L194"/>
    <mergeCell ref="K195:K199"/>
    <mergeCell ref="L195:L199"/>
    <mergeCell ref="K200:K204"/>
    <mergeCell ref="L200:L204"/>
    <mergeCell ref="K205:K209"/>
    <mergeCell ref="L205:L209"/>
    <mergeCell ref="K210:K214"/>
    <mergeCell ref="L210:L214"/>
    <mergeCell ref="K215:K219"/>
    <mergeCell ref="L215:L219"/>
    <mergeCell ref="K220:K224"/>
    <mergeCell ref="L220:L224"/>
    <mergeCell ref="K225:K229"/>
    <mergeCell ref="L225:L229"/>
    <mergeCell ref="K230:K234"/>
    <mergeCell ref="AD295:AD299"/>
    <mergeCell ref="AE295:AE299"/>
    <mergeCell ref="AH295:AH299"/>
    <mergeCell ref="AN295:AN299"/>
    <mergeCell ref="M185:M189"/>
    <mergeCell ref="M190:M194"/>
    <mergeCell ref="M195:M199"/>
    <mergeCell ref="M200:M204"/>
    <mergeCell ref="M205:M209"/>
    <mergeCell ref="M210:M214"/>
    <mergeCell ref="K170:K174"/>
    <mergeCell ref="L170:L174"/>
    <mergeCell ref="K175:K179"/>
    <mergeCell ref="L175:L179"/>
    <mergeCell ref="K180:K184"/>
    <mergeCell ref="L180:L184"/>
    <mergeCell ref="M260:M264"/>
    <mergeCell ref="M265:M269"/>
    <mergeCell ref="M270:M274"/>
    <mergeCell ref="M275:M279"/>
    <mergeCell ref="M280:M284"/>
    <mergeCell ref="L255:L259"/>
    <mergeCell ref="K260:K264"/>
    <mergeCell ref="L260:L264"/>
    <mergeCell ref="K265:K269"/>
    <mergeCell ref="L265:L269"/>
    <mergeCell ref="K270:K274"/>
    <mergeCell ref="L270:L274"/>
    <mergeCell ref="K275:K279"/>
    <mergeCell ref="L275:L279"/>
    <mergeCell ref="L230:L234"/>
    <mergeCell ref="K235:K239"/>
    <mergeCell ref="L235:L239"/>
    <mergeCell ref="K240:K244"/>
    <mergeCell ref="L240:L244"/>
    <mergeCell ref="K245:K249"/>
    <mergeCell ref="M215:M219"/>
    <mergeCell ref="M220:M224"/>
    <mergeCell ref="M225:M229"/>
    <mergeCell ref="B8:G8"/>
    <mergeCell ref="AN8:AO8"/>
    <mergeCell ref="M10:M14"/>
    <mergeCell ref="M15:M19"/>
    <mergeCell ref="M20:M24"/>
    <mergeCell ref="M25:M29"/>
    <mergeCell ref="M35:M39"/>
    <mergeCell ref="M40:M44"/>
    <mergeCell ref="M45:M49"/>
    <mergeCell ref="M50:M54"/>
    <mergeCell ref="M55:M59"/>
    <mergeCell ref="M60:M64"/>
    <mergeCell ref="M65:M69"/>
    <mergeCell ref="M70:M74"/>
    <mergeCell ref="M75:M79"/>
    <mergeCell ref="M80:M84"/>
    <mergeCell ref="M85:M89"/>
    <mergeCell ref="B10:B14"/>
    <mergeCell ref="C10:C14"/>
    <mergeCell ref="D10:D14"/>
    <mergeCell ref="E10:E14"/>
    <mergeCell ref="F10:F14"/>
    <mergeCell ref="G10:G14"/>
    <mergeCell ref="B15:B19"/>
    <mergeCell ref="C15:C19"/>
    <mergeCell ref="AN10:AN14"/>
    <mergeCell ref="AO10:AO14"/>
    <mergeCell ref="V8:AA8"/>
    <mergeCell ref="AB8:AM8"/>
    <mergeCell ref="AI9:AM9"/>
    <mergeCell ref="H8:U8"/>
    <mergeCell ref="Q9:U9"/>
    <mergeCell ref="M235:M239"/>
    <mergeCell ref="M240:M244"/>
    <mergeCell ref="M245:M249"/>
    <mergeCell ref="M250:M254"/>
    <mergeCell ref="M255:M259"/>
    <mergeCell ref="N170:N174"/>
    <mergeCell ref="N175:N179"/>
    <mergeCell ref="N180:N184"/>
    <mergeCell ref="N185:N189"/>
    <mergeCell ref="N190:N194"/>
    <mergeCell ref="N195:N199"/>
    <mergeCell ref="N200:N204"/>
    <mergeCell ref="N205:N209"/>
    <mergeCell ref="N210:N214"/>
    <mergeCell ref="N10:N14"/>
    <mergeCell ref="N15:N19"/>
    <mergeCell ref="N20:N24"/>
    <mergeCell ref="N25:N29"/>
    <mergeCell ref="N35:N39"/>
    <mergeCell ref="N40:N44"/>
    <mergeCell ref="N45:N49"/>
    <mergeCell ref="N50:N54"/>
    <mergeCell ref="N55:N59"/>
    <mergeCell ref="AG190:AG194"/>
    <mergeCell ref="AF195:AF199"/>
    <mergeCell ref="AG195:AG199"/>
    <mergeCell ref="AF200:AF204"/>
    <mergeCell ref="AF205:AF209"/>
    <mergeCell ref="AG205:AG209"/>
    <mergeCell ref="N265:N269"/>
    <mergeCell ref="N270:N274"/>
    <mergeCell ref="N275:N279"/>
    <mergeCell ref="N280:N284"/>
    <mergeCell ref="N285:N289"/>
    <mergeCell ref="N290:N294"/>
    <mergeCell ref="N295:N299"/>
    <mergeCell ref="N300:N304"/>
    <mergeCell ref="N215:N219"/>
    <mergeCell ref="N220:N224"/>
    <mergeCell ref="N225:N229"/>
    <mergeCell ref="N230:N234"/>
    <mergeCell ref="N235:N239"/>
    <mergeCell ref="N240:N244"/>
    <mergeCell ref="N245:N249"/>
    <mergeCell ref="N250:N254"/>
    <mergeCell ref="N255:N259"/>
    <mergeCell ref="AF210:AF214"/>
    <mergeCell ref="AG210:AG214"/>
    <mergeCell ref="AF215:AF219"/>
    <mergeCell ref="AG215:AG219"/>
    <mergeCell ref="AF220:AF224"/>
    <mergeCell ref="AG220:AG224"/>
    <mergeCell ref="AF225:AF229"/>
    <mergeCell ref="AG225:AG229"/>
    <mergeCell ref="AF280:AF284"/>
    <mergeCell ref="AG280:AG284"/>
    <mergeCell ref="AF285:AF289"/>
    <mergeCell ref="AG285:AG289"/>
    <mergeCell ref="AG200:AG204"/>
    <mergeCell ref="AF10:AF14"/>
    <mergeCell ref="AG10:AG14"/>
    <mergeCell ref="AF15:AF19"/>
    <mergeCell ref="AG15:AG19"/>
    <mergeCell ref="AF20:AF24"/>
    <mergeCell ref="AG20:AG24"/>
    <mergeCell ref="AF25:AF29"/>
    <mergeCell ref="AG25:AG29"/>
    <mergeCell ref="AF35:AF39"/>
    <mergeCell ref="AG35:AG39"/>
    <mergeCell ref="AF230:AF234"/>
    <mergeCell ref="AG230:AG234"/>
    <mergeCell ref="AF235:AF239"/>
    <mergeCell ref="AG235:AG239"/>
    <mergeCell ref="AF240:AF244"/>
    <mergeCell ref="AG240:AG244"/>
    <mergeCell ref="AF295:AF299"/>
    <mergeCell ref="AG295:AG299"/>
    <mergeCell ref="AF300:AF304"/>
    <mergeCell ref="AG300:AG304"/>
    <mergeCell ref="AF255:AF259"/>
    <mergeCell ref="AG255:AG259"/>
    <mergeCell ref="AF260:AF264"/>
    <mergeCell ref="AG260:AG264"/>
    <mergeCell ref="AF265:AF269"/>
    <mergeCell ref="AG265:AG269"/>
    <mergeCell ref="AF270:AF274"/>
    <mergeCell ref="AG270:AG274"/>
    <mergeCell ref="AF275:AF279"/>
    <mergeCell ref="AG275:AG279"/>
    <mergeCell ref="AF245:AF249"/>
    <mergeCell ref="AG245:AG249"/>
    <mergeCell ref="AF250:AF254"/>
    <mergeCell ref="AG250:AG254"/>
    <mergeCell ref="AE30:AE34"/>
    <mergeCell ref="AF30:AF34"/>
    <mergeCell ref="AG30:AG34"/>
    <mergeCell ref="AH30:AH34"/>
    <mergeCell ref="AN30:AN34"/>
    <mergeCell ref="AO30:AO34"/>
    <mergeCell ref="B30:B34"/>
    <mergeCell ref="C30:C34"/>
    <mergeCell ref="D30:D34"/>
    <mergeCell ref="E30:E34"/>
    <mergeCell ref="F30:F34"/>
    <mergeCell ref="G30:G34"/>
    <mergeCell ref="H30:H34"/>
    <mergeCell ref="I30:I34"/>
    <mergeCell ref="J30:J34"/>
    <mergeCell ref="K30:K34"/>
    <mergeCell ref="L30:L34"/>
    <mergeCell ref="M30:M34"/>
    <mergeCell ref="N30:N34"/>
    <mergeCell ref="O30:O34"/>
    <mergeCell ref="P30:P34"/>
    <mergeCell ref="V30:V34"/>
    <mergeCell ref="W30:W34"/>
  </mergeCells>
  <conditionalFormatting sqref="O10:O14 AH10:AH29 AH35:AH169">
    <cfRule type="containsText" dxfId="62" priority="377" operator="containsText" text="Riesgo Extremo">
      <formula>NOT(ISERROR(SEARCH("Riesgo Extremo",O10)))</formula>
    </cfRule>
    <cfRule type="containsText" dxfId="61" priority="378" operator="containsText" text="Riesgo Alto">
      <formula>NOT(ISERROR(SEARCH("Riesgo Alto",O10)))</formula>
    </cfRule>
    <cfRule type="containsText" dxfId="60" priority="379" operator="containsText" text="Riesgo Medio">
      <formula>NOT(ISERROR(SEARCH("Riesgo Medio",O10)))</formula>
    </cfRule>
    <cfRule type="containsText" dxfId="59" priority="380" operator="containsText" text="Riesgo Bajo">
      <formula>NOT(ISERROR(SEARCH("Riesgo Bajo",O10)))</formula>
    </cfRule>
  </conditionalFormatting>
  <conditionalFormatting sqref="AH170:AH174">
    <cfRule type="containsText" dxfId="58" priority="33" operator="containsText" text="Riesgo Extremo">
      <formula>NOT(ISERROR(SEARCH("Riesgo Extremo",AH170)))</formula>
    </cfRule>
    <cfRule type="containsText" dxfId="57" priority="34" operator="containsText" text="Riesgo Alto">
      <formula>NOT(ISERROR(SEARCH("Riesgo Alto",AH170)))</formula>
    </cfRule>
    <cfRule type="containsText" dxfId="56" priority="35" operator="containsText" text="Riesgo Medio">
      <formula>NOT(ISERROR(SEARCH("Riesgo Medio",AH170)))</formula>
    </cfRule>
    <cfRule type="containsText" dxfId="55" priority="36" operator="containsText" text="Riesgo Bajo">
      <formula>NOT(ISERROR(SEARCH("Riesgo Bajo",AH170)))</formula>
    </cfRule>
  </conditionalFormatting>
  <conditionalFormatting sqref="AH180:AH184">
    <cfRule type="containsText" dxfId="54" priority="25" operator="containsText" text="Riesgo Extremo">
      <formula>NOT(ISERROR(SEARCH("Riesgo Extremo",AH180)))</formula>
    </cfRule>
    <cfRule type="containsText" dxfId="53" priority="26" operator="containsText" text="Riesgo Alto">
      <formula>NOT(ISERROR(SEARCH("Riesgo Alto",AH180)))</formula>
    </cfRule>
    <cfRule type="containsText" dxfId="52" priority="27" operator="containsText" text="Riesgo Medio">
      <formula>NOT(ISERROR(SEARCH("Riesgo Medio",AH180)))</formula>
    </cfRule>
    <cfRule type="containsText" dxfId="51" priority="28" operator="containsText" text="Riesgo Bajo">
      <formula>NOT(ISERROR(SEARCH("Riesgo Bajo",AH180)))</formula>
    </cfRule>
  </conditionalFormatting>
  <conditionalFormatting sqref="AH175:AH179">
    <cfRule type="containsText" dxfId="50" priority="29" operator="containsText" text="Riesgo Extremo">
      <formula>NOT(ISERROR(SEARCH("Riesgo Extremo",AH175)))</formula>
    </cfRule>
    <cfRule type="containsText" dxfId="49" priority="30" operator="containsText" text="Riesgo Alto">
      <formula>NOT(ISERROR(SEARCH("Riesgo Alto",AH175)))</formula>
    </cfRule>
    <cfRule type="containsText" dxfId="48" priority="31" operator="containsText" text="Riesgo Medio">
      <formula>NOT(ISERROR(SEARCH("Riesgo Medio",AH175)))</formula>
    </cfRule>
    <cfRule type="containsText" dxfId="47" priority="32" operator="containsText" text="Riesgo Bajo">
      <formula>NOT(ISERROR(SEARCH("Riesgo Bajo",AH175)))</formula>
    </cfRule>
  </conditionalFormatting>
  <conditionalFormatting sqref="AH185:AH189">
    <cfRule type="containsText" dxfId="46" priority="21" operator="containsText" text="Riesgo Extremo">
      <formula>NOT(ISERROR(SEARCH("Riesgo Extremo",AH185)))</formula>
    </cfRule>
    <cfRule type="containsText" dxfId="45" priority="22" operator="containsText" text="Riesgo Alto">
      <formula>NOT(ISERROR(SEARCH("Riesgo Alto",AH185)))</formula>
    </cfRule>
    <cfRule type="containsText" dxfId="44" priority="23" operator="containsText" text="Riesgo Medio">
      <formula>NOT(ISERROR(SEARCH("Riesgo Medio",AH185)))</formula>
    </cfRule>
    <cfRule type="containsText" dxfId="43" priority="24" operator="containsText" text="Riesgo Bajo">
      <formula>NOT(ISERROR(SEARCH("Riesgo Bajo",AH185)))</formula>
    </cfRule>
  </conditionalFormatting>
  <conditionalFormatting sqref="AH190:AH304">
    <cfRule type="containsText" dxfId="42" priority="17" operator="containsText" text="Riesgo Extremo">
      <formula>NOT(ISERROR(SEARCH("Riesgo Extremo",AH190)))</formula>
    </cfRule>
    <cfRule type="containsText" dxfId="41" priority="18" operator="containsText" text="Riesgo Alto">
      <formula>NOT(ISERROR(SEARCH("Riesgo Alto",AH190)))</formula>
    </cfRule>
    <cfRule type="containsText" dxfId="40" priority="19" operator="containsText" text="Riesgo Medio">
      <formula>NOT(ISERROR(SEARCH("Riesgo Medio",AH190)))</formula>
    </cfRule>
    <cfRule type="containsText" dxfId="39" priority="20" operator="containsText" text="Riesgo Bajo">
      <formula>NOT(ISERROR(SEARCH("Riesgo Bajo",AH190)))</formula>
    </cfRule>
  </conditionalFormatting>
  <conditionalFormatting sqref="O15:O29 O35:O184">
    <cfRule type="containsText" dxfId="38" priority="13" operator="containsText" text="Riesgo Extremo">
      <formula>NOT(ISERROR(SEARCH("Riesgo Extremo",O15)))</formula>
    </cfRule>
    <cfRule type="containsText" dxfId="37" priority="14" operator="containsText" text="Riesgo Alto">
      <formula>NOT(ISERROR(SEARCH("Riesgo Alto",O15)))</formula>
    </cfRule>
    <cfRule type="containsText" dxfId="36" priority="15" operator="containsText" text="Riesgo Medio">
      <formula>NOT(ISERROR(SEARCH("Riesgo Medio",O15)))</formula>
    </cfRule>
    <cfRule type="containsText" dxfId="35" priority="16" operator="containsText" text="Riesgo Bajo">
      <formula>NOT(ISERROR(SEARCH("Riesgo Bajo",O15)))</formula>
    </cfRule>
  </conditionalFormatting>
  <conditionalFormatting sqref="O185:O304">
    <cfRule type="containsText" dxfId="34" priority="9" operator="containsText" text="Riesgo Extremo">
      <formula>NOT(ISERROR(SEARCH("Riesgo Extremo",O185)))</formula>
    </cfRule>
    <cfRule type="containsText" dxfId="33" priority="10" operator="containsText" text="Riesgo Alto">
      <formula>NOT(ISERROR(SEARCH("Riesgo Alto",O185)))</formula>
    </cfRule>
    <cfRule type="containsText" dxfId="32" priority="11" operator="containsText" text="Riesgo Medio">
      <formula>NOT(ISERROR(SEARCH("Riesgo Medio",O185)))</formula>
    </cfRule>
    <cfRule type="containsText" dxfId="31" priority="12" operator="containsText" text="Riesgo Bajo">
      <formula>NOT(ISERROR(SEARCH("Riesgo Bajo",O185)))</formula>
    </cfRule>
  </conditionalFormatting>
  <conditionalFormatting sqref="AH30:AH34">
    <cfRule type="containsText" dxfId="30" priority="5" operator="containsText" text="Riesgo Extremo">
      <formula>NOT(ISERROR(SEARCH("Riesgo Extremo",AH30)))</formula>
    </cfRule>
    <cfRule type="containsText" dxfId="29" priority="6" operator="containsText" text="Riesgo Alto">
      <formula>NOT(ISERROR(SEARCH("Riesgo Alto",AH30)))</formula>
    </cfRule>
    <cfRule type="containsText" dxfId="28" priority="7" operator="containsText" text="Riesgo Medio">
      <formula>NOT(ISERROR(SEARCH("Riesgo Medio",AH30)))</formula>
    </cfRule>
    <cfRule type="containsText" dxfId="27" priority="8" operator="containsText" text="Riesgo Bajo">
      <formula>NOT(ISERROR(SEARCH("Riesgo Bajo",AH30)))</formula>
    </cfRule>
  </conditionalFormatting>
  <conditionalFormatting sqref="O30:O34">
    <cfRule type="containsText" dxfId="26" priority="1" operator="containsText" text="Riesgo Extremo">
      <formula>NOT(ISERROR(SEARCH("Riesgo Extremo",O30)))</formula>
    </cfRule>
    <cfRule type="containsText" dxfId="25" priority="2" operator="containsText" text="Riesgo Alto">
      <formula>NOT(ISERROR(SEARCH("Riesgo Alto",O30)))</formula>
    </cfRule>
    <cfRule type="containsText" dxfId="24" priority="3" operator="containsText" text="Riesgo Medio">
      <formula>NOT(ISERROR(SEARCH("Riesgo Medio",O30)))</formula>
    </cfRule>
    <cfRule type="containsText" dxfId="23" priority="4" operator="containsText" text="Riesgo Bajo">
      <formula>NOT(ISERROR(SEARCH("Riesgo Bajo",O30)))</formula>
    </cfRule>
  </conditionalFormatting>
  <dataValidations count="6">
    <dataValidation type="list" allowBlank="1" showInputMessage="1" showErrorMessage="1" sqref="J10 J15 J165 AC160 J160 AC155 J155 AC150 J150 AC145 J145 AC140 J140 AC135 J135 AC130 J130 AC125 J125 AC120 J120 AC115 J115 AC110 J110 AC105 J105 AC100 J100 AC95 J95 AC90 J90 AC85 J85 AC80 J80 AC75 J75 AC70 J70 AC65 J65 AC60 J60 AC55 J55 AC50 J50 AC45 J45 AC40 J40 AC35 J35 AC25 J25 AC20 J20 AC15 AC165 AC10 J170 J175 J180 AC170 AC175 AC180 J185 AC185 J190 AC190 J195 AC300 J200 AC200 J205 AC205 J210 AC210 J215 AC215 J220 AC220 J225 AC225 J230 AC230 J235 AC235 J240 AC240 J245 AC245 J250 AC250 J255 AC255 J260 AC260 J265 AC265 J270 AC270 J275 AC275 J280 AC280 J285 AC285 J290 AC290 J295 AC295 J300 AC195 AC30 J30" xr:uid="{00000000-0002-0000-0300-000000000000}">
      <formula1>IMPACTO</formula1>
    </dataValidation>
    <dataValidation type="list" allowBlank="1" showInputMessage="1" showErrorMessage="1" sqref="I10 I15 I165 AB160 I160 AB155 I155 AB150 I150 AB145 I145 AB140 I140 AB135 I135 AB130 I130 AB125 I125 AB120 I120 AB115 I115 AB110 I110 AB105 I105 AB100 I100 AB95 I95 AB90 I90 AB85 I85 AB80 I80 AB75 I75 AB70 I70 AB65 I65 AB60 I60 AB55 I55 AB50 I50 AB45 I45 AB40 I40 AB35 I35 AB25 I25 AB20 I20 AB15 AB165 AB10 I170 I175 I180 AB170 AB175 AB180 I185 AB185 I190 AB190 I195 AB300 I200 AB200 I205 AB205 I210 AB210 I215 AB215 I220 AB220 I225 AB225 I230 AB230 I235 AB235 I240 AB240 I245 AB245 I250 AB250 I255 AB255 I260 AB260 I265 AB265 I270 AB270 I275 AB275 I280 AB280 I285 AB285 I290 AB290 I295 AB295 I300 AB195 AB30 I30" xr:uid="{00000000-0002-0000-0300-000001000000}">
      <formula1>PROBABILIDAD</formula1>
    </dataValidation>
    <dataValidation type="list" allowBlank="1" showInputMessage="1" showErrorMessage="1" sqref="F10 F15:F20 F160 F45:F50 F150 F145 F140 F135 F130 F125 F120 F115 F110 F105 F100 F95 F90 F85 F80 F75 F70 F65 F60 F55 F165 F40 F35 F25 F155 F170 F175 F180 F185 F190 F195 F200 F205 F210 F215 F220 F225 F230 F235 F240 F245 F250 F255 F260 F265 F270 F275 F280 F285 F290 F295 F300 F30" xr:uid="{00000000-0002-0000-0300-000002000000}">
      <formula1>tipo</formula1>
    </dataValidation>
    <dataValidation type="list" allowBlank="1" showInputMessage="1" showErrorMessage="1" sqref="E10 E15:E20 E160 E155 E150 E145 E140 E135 E130 E125 E120 E115 E110 E105 E100 E95 E90 E85 E80 E75 E70 E65 E60 E55 E165 E40 E35 E25 E45:E50 E170 E175 E180 E185 E190 E195 E200 E205 E210 E215 E220 E225 E230 E235 E240 E245 E250 E255 E260 E265 E270 E275 E280 E285 E290 E295 E300 E30" xr:uid="{00000000-0002-0000-0300-000003000000}">
      <formula1>etapa</formula1>
    </dataValidation>
    <dataValidation type="list" allowBlank="1" showInputMessage="1" showErrorMessage="1" sqref="D10 D15:D20 D160 D155 D150 D145 D140 D135 D130 D125 D120 D115 D110 D105 D100 D95 D90 D85 D80 D75 D70 D65 D60 D55 D165 D40 D35 D25 D45:D50 D170 D175 D180 D185 D190 D195 D200 D205 D210 D215 D220 D225 D230 D235 D240 D245 D250 D255 D260 D265 D270 D275 D280 D285 D290 D295 D300 D30" xr:uid="{00000000-0002-0000-0300-000004000000}">
      <formula1>fuente</formula1>
    </dataValidation>
    <dataValidation type="list" allowBlank="1" showInputMessage="1" showErrorMessage="1" sqref="C10 C15:C20 C160 C155 C150 C145 C140 C135 C130 C125 C120 C115 C110 C105 C100 C95 C90 C85 C80 C75 C70 C65 C60 C55 C180 C40 C35 C25 C45:C50 C165 C170 C175 C185 C190 C195 C200 C205 C210 C215 C220 C225 C230 C235 C240 C245 C250 C255 C260 C265 C270 C275 C280 C285 C290 C295 C300 C30" xr:uid="{00000000-0002-0000-0300-000005000000}">
      <formula1>clase</formula1>
    </dataValidation>
  </dataValidation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L43"/>
  <sheetViews>
    <sheetView showGridLines="0" showRowColHeaders="0" workbookViewId="0"/>
  </sheetViews>
  <sheetFormatPr baseColWidth="10" defaultColWidth="0" defaultRowHeight="15" x14ac:dyDescent="0.25"/>
  <cols>
    <col min="1" max="1" width="9.85546875" customWidth="1"/>
    <col min="2" max="11" width="11.42578125" customWidth="1"/>
    <col min="12" max="12" width="0" hidden="1" customWidth="1"/>
    <col min="13" max="16384" width="11.42578125" hidden="1"/>
  </cols>
  <sheetData>
    <row r="1" s="53" customFormat="1" x14ac:dyDescent="0.25"/>
    <row r="2" s="53" customFormat="1" hidden="1" x14ac:dyDescent="0.25"/>
    <row r="3" s="53" customFormat="1" ht="9.75" customHeight="1" x14ac:dyDescent="0.25"/>
    <row r="4" s="53" customFormat="1" x14ac:dyDescent="0.25"/>
    <row r="5" s="53" customFormat="1" x14ac:dyDescent="0.25"/>
    <row r="6" s="53" customFormat="1" x14ac:dyDescent="0.25"/>
    <row r="7" s="53" customFormat="1" ht="4.5" customHeight="1" x14ac:dyDescent="0.25"/>
    <row r="8" s="53" customFormat="1" x14ac:dyDescent="0.25"/>
    <row r="9" s="53" customFormat="1" x14ac:dyDescent="0.25"/>
    <row r="10" s="53" customFormat="1" x14ac:dyDescent="0.25"/>
    <row r="11" s="53" customFormat="1" x14ac:dyDescent="0.25"/>
    <row r="12" s="53" customFormat="1" x14ac:dyDescent="0.25"/>
    <row r="13" s="53" customFormat="1" x14ac:dyDescent="0.25"/>
    <row r="14" s="53" customFormat="1" x14ac:dyDescent="0.25"/>
    <row r="15" s="53" customFormat="1" x14ac:dyDescent="0.25"/>
    <row r="16" s="53" customFormat="1" x14ac:dyDescent="0.25"/>
    <row r="17" s="53" customFormat="1" x14ac:dyDescent="0.25"/>
    <row r="18" s="53" customFormat="1" x14ac:dyDescent="0.25"/>
    <row r="19" s="53" customFormat="1" x14ac:dyDescent="0.25"/>
    <row r="20" s="53" customFormat="1" x14ac:dyDescent="0.25"/>
    <row r="21" s="53" customFormat="1" x14ac:dyDescent="0.25"/>
    <row r="22" s="53" customFormat="1" x14ac:dyDescent="0.25"/>
    <row r="23" s="53" customFormat="1" x14ac:dyDescent="0.25"/>
    <row r="24" s="53" customFormat="1" x14ac:dyDescent="0.25"/>
    <row r="25" s="53" customFormat="1" x14ac:dyDescent="0.25"/>
    <row r="26" s="53" customFormat="1" x14ac:dyDescent="0.25"/>
    <row r="27" s="53" customFormat="1" x14ac:dyDescent="0.25"/>
    <row r="28" s="53" customFormat="1" x14ac:dyDescent="0.25"/>
    <row r="29" s="53" customFormat="1" x14ac:dyDescent="0.25"/>
    <row r="30" s="53" customFormat="1" x14ac:dyDescent="0.25"/>
    <row r="31" s="53" customFormat="1" x14ac:dyDescent="0.25"/>
    <row r="32" s="53" customFormat="1" x14ac:dyDescent="0.25"/>
    <row r="33" spans="1:12" s="53" customFormat="1" ht="3" customHeight="1" x14ac:dyDescent="0.25"/>
    <row r="34" spans="1:12" s="53" customFormat="1" ht="3" customHeight="1" x14ac:dyDescent="0.25"/>
    <row r="35" spans="1:12" s="53" customFormat="1" x14ac:dyDescent="0.25"/>
    <row r="36" spans="1:12" s="53" customFormat="1" x14ac:dyDescent="0.25">
      <c r="A36" s="155"/>
      <c r="B36" s="155"/>
      <c r="C36" s="155"/>
      <c r="D36" s="155"/>
      <c r="E36" s="155"/>
      <c r="F36" s="155"/>
      <c r="G36" s="155"/>
      <c r="H36" s="155"/>
      <c r="I36" s="155"/>
      <c r="J36" s="155"/>
      <c r="K36" s="155"/>
    </row>
    <row r="37" spans="1:12" s="53" customFormat="1" x14ac:dyDescent="0.25">
      <c r="A37" s="155"/>
      <c r="B37" s="155"/>
      <c r="C37" s="155"/>
      <c r="D37" s="155"/>
      <c r="E37" s="155"/>
      <c r="F37" s="155"/>
      <c r="G37" s="155"/>
      <c r="H37" s="155"/>
      <c r="I37" s="155"/>
      <c r="J37" s="155"/>
      <c r="K37" s="155"/>
    </row>
    <row r="38" spans="1:12" s="53" customFormat="1" x14ac:dyDescent="0.25">
      <c r="A38" s="155"/>
      <c r="B38" s="155"/>
      <c r="C38" s="155"/>
      <c r="D38" s="155"/>
      <c r="E38" s="155"/>
      <c r="F38" s="155"/>
      <c r="G38" s="155"/>
      <c r="H38" s="155"/>
      <c r="I38" s="155"/>
      <c r="J38" s="155"/>
      <c r="K38" s="155"/>
    </row>
    <row r="39" spans="1:12" s="53" customFormat="1" x14ac:dyDescent="0.25">
      <c r="A39" s="155"/>
      <c r="B39" s="155"/>
      <c r="C39" s="155"/>
      <c r="D39" s="155"/>
      <c r="E39" s="155"/>
      <c r="F39" s="155"/>
      <c r="G39" s="155"/>
      <c r="H39" s="155"/>
      <c r="I39" s="155"/>
      <c r="J39" s="155"/>
      <c r="K39" s="155"/>
    </row>
    <row r="40" spans="1:12" s="53" customFormat="1" x14ac:dyDescent="0.25">
      <c r="A40" s="155"/>
      <c r="B40" s="155"/>
      <c r="C40" s="155"/>
      <c r="D40" s="155"/>
      <c r="E40" s="155"/>
      <c r="F40" s="155"/>
      <c r="G40" s="155"/>
      <c r="H40" s="155"/>
      <c r="I40" s="155"/>
      <c r="J40" s="155"/>
      <c r="K40" s="155"/>
    </row>
    <row r="41" spans="1:12" x14ac:dyDescent="0.25">
      <c r="A41" s="51"/>
      <c r="B41" s="51"/>
      <c r="C41" s="51"/>
      <c r="D41" s="51"/>
      <c r="E41" s="51"/>
      <c r="F41" s="51"/>
      <c r="G41" s="51"/>
      <c r="H41" s="51"/>
      <c r="I41" s="51"/>
      <c r="J41" s="51"/>
      <c r="K41" s="51"/>
      <c r="L41" s="51"/>
    </row>
    <row r="42" spans="1:12" x14ac:dyDescent="0.25">
      <c r="A42" s="51"/>
      <c r="B42" s="51"/>
      <c r="C42" s="51"/>
      <c r="D42" s="51"/>
      <c r="E42" s="51"/>
      <c r="F42" s="51"/>
      <c r="G42" s="51"/>
      <c r="H42" s="51"/>
      <c r="I42" s="51"/>
      <c r="J42" s="51"/>
      <c r="K42" s="51"/>
      <c r="L42" s="51"/>
    </row>
    <row r="43" spans="1:12" x14ac:dyDescent="0.25">
      <c r="A43" s="52"/>
      <c r="B43" s="52"/>
      <c r="C43" s="52"/>
      <c r="D43" s="52"/>
      <c r="E43" s="52"/>
      <c r="F43" s="52"/>
      <c r="G43" s="52"/>
      <c r="H43" s="52"/>
      <c r="I43" s="52"/>
      <c r="J43" s="52"/>
      <c r="K43" s="52"/>
      <c r="L43" s="52"/>
    </row>
  </sheetData>
  <sheetProtection password="CE28"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U54"/>
  <sheetViews>
    <sheetView showGridLines="0" showRowColHeaders="0" topLeftCell="A10" zoomScale="78" zoomScaleNormal="78" workbookViewId="0">
      <selection activeCell="L29" sqref="L29"/>
    </sheetView>
  </sheetViews>
  <sheetFormatPr baseColWidth="10" defaultColWidth="0" defaultRowHeight="15" zeroHeight="1" x14ac:dyDescent="0.25"/>
  <cols>
    <col min="1" max="1" width="11.42578125" customWidth="1"/>
    <col min="2" max="2" width="17" customWidth="1"/>
    <col min="3" max="3" width="14.85546875" customWidth="1"/>
    <col min="4" max="4" width="22.140625" customWidth="1"/>
    <col min="5" max="5" width="23.28515625" customWidth="1"/>
    <col min="6" max="6" width="21.28515625" customWidth="1"/>
    <col min="7" max="8" width="34.140625" customWidth="1"/>
    <col min="9" max="9" width="4.140625" customWidth="1"/>
    <col min="10" max="10" width="45.28515625" customWidth="1"/>
    <col min="11" max="15" width="11.42578125" customWidth="1"/>
    <col min="16" max="16" width="11.42578125" hidden="1" customWidth="1"/>
    <col min="17" max="21" width="0" hidden="1" customWidth="1"/>
    <col min="22" max="16384" width="11.42578125" hidden="1"/>
  </cols>
  <sheetData>
    <row r="1" spans="1:18" ht="8.25" customHeight="1" thickBot="1" x14ac:dyDescent="0.3">
      <c r="A1" s="112"/>
      <c r="B1" s="112"/>
      <c r="C1" s="112"/>
      <c r="D1" s="112"/>
      <c r="E1" s="112"/>
      <c r="F1" s="112"/>
      <c r="G1" s="112"/>
      <c r="H1" s="112"/>
      <c r="I1" s="112"/>
      <c r="J1" s="112"/>
      <c r="K1" s="82"/>
      <c r="L1" s="82"/>
      <c r="M1" s="82"/>
      <c r="N1" s="82"/>
      <c r="O1" s="82"/>
      <c r="P1" s="102"/>
      <c r="Q1" s="102"/>
      <c r="R1" s="102"/>
    </row>
    <row r="2" spans="1:18" ht="19.5" thickBot="1" x14ac:dyDescent="0.3">
      <c r="A2" s="112"/>
      <c r="B2" s="114" t="s">
        <v>290</v>
      </c>
      <c r="C2" s="347" t="s">
        <v>296</v>
      </c>
      <c r="D2" s="348"/>
      <c r="E2" s="349"/>
      <c r="F2" s="112"/>
      <c r="G2" s="112"/>
      <c r="H2" s="112"/>
      <c r="I2" s="112"/>
      <c r="J2" s="112"/>
      <c r="K2" s="103"/>
      <c r="L2" s="103"/>
      <c r="M2" s="103"/>
      <c r="N2" s="103"/>
      <c r="O2" s="103"/>
      <c r="P2" s="102"/>
      <c r="Q2" s="102"/>
      <c r="R2" s="102"/>
    </row>
    <row r="3" spans="1:18" ht="32.25" thickBot="1" x14ac:dyDescent="0.3">
      <c r="A3" s="105"/>
      <c r="B3" s="115" t="s">
        <v>291</v>
      </c>
      <c r="C3" s="116" t="s">
        <v>313</v>
      </c>
      <c r="D3" s="117" t="s">
        <v>292</v>
      </c>
      <c r="E3" s="118" t="s">
        <v>312</v>
      </c>
      <c r="F3" s="112"/>
      <c r="G3" s="112"/>
      <c r="H3" s="112"/>
      <c r="I3" s="112"/>
      <c r="J3" s="112"/>
      <c r="K3" s="103"/>
      <c r="L3" s="103"/>
      <c r="M3" s="103"/>
      <c r="N3" s="103"/>
      <c r="O3" s="103"/>
      <c r="P3" s="102"/>
      <c r="Q3" s="102"/>
      <c r="R3" s="102"/>
    </row>
    <row r="4" spans="1:18" ht="6" customHeight="1" x14ac:dyDescent="0.25">
      <c r="A4" s="112"/>
      <c r="B4" s="92"/>
      <c r="C4" s="93"/>
      <c r="D4" s="112"/>
      <c r="E4" s="112"/>
      <c r="F4" s="112"/>
      <c r="G4" s="94"/>
      <c r="H4" s="94"/>
      <c r="I4" s="83"/>
      <c r="J4" s="83"/>
      <c r="K4" s="103"/>
      <c r="L4" s="103"/>
      <c r="M4" s="103"/>
      <c r="N4" s="103"/>
      <c r="O4" s="103"/>
      <c r="P4" s="102"/>
      <c r="Q4" s="102"/>
      <c r="R4" s="102"/>
    </row>
    <row r="5" spans="1:18" ht="15.75" hidden="1" thickBot="1" x14ac:dyDescent="0.3">
      <c r="A5" s="83"/>
      <c r="B5" s="108"/>
      <c r="C5" s="108"/>
      <c r="D5" s="112"/>
      <c r="E5" s="112"/>
      <c r="F5" s="112"/>
      <c r="G5" s="83"/>
      <c r="H5" s="83"/>
      <c r="I5" s="83"/>
      <c r="J5" s="83"/>
      <c r="K5" s="103"/>
      <c r="L5" s="103"/>
      <c r="M5" s="103"/>
      <c r="N5" s="103"/>
      <c r="O5" s="103"/>
      <c r="P5" s="102"/>
      <c r="Q5" s="102"/>
      <c r="R5" s="102"/>
    </row>
    <row r="6" spans="1:18" ht="15.75" x14ac:dyDescent="0.25">
      <c r="A6" s="83"/>
      <c r="B6" s="109" t="s">
        <v>294</v>
      </c>
      <c r="C6" s="110"/>
      <c r="D6" s="111"/>
      <c r="E6" s="83"/>
      <c r="F6" s="83"/>
      <c r="G6" s="83"/>
      <c r="H6" s="83"/>
      <c r="I6" s="83"/>
      <c r="J6" s="85"/>
      <c r="K6" s="104"/>
      <c r="L6" s="104"/>
      <c r="M6" s="104"/>
      <c r="N6" s="104"/>
      <c r="O6" s="104"/>
      <c r="P6" s="102"/>
      <c r="Q6" s="102"/>
      <c r="R6" s="102"/>
    </row>
    <row r="7" spans="1:18" ht="6.75" customHeight="1" x14ac:dyDescent="0.25">
      <c r="A7" s="86"/>
      <c r="B7" s="86"/>
      <c r="C7" s="86"/>
      <c r="D7" s="83"/>
      <c r="E7" s="83"/>
      <c r="F7" s="83"/>
      <c r="G7" s="83"/>
      <c r="H7" s="83"/>
      <c r="I7" s="83"/>
      <c r="J7" s="85"/>
      <c r="K7" s="104"/>
      <c r="L7" s="104"/>
      <c r="M7" s="104"/>
      <c r="N7" s="104"/>
      <c r="O7" s="104"/>
      <c r="P7" s="102"/>
      <c r="Q7" s="102"/>
      <c r="R7" s="102"/>
    </row>
    <row r="8" spans="1:18" ht="15.75" hidden="1" thickBot="1" x14ac:dyDescent="0.3">
      <c r="A8" s="86"/>
      <c r="B8" s="86"/>
      <c r="C8" s="107"/>
      <c r="D8" s="107"/>
      <c r="E8" s="107"/>
      <c r="F8" s="107"/>
      <c r="G8" s="107"/>
      <c r="H8" s="107"/>
      <c r="I8" s="83"/>
      <c r="J8" s="85"/>
      <c r="K8" s="122"/>
      <c r="L8" s="122"/>
      <c r="M8" s="122"/>
      <c r="N8" s="122"/>
      <c r="O8" s="122"/>
      <c r="P8" s="123"/>
      <c r="Q8" s="123"/>
      <c r="R8" s="123"/>
    </row>
    <row r="9" spans="1:18" s="126" customFormat="1" ht="15" customHeight="1" x14ac:dyDescent="0.25">
      <c r="A9" s="106"/>
      <c r="B9" s="343" t="s">
        <v>297</v>
      </c>
      <c r="C9" s="343"/>
      <c r="D9" s="343"/>
      <c r="E9" s="343"/>
      <c r="F9" s="343"/>
      <c r="G9" s="343"/>
      <c r="H9" s="344"/>
      <c r="I9" s="83"/>
      <c r="J9" s="85"/>
      <c r="K9" s="124"/>
      <c r="L9" s="124"/>
      <c r="M9" s="124"/>
      <c r="N9" s="124"/>
      <c r="O9" s="124"/>
      <c r="P9" s="125"/>
      <c r="Q9" s="125"/>
      <c r="R9" s="125"/>
    </row>
    <row r="10" spans="1:18" s="126" customFormat="1" ht="9" customHeight="1" x14ac:dyDescent="0.25">
      <c r="A10" s="106"/>
      <c r="B10" s="343"/>
      <c r="C10" s="343"/>
      <c r="D10" s="343"/>
      <c r="E10" s="343"/>
      <c r="F10" s="343"/>
      <c r="G10" s="343"/>
      <c r="H10" s="344"/>
      <c r="I10" s="83"/>
      <c r="J10" s="89"/>
      <c r="K10" s="124"/>
      <c r="L10" s="124"/>
      <c r="M10" s="124"/>
      <c r="N10" s="124"/>
      <c r="O10" s="124"/>
      <c r="P10" s="125"/>
      <c r="Q10" s="125"/>
      <c r="R10" s="125"/>
    </row>
    <row r="11" spans="1:18" s="126" customFormat="1" ht="15.75" thickBot="1" x14ac:dyDescent="0.3">
      <c r="A11" s="106"/>
      <c r="B11" s="345"/>
      <c r="C11" s="345"/>
      <c r="D11" s="345"/>
      <c r="E11" s="345"/>
      <c r="F11" s="345"/>
      <c r="G11" s="345"/>
      <c r="H11" s="346"/>
      <c r="I11" s="83"/>
      <c r="J11" s="90"/>
      <c r="K11" s="124"/>
      <c r="L11" s="124"/>
      <c r="M11" s="124"/>
      <c r="N11" s="124"/>
      <c r="O11" s="124"/>
      <c r="P11" s="125"/>
      <c r="Q11" s="125"/>
      <c r="R11" s="125"/>
    </row>
    <row r="12" spans="1:18" s="125" customFormat="1" ht="15.75" thickTop="1" x14ac:dyDescent="0.25">
      <c r="A12" s="83"/>
      <c r="B12" s="87"/>
      <c r="C12" s="88"/>
      <c r="D12" s="83"/>
      <c r="E12" s="83"/>
      <c r="F12" s="83"/>
      <c r="G12" s="83"/>
      <c r="H12" s="83"/>
      <c r="I12" s="83"/>
      <c r="J12" s="90"/>
      <c r="K12" s="124"/>
      <c r="L12" s="162"/>
      <c r="M12" s="124"/>
      <c r="N12" s="124"/>
      <c r="O12" s="124"/>
    </row>
    <row r="13" spans="1:18" s="125" customFormat="1" x14ac:dyDescent="0.25">
      <c r="A13" s="83"/>
      <c r="B13" s="86"/>
      <c r="C13" s="86"/>
      <c r="D13" s="83"/>
      <c r="E13" s="83"/>
      <c r="F13" s="83"/>
      <c r="G13" s="83"/>
      <c r="H13" s="83"/>
      <c r="I13" s="83"/>
      <c r="J13" s="90"/>
      <c r="K13" s="124"/>
      <c r="L13" s="162"/>
      <c r="M13" s="124">
        <v>1</v>
      </c>
      <c r="N13" s="124"/>
      <c r="O13" s="124"/>
    </row>
    <row r="14" spans="1:18" s="125" customFormat="1" x14ac:dyDescent="0.25">
      <c r="A14" s="86"/>
      <c r="B14" s="86"/>
      <c r="C14" s="86"/>
      <c r="D14" s="83"/>
      <c r="E14" s="83"/>
      <c r="F14" s="83"/>
      <c r="G14" s="83"/>
      <c r="H14" s="83"/>
      <c r="I14" s="83"/>
      <c r="J14" s="90"/>
      <c r="K14" s="124"/>
      <c r="L14" s="162"/>
      <c r="M14" s="124"/>
      <c r="N14" s="124"/>
      <c r="O14" s="124"/>
    </row>
    <row r="15" spans="1:18" s="125" customFormat="1" ht="15.75" thickBot="1" x14ac:dyDescent="0.3">
      <c r="A15" s="86"/>
      <c r="B15" s="86"/>
      <c r="C15" s="86"/>
      <c r="D15" s="83"/>
      <c r="E15" s="83"/>
      <c r="F15" s="83"/>
      <c r="G15" s="83"/>
      <c r="H15" s="83"/>
      <c r="I15" s="83"/>
      <c r="J15" s="90"/>
      <c r="K15" s="124"/>
      <c r="L15" s="124"/>
      <c r="M15" s="124"/>
      <c r="N15" s="124"/>
      <c r="O15" s="124"/>
    </row>
    <row r="16" spans="1:18" s="125" customFormat="1" ht="18" customHeight="1" thickTop="1" x14ac:dyDescent="0.4">
      <c r="A16" s="86"/>
      <c r="B16" s="341" t="str">
        <f>+M24</f>
        <v>TOTAL  HALLADOS  13 EVENTOS DE RIESGOS TOTAL GENERAL</v>
      </c>
      <c r="C16" s="342"/>
      <c r="D16" s="342"/>
      <c r="E16" s="342"/>
      <c r="F16" s="342"/>
      <c r="G16" s="99"/>
      <c r="H16" s="83"/>
      <c r="I16" s="83"/>
      <c r="J16" s="90"/>
      <c r="K16" s="124"/>
      <c r="L16" s="124"/>
      <c r="M16" s="124" t="str">
        <f>UPPER(VLOOKUP($M$13,tablatiporiesgo,2))</f>
        <v>TOTAL GENERAL</v>
      </c>
      <c r="N16" s="124"/>
      <c r="O16" s="124"/>
    </row>
    <row r="17" spans="1:15" s="125" customFormat="1" ht="6" customHeight="1" x14ac:dyDescent="0.25">
      <c r="A17" s="86"/>
      <c r="B17" s="86"/>
      <c r="C17" s="86"/>
      <c r="D17" s="83"/>
      <c r="E17" s="83"/>
      <c r="F17" s="83"/>
      <c r="G17" s="83"/>
      <c r="H17" s="83"/>
      <c r="I17" s="83"/>
      <c r="J17" s="90"/>
      <c r="K17" s="124"/>
      <c r="L17" s="124"/>
      <c r="M17" s="127" t="s">
        <v>307</v>
      </c>
      <c r="N17" s="124">
        <f>VLOOKUP($M$16,tablatipo,5,FALSE)</f>
        <v>0</v>
      </c>
      <c r="O17" s="124"/>
    </row>
    <row r="18" spans="1:15" s="125" customFormat="1" x14ac:dyDescent="0.25">
      <c r="A18" s="83"/>
      <c r="B18" s="83"/>
      <c r="C18" s="83"/>
      <c r="D18" s="83"/>
      <c r="E18" s="83"/>
      <c r="F18" s="83"/>
      <c r="G18" s="83"/>
      <c r="H18" s="83"/>
      <c r="I18" s="83"/>
      <c r="J18" s="90"/>
      <c r="K18" s="124"/>
      <c r="L18" s="124"/>
      <c r="M18" s="128" t="s">
        <v>308</v>
      </c>
      <c r="N18" s="124">
        <f>VLOOKUP($M$16,tablatipo,2,FALSE)</f>
        <v>5</v>
      </c>
      <c r="O18" s="124"/>
    </row>
    <row r="19" spans="1:15" s="125" customFormat="1" x14ac:dyDescent="0.25">
      <c r="A19" s="81"/>
      <c r="B19" s="81"/>
      <c r="C19" s="81"/>
      <c r="D19" s="81"/>
      <c r="E19" s="81"/>
      <c r="F19" s="81"/>
      <c r="G19" s="91"/>
      <c r="H19" s="83"/>
      <c r="I19" s="83"/>
      <c r="J19" s="90"/>
      <c r="K19" s="124"/>
      <c r="L19" s="124"/>
      <c r="M19" s="128" t="s">
        <v>309</v>
      </c>
      <c r="N19" s="124">
        <f>VLOOKUP($M$16,tablatipo,3,FALSE)</f>
        <v>3</v>
      </c>
      <c r="O19" s="124"/>
    </row>
    <row r="20" spans="1:15" s="125" customFormat="1" x14ac:dyDescent="0.25">
      <c r="A20" s="81"/>
      <c r="B20" s="81"/>
      <c r="C20" s="81"/>
      <c r="D20" s="81"/>
      <c r="E20" s="81"/>
      <c r="F20" s="81"/>
      <c r="G20" s="81"/>
      <c r="H20" s="83"/>
      <c r="I20" s="83"/>
      <c r="J20" s="90"/>
      <c r="K20" s="124"/>
      <c r="L20" s="124"/>
      <c r="M20" s="128" t="s">
        <v>310</v>
      </c>
      <c r="N20" s="124">
        <f>VLOOKUP($M$16,tablatipo,4,FALSE)</f>
        <v>5</v>
      </c>
      <c r="O20" s="124"/>
    </row>
    <row r="21" spans="1:15" s="125" customFormat="1" x14ac:dyDescent="0.25">
      <c r="A21" s="81"/>
      <c r="B21" s="81"/>
      <c r="C21" s="81"/>
      <c r="D21" s="81"/>
      <c r="E21" s="81"/>
      <c r="F21" s="81"/>
      <c r="G21" s="81"/>
      <c r="H21" s="83"/>
      <c r="I21" s="83"/>
      <c r="J21" s="90"/>
      <c r="K21" s="124"/>
      <c r="L21" s="124"/>
      <c r="M21" s="124" t="s">
        <v>295</v>
      </c>
      <c r="N21" s="124">
        <f>SUM(N17:N20)</f>
        <v>13</v>
      </c>
      <c r="O21" s="124"/>
    </row>
    <row r="22" spans="1:15" s="125" customFormat="1" x14ac:dyDescent="0.25">
      <c r="A22" s="81"/>
      <c r="B22" s="81"/>
      <c r="C22" s="81"/>
      <c r="D22" s="81"/>
      <c r="E22" s="81"/>
      <c r="F22" s="81"/>
      <c r="G22" s="81"/>
      <c r="H22" s="83"/>
      <c r="I22" s="83"/>
      <c r="J22" s="90"/>
      <c r="K22" s="124"/>
      <c r="L22" s="124"/>
      <c r="M22" s="124"/>
      <c r="N22" s="124"/>
      <c r="O22" s="124"/>
    </row>
    <row r="23" spans="1:15" s="125" customFormat="1" x14ac:dyDescent="0.25">
      <c r="A23" s="81"/>
      <c r="B23" s="81"/>
      <c r="C23" s="81"/>
      <c r="D23" s="81"/>
      <c r="E23" s="81"/>
      <c r="F23" s="81"/>
      <c r="G23" s="81"/>
      <c r="H23" s="83"/>
      <c r="I23" s="83"/>
      <c r="J23" s="90"/>
      <c r="K23" s="124"/>
      <c r="L23" s="124"/>
      <c r="M23" s="124"/>
      <c r="N23" s="124"/>
      <c r="O23" s="124"/>
    </row>
    <row r="24" spans="1:15" s="125" customFormat="1" x14ac:dyDescent="0.25">
      <c r="A24" s="81"/>
      <c r="B24" s="81"/>
      <c r="C24" s="81"/>
      <c r="D24" s="81"/>
      <c r="E24" s="81"/>
      <c r="F24" s="81"/>
      <c r="G24" s="81"/>
      <c r="H24" s="83"/>
      <c r="I24" s="83"/>
      <c r="J24" s="90"/>
      <c r="K24" s="124"/>
      <c r="L24" s="124"/>
      <c r="M24" s="124" t="str">
        <f>CONCATENATE("TOTAL  HALLADOS  ",N21," EVENTOS DE RIESGOS ",M16,)</f>
        <v>TOTAL  HALLADOS  13 EVENTOS DE RIESGOS TOTAL GENERAL</v>
      </c>
      <c r="N24" s="124"/>
      <c r="O24" s="124"/>
    </row>
    <row r="25" spans="1:15" s="125" customFormat="1" x14ac:dyDescent="0.25">
      <c r="A25" s="81"/>
      <c r="B25" s="81"/>
      <c r="C25" s="81"/>
      <c r="D25" s="81"/>
      <c r="E25" s="81"/>
      <c r="F25" s="81"/>
      <c r="G25" s="81"/>
      <c r="H25" s="83"/>
      <c r="I25" s="83"/>
      <c r="J25" s="90"/>
      <c r="K25" s="124"/>
      <c r="L25" s="124"/>
      <c r="M25" s="124"/>
      <c r="N25" s="124"/>
      <c r="O25" s="124"/>
    </row>
    <row r="26" spans="1:15" s="125" customFormat="1" x14ac:dyDescent="0.25">
      <c r="A26" s="81"/>
      <c r="B26" s="81"/>
      <c r="C26" s="81"/>
      <c r="D26" s="81"/>
      <c r="E26" s="81"/>
      <c r="F26" s="81"/>
      <c r="G26" s="81"/>
      <c r="H26" s="83"/>
      <c r="I26" s="83"/>
      <c r="J26" s="90"/>
      <c r="K26" s="124"/>
      <c r="L26" s="124"/>
      <c r="M26" s="124"/>
      <c r="N26" s="124"/>
      <c r="O26" s="124"/>
    </row>
    <row r="27" spans="1:15" s="125" customFormat="1" x14ac:dyDescent="0.25">
      <c r="A27" s="81"/>
      <c r="B27" s="81"/>
      <c r="C27" s="81"/>
      <c r="D27" s="81"/>
      <c r="E27" s="81"/>
      <c r="F27" s="81"/>
      <c r="G27" s="81"/>
      <c r="H27" s="83"/>
      <c r="I27" s="83"/>
      <c r="J27" s="90"/>
      <c r="K27" s="124"/>
      <c r="L27" s="162"/>
      <c r="M27" s="124"/>
      <c r="N27" s="124"/>
      <c r="O27" s="124"/>
    </row>
    <row r="28" spans="1:15" s="125" customFormat="1" x14ac:dyDescent="0.25">
      <c r="A28" s="81"/>
      <c r="B28" s="81"/>
      <c r="C28" s="81"/>
      <c r="D28" s="81"/>
      <c r="E28" s="81"/>
      <c r="F28" s="81"/>
      <c r="G28" s="81"/>
      <c r="H28" s="83"/>
      <c r="I28" s="83"/>
      <c r="J28" s="90"/>
      <c r="K28" s="124"/>
      <c r="L28" s="162"/>
      <c r="M28" s="124"/>
      <c r="N28" s="124"/>
      <c r="O28" s="124"/>
    </row>
    <row r="29" spans="1:15" s="125" customFormat="1" x14ac:dyDescent="0.25">
      <c r="A29" s="81"/>
      <c r="B29" s="81"/>
      <c r="C29" s="81"/>
      <c r="D29" s="81"/>
      <c r="E29" s="81"/>
      <c r="F29" s="81"/>
      <c r="G29" s="81"/>
      <c r="H29" s="83"/>
      <c r="I29" s="83"/>
      <c r="J29" s="90"/>
      <c r="K29" s="124"/>
      <c r="L29" s="162"/>
      <c r="M29" s="124"/>
      <c r="N29" s="124"/>
      <c r="O29" s="124"/>
    </row>
    <row r="30" spans="1:15" s="125" customFormat="1" x14ac:dyDescent="0.25">
      <c r="A30" s="81"/>
      <c r="B30" s="81"/>
      <c r="C30" s="81"/>
      <c r="D30" s="81"/>
      <c r="E30" s="81"/>
      <c r="F30" s="81"/>
      <c r="G30" s="81"/>
      <c r="H30" s="83"/>
      <c r="I30" s="83"/>
      <c r="J30" s="90"/>
      <c r="K30" s="124"/>
      <c r="L30" s="162"/>
      <c r="M30" s="124"/>
      <c r="N30" s="124"/>
      <c r="O30" s="124"/>
    </row>
    <row r="31" spans="1:15" s="125" customFormat="1" x14ac:dyDescent="0.25">
      <c r="A31" s="81"/>
      <c r="B31" s="81"/>
      <c r="C31" s="81"/>
      <c r="D31" s="81"/>
      <c r="E31" s="81"/>
      <c r="F31" s="81"/>
      <c r="G31" s="81"/>
      <c r="H31" s="83"/>
      <c r="I31" s="83"/>
      <c r="J31" s="90"/>
      <c r="K31" s="124"/>
      <c r="L31" s="162"/>
      <c r="M31" s="124"/>
      <c r="N31" s="124"/>
      <c r="O31" s="124"/>
    </row>
    <row r="32" spans="1:15" s="125" customFormat="1" x14ac:dyDescent="0.25">
      <c r="A32" s="81"/>
      <c r="B32" s="81"/>
      <c r="C32" s="81"/>
      <c r="D32" s="81"/>
      <c r="E32" s="81"/>
      <c r="F32" s="81"/>
      <c r="G32" s="81"/>
      <c r="H32" s="83"/>
      <c r="I32" s="83"/>
      <c r="J32" s="90"/>
      <c r="K32" s="124"/>
      <c r="L32" s="162"/>
      <c r="M32" s="124"/>
      <c r="N32" s="124"/>
      <c r="O32" s="124"/>
    </row>
    <row r="33" spans="1:18" s="125" customFormat="1" x14ac:dyDescent="0.25">
      <c r="A33" s="81"/>
      <c r="B33" s="81"/>
      <c r="C33" s="81"/>
      <c r="D33" s="81"/>
      <c r="E33" s="81"/>
      <c r="F33" s="81"/>
      <c r="G33" s="81"/>
      <c r="H33" s="83"/>
      <c r="I33" s="83"/>
      <c r="J33" s="90"/>
      <c r="K33" s="124"/>
      <c r="L33" s="162"/>
      <c r="M33" s="124"/>
      <c r="N33" s="124"/>
      <c r="O33" s="124"/>
    </row>
    <row r="34" spans="1:18" s="125" customFormat="1" x14ac:dyDescent="0.25">
      <c r="A34" s="81"/>
      <c r="B34" s="81"/>
      <c r="C34" s="81"/>
      <c r="D34" s="81"/>
      <c r="E34" s="81"/>
      <c r="F34" s="81"/>
      <c r="G34" s="81"/>
      <c r="H34" s="83"/>
      <c r="I34" s="83"/>
      <c r="J34" s="83"/>
      <c r="K34" s="124"/>
      <c r="L34" s="162"/>
      <c r="M34" s="124"/>
      <c r="N34" s="124"/>
      <c r="O34" s="124"/>
    </row>
    <row r="35" spans="1:18" s="125" customFormat="1" x14ac:dyDescent="0.25">
      <c r="A35" s="81"/>
      <c r="B35" s="81"/>
      <c r="C35" s="81"/>
      <c r="D35" s="81"/>
      <c r="E35" s="81"/>
      <c r="F35" s="81"/>
      <c r="G35" s="81"/>
      <c r="H35" s="83"/>
      <c r="I35" s="83"/>
      <c r="J35" s="83"/>
      <c r="K35" s="124"/>
      <c r="L35" s="124"/>
      <c r="M35" s="124"/>
      <c r="N35" s="124"/>
      <c r="O35" s="124"/>
    </row>
    <row r="36" spans="1:18" s="125" customFormat="1" x14ac:dyDescent="0.25">
      <c r="A36" s="81"/>
      <c r="B36" s="81"/>
      <c r="C36" s="81"/>
      <c r="D36" s="81"/>
      <c r="E36" s="81"/>
      <c r="F36" s="81"/>
      <c r="G36" s="81"/>
      <c r="H36" s="83"/>
      <c r="I36" s="83"/>
      <c r="J36" s="83"/>
      <c r="K36" s="124"/>
      <c r="L36" s="124"/>
      <c r="M36" s="124"/>
      <c r="N36" s="124"/>
      <c r="O36" s="124"/>
    </row>
    <row r="37" spans="1:18" s="126" customFormat="1" x14ac:dyDescent="0.25">
      <c r="A37" s="81"/>
      <c r="B37" s="81"/>
      <c r="C37" s="81"/>
      <c r="D37" s="81"/>
      <c r="E37" s="81"/>
      <c r="F37" s="81"/>
      <c r="G37" s="81"/>
      <c r="H37" s="83"/>
      <c r="I37" s="83"/>
      <c r="J37" s="113" t="s">
        <v>314</v>
      </c>
      <c r="K37" s="124"/>
      <c r="L37" s="124"/>
      <c r="M37" s="124"/>
      <c r="N37" s="124"/>
      <c r="O37" s="124"/>
      <c r="P37" s="125"/>
      <c r="Q37" s="125"/>
      <c r="R37" s="125"/>
    </row>
    <row r="38" spans="1:18" s="126" customFormat="1" x14ac:dyDescent="0.25">
      <c r="A38" s="81"/>
      <c r="B38" s="81"/>
      <c r="C38" s="81"/>
      <c r="D38" s="81"/>
      <c r="E38" s="81"/>
      <c r="F38" s="81"/>
      <c r="G38" s="81"/>
      <c r="H38" s="83"/>
      <c r="I38" s="83"/>
      <c r="J38" s="113" t="s">
        <v>293</v>
      </c>
      <c r="K38" s="124"/>
      <c r="L38" s="124"/>
      <c r="M38" s="124"/>
      <c r="N38" s="124"/>
      <c r="O38" s="124"/>
      <c r="P38" s="125"/>
      <c r="Q38" s="125"/>
      <c r="R38" s="125"/>
    </row>
    <row r="39" spans="1:18" s="126" customFormat="1" x14ac:dyDescent="0.25">
      <c r="A39" s="81"/>
      <c r="B39" s="81"/>
      <c r="C39" s="81"/>
      <c r="D39" s="81"/>
      <c r="E39" s="81"/>
      <c r="F39" s="81"/>
      <c r="G39" s="81"/>
      <c r="H39" s="83"/>
      <c r="I39" s="83"/>
      <c r="J39" s="83"/>
      <c r="K39" s="124"/>
      <c r="L39" s="124"/>
      <c r="M39" s="124"/>
      <c r="N39" s="124"/>
      <c r="O39" s="124"/>
      <c r="P39" s="125"/>
      <c r="Q39" s="125"/>
      <c r="R39" s="125"/>
    </row>
    <row r="40" spans="1:18" s="126" customFormat="1" x14ac:dyDescent="0.25">
      <c r="A40" s="81"/>
      <c r="B40" s="81"/>
      <c r="C40" s="81"/>
      <c r="D40" s="81"/>
      <c r="E40" s="81"/>
      <c r="F40" s="81"/>
      <c r="G40" s="81"/>
      <c r="H40" s="83"/>
      <c r="I40" s="83"/>
      <c r="J40" s="83"/>
      <c r="K40" s="124"/>
      <c r="L40" s="124"/>
      <c r="M40" s="124"/>
      <c r="N40" s="124"/>
      <c r="O40" s="124"/>
      <c r="P40" s="125"/>
      <c r="Q40" s="125"/>
      <c r="R40" s="125"/>
    </row>
    <row r="41" spans="1:18" s="126" customFormat="1" x14ac:dyDescent="0.25">
      <c r="A41" s="81"/>
      <c r="B41" s="81"/>
      <c r="C41" s="81"/>
      <c r="D41" s="81"/>
      <c r="E41" s="81"/>
      <c r="F41" s="81"/>
      <c r="G41" s="81"/>
      <c r="H41" s="83"/>
      <c r="I41" s="83"/>
      <c r="J41" s="83"/>
      <c r="K41" s="124"/>
      <c r="L41" s="124"/>
      <c r="M41" s="124"/>
      <c r="N41" s="124"/>
      <c r="O41" s="124"/>
      <c r="P41" s="125"/>
      <c r="Q41" s="125"/>
      <c r="R41" s="125"/>
    </row>
    <row r="42" spans="1:18" s="126" customFormat="1" x14ac:dyDescent="0.25">
      <c r="A42" s="81"/>
      <c r="B42" s="81"/>
      <c r="C42" s="81"/>
      <c r="D42" s="81"/>
      <c r="E42" s="81"/>
      <c r="F42" s="81"/>
      <c r="G42" s="81"/>
      <c r="H42" s="83"/>
      <c r="I42" s="83"/>
      <c r="J42" s="83"/>
      <c r="K42" s="124"/>
      <c r="L42" s="124"/>
      <c r="M42" s="124"/>
      <c r="N42" s="124"/>
      <c r="O42" s="124"/>
      <c r="P42" s="125"/>
      <c r="Q42" s="125"/>
      <c r="R42" s="125"/>
    </row>
    <row r="43" spans="1:18" s="126" customFormat="1" x14ac:dyDescent="0.25">
      <c r="A43" s="81"/>
      <c r="B43" s="81"/>
      <c r="C43" s="81"/>
      <c r="D43" s="81"/>
      <c r="E43" s="81"/>
      <c r="F43" s="81"/>
      <c r="G43" s="81"/>
      <c r="H43" s="83"/>
      <c r="I43" s="83"/>
      <c r="J43" s="83"/>
      <c r="K43" s="124"/>
      <c r="L43" s="124"/>
      <c r="M43" s="124"/>
      <c r="N43" s="124"/>
      <c r="O43" s="124"/>
      <c r="P43" s="125"/>
      <c r="Q43" s="125"/>
      <c r="R43" s="125"/>
    </row>
    <row r="44" spans="1:18" s="126" customFormat="1" x14ac:dyDescent="0.25">
      <c r="A44" s="83"/>
      <c r="B44" s="83"/>
      <c r="C44" s="83"/>
      <c r="D44" s="83"/>
      <c r="E44" s="83"/>
      <c r="F44" s="83"/>
      <c r="G44" s="83"/>
      <c r="H44" s="83"/>
      <c r="I44" s="83"/>
      <c r="J44" s="83"/>
      <c r="K44" s="129"/>
      <c r="L44" s="129"/>
      <c r="M44" s="129"/>
      <c r="N44" s="129"/>
      <c r="O44" s="129"/>
      <c r="P44" s="125"/>
      <c r="Q44" s="125"/>
      <c r="R44" s="125"/>
    </row>
    <row r="45" spans="1:18" s="69" customFormat="1" x14ac:dyDescent="0.25">
      <c r="A45" s="83"/>
      <c r="B45" s="83"/>
      <c r="C45" s="83"/>
      <c r="D45" s="83"/>
      <c r="E45" s="83"/>
      <c r="F45" s="83"/>
      <c r="G45" s="83"/>
      <c r="H45" s="83"/>
      <c r="I45" s="83"/>
      <c r="J45" s="83"/>
      <c r="K45" s="100"/>
      <c r="L45" s="100"/>
      <c r="M45" s="100"/>
      <c r="N45" s="100"/>
      <c r="O45" s="100"/>
      <c r="P45" s="130"/>
      <c r="Q45" s="130"/>
      <c r="R45" s="130"/>
    </row>
    <row r="46" spans="1:18" x14ac:dyDescent="0.25">
      <c r="A46" s="85"/>
      <c r="B46" s="85"/>
      <c r="C46" s="85"/>
      <c r="D46" s="85"/>
      <c r="E46" s="85"/>
      <c r="F46" s="85"/>
      <c r="G46" s="85"/>
      <c r="H46" s="85"/>
      <c r="I46" s="85"/>
      <c r="J46" s="85"/>
      <c r="K46" s="103"/>
      <c r="L46" s="103"/>
      <c r="M46" s="103"/>
      <c r="N46" s="103"/>
      <c r="O46" s="103"/>
      <c r="P46" s="102"/>
      <c r="Q46" s="102"/>
      <c r="R46" s="102"/>
    </row>
    <row r="47" spans="1:18" x14ac:dyDescent="0.25">
      <c r="A47" s="85"/>
      <c r="B47" s="85"/>
      <c r="C47" s="85"/>
      <c r="D47" s="85"/>
      <c r="E47" s="85"/>
      <c r="F47" s="85"/>
      <c r="G47" s="85"/>
      <c r="H47" s="85"/>
      <c r="I47" s="85"/>
      <c r="J47" s="85"/>
      <c r="K47" s="103"/>
      <c r="L47" s="103"/>
      <c r="M47" s="103"/>
      <c r="N47" s="103"/>
      <c r="O47" s="103"/>
      <c r="P47" s="102"/>
      <c r="Q47" s="102"/>
      <c r="R47" s="102"/>
    </row>
    <row r="48" spans="1:18" x14ac:dyDescent="0.25">
      <c r="A48" s="85"/>
      <c r="B48" s="85"/>
      <c r="C48" s="85"/>
      <c r="D48" s="85"/>
      <c r="E48" s="85"/>
      <c r="F48" s="85"/>
      <c r="G48" s="85"/>
      <c r="H48" s="85"/>
      <c r="I48" s="85"/>
      <c r="J48" s="85"/>
      <c r="K48" s="103"/>
      <c r="L48" s="103"/>
      <c r="M48" s="103"/>
      <c r="N48" s="103"/>
      <c r="O48" s="103"/>
      <c r="P48" s="102"/>
      <c r="Q48" s="102"/>
      <c r="R48" s="102"/>
    </row>
    <row r="49" spans="1:18" x14ac:dyDescent="0.25">
      <c r="A49" s="85"/>
      <c r="B49" s="85"/>
      <c r="C49" s="85"/>
      <c r="D49" s="85"/>
      <c r="E49" s="85"/>
      <c r="F49" s="85"/>
      <c r="G49" s="85"/>
      <c r="H49" s="85"/>
      <c r="I49" s="85"/>
      <c r="J49" s="85"/>
      <c r="K49" s="103"/>
      <c r="L49" s="103"/>
      <c r="M49" s="103"/>
      <c r="N49" s="103"/>
      <c r="O49" s="103"/>
      <c r="P49" s="102"/>
      <c r="Q49" s="102"/>
      <c r="R49" s="102"/>
    </row>
    <row r="50" spans="1:18" x14ac:dyDescent="0.25">
      <c r="A50" s="85"/>
      <c r="B50" s="85"/>
      <c r="C50" s="85"/>
      <c r="D50" s="85"/>
      <c r="E50" s="85"/>
      <c r="F50" s="85"/>
      <c r="G50" s="85"/>
      <c r="H50" s="85"/>
      <c r="I50" s="85"/>
      <c r="J50" s="85"/>
      <c r="K50" s="103"/>
      <c r="L50" s="103"/>
      <c r="M50" s="103"/>
      <c r="N50" s="103"/>
      <c r="O50" s="103"/>
      <c r="P50" s="102"/>
      <c r="Q50" s="102"/>
      <c r="R50" s="102"/>
    </row>
    <row r="51" spans="1:18" hidden="1" x14ac:dyDescent="0.25">
      <c r="A51" s="84"/>
      <c r="B51" s="84"/>
      <c r="C51" s="84"/>
      <c r="D51" s="84"/>
      <c r="E51" s="84"/>
      <c r="F51" s="84"/>
      <c r="G51" s="84"/>
      <c r="H51" s="84"/>
      <c r="I51" s="84"/>
      <c r="J51" s="84"/>
      <c r="K51" s="101"/>
      <c r="L51" s="101"/>
      <c r="M51" s="101"/>
      <c r="N51" s="101"/>
      <c r="O51" s="101"/>
      <c r="P51" s="102"/>
      <c r="Q51" s="102"/>
      <c r="R51" s="102"/>
    </row>
    <row r="52" spans="1:18" hidden="1" x14ac:dyDescent="0.25">
      <c r="A52" s="84"/>
      <c r="B52" s="84"/>
      <c r="C52" s="84"/>
      <c r="D52" s="84"/>
      <c r="E52" s="84"/>
      <c r="F52" s="84"/>
      <c r="G52" s="84"/>
      <c r="H52" s="84"/>
      <c r="I52" s="84"/>
      <c r="J52" s="84"/>
      <c r="K52" s="101"/>
      <c r="L52" s="101"/>
      <c r="M52" s="101"/>
      <c r="N52" s="101"/>
      <c r="O52" s="101"/>
      <c r="P52" s="102"/>
      <c r="Q52" s="102"/>
      <c r="R52" s="102"/>
    </row>
    <row r="53" spans="1:18" hidden="1" x14ac:dyDescent="0.25">
      <c r="A53" s="84"/>
      <c r="B53" s="84"/>
      <c r="C53" s="84"/>
      <c r="D53" s="84"/>
      <c r="E53" s="84"/>
      <c r="F53" s="84"/>
      <c r="G53" s="84"/>
      <c r="H53" s="84"/>
      <c r="I53" s="84"/>
      <c r="J53" s="84"/>
      <c r="K53" s="101"/>
      <c r="L53" s="101"/>
      <c r="M53" s="101"/>
      <c r="N53" s="101"/>
      <c r="O53" s="101"/>
      <c r="P53" s="102"/>
      <c r="Q53" s="102"/>
      <c r="R53" s="102"/>
    </row>
    <row r="54" spans="1:18" hidden="1" x14ac:dyDescent="0.25">
      <c r="A54" s="84"/>
      <c r="B54" s="84"/>
      <c r="C54" s="84"/>
      <c r="D54" s="84"/>
      <c r="E54" s="84"/>
      <c r="F54" s="84"/>
      <c r="G54" s="84"/>
      <c r="H54" s="84"/>
      <c r="I54" s="84"/>
      <c r="J54" s="84"/>
      <c r="K54" s="101"/>
      <c r="L54" s="101"/>
      <c r="M54" s="101"/>
      <c r="N54" s="101"/>
      <c r="O54" s="101"/>
      <c r="P54" s="102"/>
      <c r="Q54" s="102"/>
      <c r="R54" s="102"/>
    </row>
  </sheetData>
  <sheetProtection algorithmName="SHA-512" hashValue="yeCd94QpEOC3qTsqn6Rqzl5zdUPxIPokhAExNBLPXIiWgVtR/913gqXY/XVkKcuK7WKaOfFpYaO8j309ocvRNg==" saltValue="hinM5dK8/jPo6/5Qua7rBQ==" spinCount="100000" sheet="1" objects="1" scenarios="1"/>
  <mergeCells count="3">
    <mergeCell ref="B16:F16"/>
    <mergeCell ref="B9:H11"/>
    <mergeCell ref="C2:E2"/>
  </mergeCells>
  <hyperlinks>
    <hyperlink ref="C3" location="registro!A1" tooltip="por Ciudad de Origen" display="Severidad &gt;&gt;" xr:uid="{00000000-0004-0000-0500-000000000000}"/>
    <hyperlink ref="E3" location="grafica!A1" tooltip="Casos en el periodo" display="Mapa de Riesgos  &gt;&gt;" xr:uid="{00000000-0004-0000-0500-000001000000}"/>
    <hyperlink ref="D3" location="tiposriesgo!A1" tooltip="Por Producto" display="Tipos Riesgo &gt;&gt;" xr:uid="{00000000-0004-0000-0500-000002000000}"/>
    <hyperlink ref="B3" location="inicio!A1" tooltip="Inicio" display="&lt;&lt; Inicio" xr:uid="{00000000-0004-0000-0500-000003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Option Button 1">
              <controlPr defaultSize="0" autoFill="0" autoLine="0" autoPict="0">
                <anchor moveWithCells="1">
                  <from>
                    <xdr:col>9</xdr:col>
                    <xdr:colOff>742950</xdr:colOff>
                    <xdr:row>11</xdr:row>
                    <xdr:rowOff>28575</xdr:rowOff>
                  </from>
                  <to>
                    <xdr:col>9</xdr:col>
                    <xdr:colOff>2324100</xdr:colOff>
                    <xdr:row>12</xdr:row>
                    <xdr:rowOff>152400</xdr:rowOff>
                  </to>
                </anchor>
              </controlPr>
            </control>
          </mc:Choice>
        </mc:AlternateContent>
        <mc:AlternateContent xmlns:mc="http://schemas.openxmlformats.org/markup-compatibility/2006">
          <mc:Choice Requires="x14">
            <control shapeId="10242" r:id="rId5" name="Option Button 2">
              <controlPr defaultSize="0" autoFill="0" autoLine="0" autoPict="0">
                <anchor moveWithCells="1">
                  <from>
                    <xdr:col>9</xdr:col>
                    <xdr:colOff>752475</xdr:colOff>
                    <xdr:row>13</xdr:row>
                    <xdr:rowOff>85725</xdr:rowOff>
                  </from>
                  <to>
                    <xdr:col>9</xdr:col>
                    <xdr:colOff>2333625</xdr:colOff>
                    <xdr:row>15</xdr:row>
                    <xdr:rowOff>9525</xdr:rowOff>
                  </to>
                </anchor>
              </controlPr>
            </control>
          </mc:Choice>
        </mc:AlternateContent>
        <mc:AlternateContent xmlns:mc="http://schemas.openxmlformats.org/markup-compatibility/2006">
          <mc:Choice Requires="x14">
            <control shapeId="10243" r:id="rId6" name="Option Button 3">
              <controlPr defaultSize="0" autoFill="0" autoLine="0" autoPict="0">
                <anchor moveWithCells="1">
                  <from>
                    <xdr:col>9</xdr:col>
                    <xdr:colOff>742950</xdr:colOff>
                    <xdr:row>15</xdr:row>
                    <xdr:rowOff>161925</xdr:rowOff>
                  </from>
                  <to>
                    <xdr:col>9</xdr:col>
                    <xdr:colOff>2324100</xdr:colOff>
                    <xdr:row>17</xdr:row>
                    <xdr:rowOff>180975</xdr:rowOff>
                  </to>
                </anchor>
              </controlPr>
            </control>
          </mc:Choice>
        </mc:AlternateContent>
        <mc:AlternateContent xmlns:mc="http://schemas.openxmlformats.org/markup-compatibility/2006">
          <mc:Choice Requires="x14">
            <control shapeId="10244" r:id="rId7" name="Option Button 4">
              <controlPr defaultSize="0" autoFill="0" autoLine="0" autoPict="0">
                <anchor moveWithCells="1">
                  <from>
                    <xdr:col>9</xdr:col>
                    <xdr:colOff>752475</xdr:colOff>
                    <xdr:row>18</xdr:row>
                    <xdr:rowOff>76200</xdr:rowOff>
                  </from>
                  <to>
                    <xdr:col>9</xdr:col>
                    <xdr:colOff>2333625</xdr:colOff>
                    <xdr:row>20</xdr:row>
                    <xdr:rowOff>9525</xdr:rowOff>
                  </to>
                </anchor>
              </controlPr>
            </control>
          </mc:Choice>
        </mc:AlternateContent>
        <mc:AlternateContent xmlns:mc="http://schemas.openxmlformats.org/markup-compatibility/2006">
          <mc:Choice Requires="x14">
            <control shapeId="10245" r:id="rId8" name="Option Button 5">
              <controlPr defaultSize="0" autoFill="0" autoLine="0" autoPict="0">
                <anchor moveWithCells="1">
                  <from>
                    <xdr:col>9</xdr:col>
                    <xdr:colOff>771525</xdr:colOff>
                    <xdr:row>20</xdr:row>
                    <xdr:rowOff>66675</xdr:rowOff>
                  </from>
                  <to>
                    <xdr:col>9</xdr:col>
                    <xdr:colOff>2352675</xdr:colOff>
                    <xdr:row>22</xdr:row>
                    <xdr:rowOff>0</xdr:rowOff>
                  </to>
                </anchor>
              </controlPr>
            </control>
          </mc:Choice>
        </mc:AlternateContent>
        <mc:AlternateContent xmlns:mc="http://schemas.openxmlformats.org/markup-compatibility/2006">
          <mc:Choice Requires="x14">
            <control shapeId="10246" r:id="rId9" name="Option Button 6">
              <controlPr defaultSize="0" autoFill="0" autoLine="0" autoPict="0">
                <anchor moveWithCells="1">
                  <from>
                    <xdr:col>9</xdr:col>
                    <xdr:colOff>771525</xdr:colOff>
                    <xdr:row>22</xdr:row>
                    <xdr:rowOff>76200</xdr:rowOff>
                  </from>
                  <to>
                    <xdr:col>9</xdr:col>
                    <xdr:colOff>2352675</xdr:colOff>
                    <xdr:row>24</xdr:row>
                    <xdr:rowOff>9525</xdr:rowOff>
                  </to>
                </anchor>
              </controlPr>
            </control>
          </mc:Choice>
        </mc:AlternateContent>
        <mc:AlternateContent xmlns:mc="http://schemas.openxmlformats.org/markup-compatibility/2006">
          <mc:Choice Requires="x14">
            <control shapeId="10247" r:id="rId10" name="Option Button 7">
              <controlPr defaultSize="0" autoFill="0" autoLine="0" autoPict="0">
                <anchor moveWithCells="1">
                  <from>
                    <xdr:col>9</xdr:col>
                    <xdr:colOff>771525</xdr:colOff>
                    <xdr:row>24</xdr:row>
                    <xdr:rowOff>104775</xdr:rowOff>
                  </from>
                  <to>
                    <xdr:col>9</xdr:col>
                    <xdr:colOff>2371725</xdr:colOff>
                    <xdr:row>26</xdr:row>
                    <xdr:rowOff>38100</xdr:rowOff>
                  </to>
                </anchor>
              </controlPr>
            </control>
          </mc:Choice>
        </mc:AlternateContent>
        <mc:AlternateContent xmlns:mc="http://schemas.openxmlformats.org/markup-compatibility/2006">
          <mc:Choice Requires="x14">
            <control shapeId="10248" r:id="rId11" name="Option Button 8">
              <controlPr defaultSize="0" autoFill="0" autoLine="0" autoPict="0">
                <anchor moveWithCells="1">
                  <from>
                    <xdr:col>9</xdr:col>
                    <xdr:colOff>752475</xdr:colOff>
                    <xdr:row>26</xdr:row>
                    <xdr:rowOff>133350</xdr:rowOff>
                  </from>
                  <to>
                    <xdr:col>9</xdr:col>
                    <xdr:colOff>2343150</xdr:colOff>
                    <xdr:row>28</xdr:row>
                    <xdr:rowOff>66675</xdr:rowOff>
                  </to>
                </anchor>
              </controlPr>
            </control>
          </mc:Choice>
        </mc:AlternateContent>
        <mc:AlternateContent xmlns:mc="http://schemas.openxmlformats.org/markup-compatibility/2006">
          <mc:Choice Requires="x14">
            <control shapeId="10249" r:id="rId12" name="Option Button 9">
              <controlPr defaultSize="0" autoFill="0" autoLine="0" autoPict="0">
                <anchor moveWithCells="1">
                  <from>
                    <xdr:col>9</xdr:col>
                    <xdr:colOff>742950</xdr:colOff>
                    <xdr:row>28</xdr:row>
                    <xdr:rowOff>171450</xdr:rowOff>
                  </from>
                  <to>
                    <xdr:col>9</xdr:col>
                    <xdr:colOff>2324100</xdr:colOff>
                    <xdr:row>30</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
  <dimension ref="A1:S30"/>
  <sheetViews>
    <sheetView showGridLines="0" showRowColHeaders="0" topLeftCell="A13" workbookViewId="0"/>
  </sheetViews>
  <sheetFormatPr baseColWidth="10" defaultRowHeight="15" x14ac:dyDescent="0.25"/>
  <cols>
    <col min="1" max="1" width="3.85546875" customWidth="1"/>
    <col min="2" max="2" width="3.28515625" customWidth="1"/>
    <col min="6" max="10" width="13.7109375" customWidth="1"/>
  </cols>
  <sheetData>
    <row r="1" spans="1:19" hidden="1" x14ac:dyDescent="0.25">
      <c r="F1" t="s">
        <v>282</v>
      </c>
    </row>
    <row r="2" spans="1:19" hidden="1" x14ac:dyDescent="0.25">
      <c r="F2" t="s">
        <v>283</v>
      </c>
      <c r="G2">
        <f>DCOUNTA(BASE,H2,H2:H3)</f>
        <v>0</v>
      </c>
      <c r="H2" s="58" t="str">
        <f>IF($D$3=1,$F$1,$F$2)</f>
        <v>riesgoinh</v>
      </c>
      <c r="I2">
        <f>DCOUNTA(BASE,J2,J2:J3)</f>
        <v>0</v>
      </c>
      <c r="J2" s="58" t="str">
        <f>IF($D$3=1,$F$1,$F$2)</f>
        <v>riesgoinh</v>
      </c>
      <c r="K2">
        <f>DCOUNTA(BASE,L2,L2:L3)</f>
        <v>7</v>
      </c>
      <c r="L2" s="58" t="str">
        <f>IF($D$3=1,$F$1,$F$2)</f>
        <v>riesgoinh</v>
      </c>
      <c r="M2">
        <f>DCOUNTA(BASE,N2,N2:N3)</f>
        <v>1</v>
      </c>
      <c r="N2" s="58" t="str">
        <f>IF($D$3=1,$F$1,$F$2)</f>
        <v>riesgoinh</v>
      </c>
      <c r="O2">
        <f>DCOUNTA(BASE,P2,P2:P3)</f>
        <v>0</v>
      </c>
      <c r="P2" s="58" t="str">
        <f>IF($D$3=1,$F$1,$F$2)</f>
        <v>riesgoinh</v>
      </c>
    </row>
    <row r="3" spans="1:19" hidden="1" x14ac:dyDescent="0.25">
      <c r="D3" s="26">
        <v>1</v>
      </c>
      <c r="H3" s="18">
        <v>1.5</v>
      </c>
      <c r="J3" s="18">
        <v>2.5</v>
      </c>
      <c r="L3" s="18">
        <v>3.5</v>
      </c>
      <c r="N3" s="57">
        <v>6.75</v>
      </c>
      <c r="P3" s="60">
        <v>13.75</v>
      </c>
    </row>
    <row r="4" spans="1:19" hidden="1" x14ac:dyDescent="0.25">
      <c r="G4">
        <f>DCOUNTA(BASE,H4,H4:H5)</f>
        <v>0</v>
      </c>
      <c r="H4" s="58" t="str">
        <f>IF($D$3=1,$F$1,$F$2)</f>
        <v>riesgoinh</v>
      </c>
      <c r="I4">
        <f>DCOUNTA(BASE,J4,J4:J5)</f>
        <v>0</v>
      </c>
      <c r="J4" s="58" t="str">
        <f>IF($D$3=1,$F$1,$F$2)</f>
        <v>riesgoinh</v>
      </c>
      <c r="K4">
        <f>DCOUNTA(BASE,L4,L4:L5)</f>
        <v>2</v>
      </c>
      <c r="L4" s="58" t="str">
        <f>IF($D$3=1,$F$1,$F$2)</f>
        <v>riesgoinh</v>
      </c>
      <c r="M4">
        <f>DCOUNTA(BASE,N4,N4:N5)</f>
        <v>0</v>
      </c>
      <c r="N4" s="58" t="str">
        <f>IF($D$3=1,$F$1,$F$2)</f>
        <v>riesgoinh</v>
      </c>
      <c r="O4">
        <f>DCOUNTA(BASE,P4,P4:P5)</f>
        <v>0</v>
      </c>
      <c r="P4" s="58" t="str">
        <f>IF($D$3=1,$F$1,$F$2)</f>
        <v>riesgoinh</v>
      </c>
    </row>
    <row r="5" spans="1:19" hidden="1" x14ac:dyDescent="0.25">
      <c r="H5" s="18">
        <v>3</v>
      </c>
      <c r="J5" s="18">
        <v>5</v>
      </c>
      <c r="L5" s="57">
        <v>7</v>
      </c>
      <c r="N5" s="59">
        <v>9</v>
      </c>
      <c r="P5" s="59">
        <v>11</v>
      </c>
    </row>
    <row r="6" spans="1:19" hidden="1" x14ac:dyDescent="0.25">
      <c r="G6">
        <f>DCOUNTA(BASE,H6,H6:H7)</f>
        <v>0</v>
      </c>
      <c r="H6" s="58" t="str">
        <f>IF($D$3=1,$F$1,$F$2)</f>
        <v>riesgoinh</v>
      </c>
      <c r="I6">
        <f>DCOUNTA(BASE,J6,J6:J7)</f>
        <v>0</v>
      </c>
      <c r="J6" s="58" t="str">
        <f>IF($D$3=1,$F$1,$F$2)</f>
        <v>riesgoinh</v>
      </c>
      <c r="K6">
        <f>DCOUNTA(BASE,L6,L6:L7)</f>
        <v>2</v>
      </c>
      <c r="L6" s="58" t="str">
        <f>IF($D$3=1,$F$1,$F$2)</f>
        <v>riesgoinh</v>
      </c>
      <c r="M6">
        <f>DCOUNTA(BASE,N6,N6:N7)</f>
        <v>1</v>
      </c>
      <c r="N6" s="58" t="str">
        <f>IF($D$3=1,$F$1,$F$2)</f>
        <v>riesgoinh</v>
      </c>
      <c r="O6">
        <f>DCOUNTA(BASE,P6,P6:P7)</f>
        <v>0</v>
      </c>
      <c r="P6" s="58" t="str">
        <f>IF($D$3=1,$F$1,$F$2)</f>
        <v>riesgoinh</v>
      </c>
    </row>
    <row r="7" spans="1:19" ht="25.5" hidden="1" customHeight="1" x14ac:dyDescent="0.25">
      <c r="A7">
        <f>DCOUNTA(BASE,B7,B7:B8)</f>
        <v>7</v>
      </c>
      <c r="B7" s="66" t="str">
        <f>IF($D$3=1,"Categoría Inherente","Categoria Riesgo Residual")</f>
        <v>Categoría Inherente</v>
      </c>
      <c r="C7">
        <f>DCOUNTA(BASE,D7,D7:D8)</f>
        <v>3</v>
      </c>
      <c r="D7" s="66" t="str">
        <f>IF($D$3=1,"Categoría Inherente","Categoria Riesgo Residual")</f>
        <v>Categoría Inherente</v>
      </c>
      <c r="H7" s="18">
        <v>4.5</v>
      </c>
      <c r="J7" s="57">
        <v>7.5</v>
      </c>
      <c r="L7" s="59">
        <v>10.5</v>
      </c>
      <c r="N7" s="59">
        <v>13.5</v>
      </c>
      <c r="P7" s="21">
        <v>16.5</v>
      </c>
    </row>
    <row r="8" spans="1:19" ht="75" hidden="1" x14ac:dyDescent="0.25">
      <c r="B8" s="25" t="s">
        <v>286</v>
      </c>
      <c r="D8" s="23" t="s">
        <v>241</v>
      </c>
      <c r="G8">
        <f>DCOUNTA(BASE,H8,H8:H9)</f>
        <v>0</v>
      </c>
      <c r="H8" s="58" t="str">
        <f>IF($D$3=1,$F$1,$F$2)</f>
        <v>riesgoinh</v>
      </c>
      <c r="I8">
        <f>DCOUNTA(BASE,J8,J8:J9)</f>
        <v>0</v>
      </c>
      <c r="J8" s="58" t="str">
        <f>IF($D$3=1,$F$1,$F$2)</f>
        <v>riesgoinh</v>
      </c>
      <c r="K8">
        <f>DCOUNTA(BASE,L8,L8:L9)</f>
        <v>0</v>
      </c>
      <c r="L8" s="58" t="str">
        <f>IF($D$3=1,$F$1,$F$2)</f>
        <v>riesgoinh</v>
      </c>
      <c r="M8">
        <f>DCOUNTA(BASE,N8,N8:N9)</f>
        <v>0</v>
      </c>
      <c r="N8" s="58" t="str">
        <f>IF($D$3=1,$F$1,$F$2)</f>
        <v>riesgoinh</v>
      </c>
      <c r="O8">
        <f>DCOUNTA(BASE,P8,P8:P9)</f>
        <v>0</v>
      </c>
      <c r="P8" s="58" t="str">
        <f>IF($D$3=1,$F$1,$F$2)</f>
        <v>riesgoinh</v>
      </c>
    </row>
    <row r="9" spans="1:19" ht="22.5" hidden="1" customHeight="1" x14ac:dyDescent="0.25">
      <c r="A9">
        <f>DCOUNTA(BASE,B9,B9:B10)</f>
        <v>3</v>
      </c>
      <c r="B9" s="66" t="str">
        <f>IF($D$3=1,"Categoría Inherente","Categoria Riesgo Residual")</f>
        <v>Categoría Inherente</v>
      </c>
      <c r="C9">
        <f>DCOUNTA(BASE,D9,D9:D10)</f>
        <v>0</v>
      </c>
      <c r="D9" s="66" t="str">
        <f>IF($D$3=1,"Categoría Inherente","Categoria Riesgo Residual")</f>
        <v>Categoría Inherente</v>
      </c>
      <c r="H9" s="57">
        <v>6</v>
      </c>
      <c r="J9" s="59">
        <v>10</v>
      </c>
      <c r="L9" s="59">
        <v>14</v>
      </c>
      <c r="N9" s="21">
        <v>18</v>
      </c>
      <c r="P9" s="21">
        <v>22</v>
      </c>
    </row>
    <row r="10" spans="1:19" ht="75" hidden="1" x14ac:dyDescent="0.25">
      <c r="B10" s="24" t="s">
        <v>242</v>
      </c>
      <c r="D10" s="22" t="s">
        <v>243</v>
      </c>
      <c r="G10">
        <f>DCOUNTA(BASE,H10,H10:H11)</f>
        <v>0</v>
      </c>
      <c r="H10" s="58" t="str">
        <f>IF($D$3=1,$F$1,$F$2)</f>
        <v>riesgoinh</v>
      </c>
      <c r="I10">
        <f>DCOUNTA(BASE,J10,J10:J11)</f>
        <v>0</v>
      </c>
      <c r="J10" s="58" t="str">
        <f>IF($D$3=1,$F$1,$F$2)</f>
        <v>riesgoinh</v>
      </c>
      <c r="K10">
        <f>DCOUNTA(BASE,L10,L10:L11)</f>
        <v>0</v>
      </c>
      <c r="L10" s="58" t="str">
        <f>IF($D$3=1,$F$1,$F$2)</f>
        <v>riesgoinh</v>
      </c>
      <c r="M10">
        <f>DCOUNTA(BASE,N10,N10:N11)</f>
        <v>0</v>
      </c>
      <c r="N10" s="58" t="str">
        <f>IF($D$3=1,$F$1,$F$2)</f>
        <v>riesgoinh</v>
      </c>
      <c r="O10">
        <f>DCOUNTA(BASE,P10,P10:P11)</f>
        <v>0</v>
      </c>
      <c r="P10" s="58" t="str">
        <f>IF($D$3=1,$F$1,$F$2)</f>
        <v>riesgoinh</v>
      </c>
    </row>
    <row r="11" spans="1:19" hidden="1" x14ac:dyDescent="0.25">
      <c r="H11" s="20">
        <v>7.5</v>
      </c>
      <c r="J11" s="59">
        <v>12.5</v>
      </c>
      <c r="L11" s="21">
        <v>17.5</v>
      </c>
      <c r="N11" s="21">
        <v>22.5</v>
      </c>
      <c r="P11" s="21">
        <v>27.5</v>
      </c>
    </row>
    <row r="12" spans="1:19" hidden="1" x14ac:dyDescent="0.25"/>
    <row r="13" spans="1:19" x14ac:dyDescent="0.25">
      <c r="A13" s="70"/>
      <c r="B13" s="70"/>
      <c r="C13" s="70"/>
      <c r="D13" s="70"/>
      <c r="E13" s="70"/>
      <c r="F13" s="70"/>
      <c r="G13" s="70"/>
      <c r="H13" s="70"/>
      <c r="I13" s="70"/>
      <c r="J13" s="70"/>
      <c r="K13" s="70"/>
      <c r="L13" s="70"/>
      <c r="M13" s="70"/>
      <c r="N13" s="70"/>
      <c r="O13" s="70"/>
      <c r="P13" s="70"/>
      <c r="Q13" s="70"/>
      <c r="R13" s="70"/>
      <c r="S13" s="70"/>
    </row>
    <row r="14" spans="1:19" x14ac:dyDescent="0.25">
      <c r="A14" s="70"/>
      <c r="B14" s="70"/>
      <c r="C14" s="70"/>
      <c r="D14" s="70"/>
      <c r="E14" s="70"/>
      <c r="F14" s="70"/>
      <c r="G14" s="70"/>
      <c r="H14" s="70"/>
      <c r="I14" s="70"/>
      <c r="J14" s="70"/>
      <c r="K14" s="70"/>
      <c r="L14" s="70"/>
      <c r="M14" s="70"/>
      <c r="N14" s="70"/>
      <c r="O14" s="70"/>
      <c r="P14" s="70"/>
      <c r="Q14" s="70"/>
      <c r="R14" s="70"/>
      <c r="S14" s="70"/>
    </row>
    <row r="15" spans="1:19" x14ac:dyDescent="0.25">
      <c r="A15" s="70"/>
      <c r="B15" s="70"/>
      <c r="C15" s="70"/>
      <c r="D15" s="70"/>
      <c r="E15" s="70"/>
      <c r="F15" s="70"/>
      <c r="G15" s="70"/>
      <c r="H15" s="70"/>
      <c r="I15" s="70"/>
      <c r="J15" s="70"/>
      <c r="K15" s="70"/>
      <c r="L15" s="70"/>
      <c r="M15" s="70"/>
      <c r="N15" s="70"/>
      <c r="O15" s="70"/>
      <c r="P15" s="70"/>
      <c r="Q15" s="70"/>
      <c r="R15" s="70"/>
      <c r="S15" s="70"/>
    </row>
    <row r="16" spans="1:19" x14ac:dyDescent="0.25">
      <c r="A16" s="70"/>
      <c r="B16" s="70"/>
      <c r="C16" s="70"/>
      <c r="D16" s="70"/>
      <c r="E16" s="70"/>
      <c r="F16" s="70"/>
      <c r="G16" s="70"/>
      <c r="H16" s="70"/>
      <c r="I16" s="70"/>
      <c r="J16" s="70"/>
      <c r="K16" s="70"/>
      <c r="L16" s="70"/>
      <c r="M16" s="70"/>
      <c r="N16" s="70"/>
      <c r="O16" s="70"/>
      <c r="P16" s="70"/>
      <c r="Q16" s="70"/>
      <c r="R16" s="70"/>
      <c r="S16" s="70"/>
    </row>
    <row r="17" spans="1:19" ht="2.25" customHeight="1" thickBot="1" x14ac:dyDescent="0.3">
      <c r="A17" s="70"/>
      <c r="B17" s="70"/>
      <c r="C17" s="70"/>
      <c r="D17" s="70"/>
      <c r="E17" s="70"/>
      <c r="F17" s="70"/>
      <c r="G17" s="70"/>
      <c r="H17" s="70"/>
      <c r="I17" s="70"/>
      <c r="J17" s="70"/>
      <c r="K17" s="70"/>
      <c r="L17" s="70"/>
      <c r="M17" s="69"/>
      <c r="N17" s="69"/>
      <c r="O17" s="69"/>
      <c r="P17" s="69"/>
      <c r="Q17" s="69"/>
      <c r="R17" s="70"/>
      <c r="S17" s="70"/>
    </row>
    <row r="18" spans="1:19" ht="30.75" customHeight="1" x14ac:dyDescent="0.25">
      <c r="A18" s="70"/>
      <c r="B18" s="70"/>
      <c r="C18" s="70"/>
      <c r="D18" s="70"/>
      <c r="E18" s="350" t="s">
        <v>227</v>
      </c>
      <c r="F18" s="76" t="s">
        <v>228</v>
      </c>
      <c r="G18" s="76" t="s">
        <v>229</v>
      </c>
      <c r="H18" s="76" t="s">
        <v>171</v>
      </c>
      <c r="I18" s="76" t="s">
        <v>211</v>
      </c>
      <c r="J18" s="77" t="s">
        <v>230</v>
      </c>
      <c r="K18" s="352" t="str">
        <f>+IF($D$3=1," SEVERIDAD RIESGO INHERENTE"," SEVERIDAD RIESGO RESIDUAL")</f>
        <v xml:space="preserve"> SEVERIDAD RIESGO INHERENTE</v>
      </c>
      <c r="L18" s="352"/>
      <c r="M18" s="359">
        <f>IF($D$3=1,1,2)</f>
        <v>1</v>
      </c>
      <c r="N18" s="359"/>
      <c r="O18" s="359"/>
      <c r="P18" s="359"/>
      <c r="Q18" s="359"/>
      <c r="R18" s="70"/>
      <c r="S18" s="70"/>
    </row>
    <row r="19" spans="1:19" ht="44.25" customHeight="1" x14ac:dyDescent="0.25">
      <c r="A19" s="70"/>
      <c r="B19" s="70"/>
      <c r="C19" s="70"/>
      <c r="D19" s="70"/>
      <c r="E19" s="351"/>
      <c r="F19" s="15">
        <v>1</v>
      </c>
      <c r="G19" s="15">
        <v>2</v>
      </c>
      <c r="H19" s="15">
        <v>3</v>
      </c>
      <c r="I19" s="15">
        <v>4</v>
      </c>
      <c r="J19" s="64">
        <v>5</v>
      </c>
      <c r="K19" s="353"/>
      <c r="L19" s="353"/>
      <c r="M19" s="359"/>
      <c r="N19" s="359"/>
      <c r="O19" s="359"/>
      <c r="P19" s="359"/>
      <c r="Q19" s="359"/>
      <c r="R19" s="70"/>
      <c r="S19" s="70"/>
    </row>
    <row r="20" spans="1:19" ht="50.1" customHeight="1" x14ac:dyDescent="0.25">
      <c r="A20" s="70"/>
      <c r="B20" s="70"/>
      <c r="C20" s="70"/>
      <c r="D20" s="70"/>
      <c r="E20" s="62">
        <v>1</v>
      </c>
      <c r="F20" s="71">
        <f>+G2</f>
        <v>0</v>
      </c>
      <c r="G20" s="72">
        <f>+I2</f>
        <v>0</v>
      </c>
      <c r="H20" s="72">
        <f>+K2</f>
        <v>7</v>
      </c>
      <c r="I20" s="57">
        <f>+M2</f>
        <v>1</v>
      </c>
      <c r="J20" s="60">
        <f>+O2</f>
        <v>0</v>
      </c>
      <c r="K20" s="78" t="s">
        <v>284</v>
      </c>
      <c r="L20" s="65">
        <f>+A7</f>
        <v>7</v>
      </c>
      <c r="M20" s="359"/>
      <c r="N20" s="359"/>
      <c r="O20" s="359"/>
      <c r="P20" s="359"/>
      <c r="Q20" s="359"/>
      <c r="R20" s="70"/>
      <c r="S20" s="70"/>
    </row>
    <row r="21" spans="1:19" ht="50.1" customHeight="1" x14ac:dyDescent="0.25">
      <c r="A21" s="70"/>
      <c r="B21" s="70"/>
      <c r="C21" s="70"/>
      <c r="D21" s="70"/>
      <c r="E21" s="62">
        <v>2</v>
      </c>
      <c r="F21" s="71">
        <f>+G4</f>
        <v>0</v>
      </c>
      <c r="G21" s="72">
        <f>+I4</f>
        <v>0</v>
      </c>
      <c r="H21" s="57">
        <f>+K4</f>
        <v>2</v>
      </c>
      <c r="I21" s="60">
        <f>+M4</f>
        <v>0</v>
      </c>
      <c r="J21" s="60">
        <f>+O4</f>
        <v>0</v>
      </c>
      <c r="K21" s="78" t="s">
        <v>289</v>
      </c>
      <c r="L21" s="67">
        <f>+C7</f>
        <v>3</v>
      </c>
      <c r="M21" s="359"/>
      <c r="N21" s="359"/>
      <c r="O21" s="359"/>
      <c r="P21" s="359"/>
      <c r="Q21" s="359"/>
      <c r="R21" s="70"/>
      <c r="S21" s="70"/>
    </row>
    <row r="22" spans="1:19" ht="50.1" customHeight="1" x14ac:dyDescent="0.25">
      <c r="A22" s="70"/>
      <c r="B22" s="70"/>
      <c r="C22" s="70"/>
      <c r="D22" s="70"/>
      <c r="E22" s="62">
        <v>3</v>
      </c>
      <c r="F22" s="71">
        <f>+G6</f>
        <v>0</v>
      </c>
      <c r="G22" s="57">
        <f>+I6</f>
        <v>0</v>
      </c>
      <c r="H22" s="60">
        <f>+K6</f>
        <v>2</v>
      </c>
      <c r="I22" s="60">
        <f>+M6</f>
        <v>1</v>
      </c>
      <c r="J22" s="61">
        <f>+O6</f>
        <v>0</v>
      </c>
      <c r="K22" s="78" t="s">
        <v>242</v>
      </c>
      <c r="L22" s="68">
        <f>+A9</f>
        <v>3</v>
      </c>
      <c r="M22" s="359"/>
      <c r="N22" s="359"/>
      <c r="O22" s="359"/>
      <c r="P22" s="359"/>
      <c r="Q22" s="359"/>
      <c r="R22" s="70"/>
      <c r="S22" s="70"/>
    </row>
    <row r="23" spans="1:19" ht="50.1" customHeight="1" thickBot="1" x14ac:dyDescent="0.3">
      <c r="A23" s="70"/>
      <c r="B23" s="70"/>
      <c r="C23" s="70"/>
      <c r="D23" s="70"/>
      <c r="E23" s="62">
        <v>4</v>
      </c>
      <c r="F23" s="57">
        <f>+G8</f>
        <v>0</v>
      </c>
      <c r="G23" s="60">
        <f>+I8</f>
        <v>0</v>
      </c>
      <c r="H23" s="60">
        <f>+K8</f>
        <v>0</v>
      </c>
      <c r="I23" s="61">
        <f>+M8</f>
        <v>0</v>
      </c>
      <c r="J23" s="61">
        <f>+O8</f>
        <v>0</v>
      </c>
      <c r="K23" s="79" t="s">
        <v>243</v>
      </c>
      <c r="L23" s="74">
        <f>+C9</f>
        <v>0</v>
      </c>
      <c r="M23" s="359"/>
      <c r="N23" s="359"/>
      <c r="O23" s="359"/>
      <c r="P23" s="359"/>
      <c r="Q23" s="359"/>
      <c r="R23" s="70"/>
      <c r="S23" s="70"/>
    </row>
    <row r="24" spans="1:19" ht="50.1" customHeight="1" thickTop="1" thickBot="1" x14ac:dyDescent="0.3">
      <c r="A24" s="70"/>
      <c r="B24" s="70"/>
      <c r="C24" s="70"/>
      <c r="D24" s="70"/>
      <c r="E24" s="63">
        <v>5</v>
      </c>
      <c r="F24" s="60">
        <f>+G10</f>
        <v>0</v>
      </c>
      <c r="G24" s="60">
        <f>+I10</f>
        <v>0</v>
      </c>
      <c r="H24" s="61">
        <f>+K10</f>
        <v>0</v>
      </c>
      <c r="I24" s="61">
        <f>+M10</f>
        <v>0</v>
      </c>
      <c r="J24" s="73">
        <f>+O10</f>
        <v>0</v>
      </c>
      <c r="K24" s="75" t="s">
        <v>288</v>
      </c>
      <c r="L24" s="80">
        <f>SUM(L20:L23)</f>
        <v>13</v>
      </c>
      <c r="M24" s="359"/>
      <c r="N24" s="359"/>
      <c r="O24" s="359"/>
      <c r="P24" s="359"/>
      <c r="Q24" s="359"/>
      <c r="R24" s="70"/>
      <c r="S24" s="70"/>
    </row>
    <row r="25" spans="1:19" ht="6" customHeight="1" thickBot="1" x14ac:dyDescent="0.3">
      <c r="A25" s="70"/>
      <c r="B25" s="70"/>
      <c r="C25" s="70"/>
      <c r="D25" s="70"/>
      <c r="E25" s="70"/>
      <c r="F25" s="70"/>
      <c r="G25" s="70"/>
      <c r="H25" s="70"/>
      <c r="I25" s="70"/>
      <c r="J25" s="70"/>
      <c r="K25" s="70"/>
      <c r="L25" s="70"/>
      <c r="M25" s="70"/>
      <c r="N25" s="70"/>
      <c r="O25" s="70"/>
      <c r="P25" s="70"/>
      <c r="Q25" s="70"/>
      <c r="R25" s="70"/>
      <c r="S25" s="70"/>
    </row>
    <row r="26" spans="1:19" ht="15.75" hidden="1" thickBot="1" x14ac:dyDescent="0.3">
      <c r="A26" s="70"/>
      <c r="B26" s="70"/>
      <c r="C26" s="70"/>
      <c r="D26" s="70"/>
      <c r="E26" s="70"/>
      <c r="F26" s="70"/>
      <c r="G26" s="70"/>
      <c r="H26" s="70"/>
      <c r="I26" s="70"/>
      <c r="J26" s="70"/>
      <c r="K26" s="70"/>
      <c r="L26" s="70"/>
      <c r="M26" s="70"/>
      <c r="N26" s="70"/>
      <c r="O26" s="70"/>
      <c r="P26" s="70"/>
      <c r="Q26" s="70"/>
      <c r="R26" s="70"/>
      <c r="S26" s="70"/>
    </row>
    <row r="27" spans="1:19" ht="15.75" thickBot="1" x14ac:dyDescent="0.3">
      <c r="A27" s="70"/>
      <c r="B27" s="70"/>
      <c r="C27" s="70"/>
      <c r="D27" s="70"/>
      <c r="E27" s="70"/>
      <c r="F27" s="119" t="s">
        <v>290</v>
      </c>
      <c r="G27" s="354" t="s">
        <v>296</v>
      </c>
      <c r="H27" s="355"/>
      <c r="I27" s="356"/>
      <c r="J27" s="70"/>
      <c r="K27" s="70"/>
      <c r="L27" s="70"/>
      <c r="M27" s="70"/>
      <c r="N27" s="70"/>
      <c r="O27" s="70"/>
      <c r="P27" s="70"/>
      <c r="Q27" s="70"/>
      <c r="R27" s="70"/>
      <c r="S27" s="70"/>
    </row>
    <row r="28" spans="1:19" ht="30.75" customHeight="1" thickBot="1" x14ac:dyDescent="0.3">
      <c r="A28" s="70"/>
      <c r="B28" s="70"/>
      <c r="C28" s="70"/>
      <c r="D28" s="70"/>
      <c r="E28" s="70"/>
      <c r="F28" s="120" t="s">
        <v>291</v>
      </c>
      <c r="G28" s="121" t="s">
        <v>313</v>
      </c>
      <c r="H28" s="357" t="s">
        <v>292</v>
      </c>
      <c r="I28" s="358"/>
      <c r="J28" s="70"/>
      <c r="K28" s="70"/>
      <c r="L28" s="70"/>
      <c r="M28" s="70"/>
      <c r="N28" s="70"/>
      <c r="O28" s="70"/>
      <c r="P28" s="70"/>
      <c r="Q28" s="70"/>
      <c r="R28" s="70"/>
      <c r="S28" s="70"/>
    </row>
    <row r="29" spans="1:19" x14ac:dyDescent="0.25">
      <c r="A29" s="70"/>
      <c r="B29" s="70"/>
      <c r="C29" s="70"/>
      <c r="D29" s="70"/>
      <c r="E29" s="70"/>
      <c r="F29" s="70"/>
      <c r="G29" s="70"/>
      <c r="H29" s="70"/>
      <c r="I29" s="70"/>
      <c r="J29" s="70"/>
      <c r="K29" s="70"/>
      <c r="L29" s="70"/>
      <c r="M29" s="70"/>
      <c r="N29" s="70"/>
      <c r="O29" s="70"/>
      <c r="P29" s="70"/>
      <c r="Q29" s="70"/>
      <c r="R29" s="70"/>
      <c r="S29" s="70"/>
    </row>
    <row r="30" spans="1:19" x14ac:dyDescent="0.25">
      <c r="A30" s="70"/>
      <c r="B30" s="70"/>
      <c r="C30" s="70"/>
      <c r="D30" s="70"/>
      <c r="E30" s="70"/>
      <c r="F30" s="70"/>
      <c r="G30" s="70"/>
      <c r="H30" s="70"/>
      <c r="I30" s="70"/>
      <c r="J30" s="70"/>
      <c r="K30" s="70"/>
      <c r="L30" s="70"/>
      <c r="M30" s="70"/>
      <c r="N30" s="70"/>
      <c r="O30" s="70"/>
      <c r="P30" s="70"/>
      <c r="Q30" s="70"/>
      <c r="R30" s="70"/>
      <c r="S30" s="70"/>
    </row>
  </sheetData>
  <sheetProtection sheet="1" objects="1" scenarios="1"/>
  <mergeCells count="5">
    <mergeCell ref="E18:E19"/>
    <mergeCell ref="K18:L19"/>
    <mergeCell ref="G27:I27"/>
    <mergeCell ref="H28:I28"/>
    <mergeCell ref="M18:Q24"/>
  </mergeCells>
  <conditionalFormatting sqref="H3">
    <cfRule type="containsText" dxfId="22" priority="23" operator="containsText" text="EXTREMa">
      <formula>NOT(ISERROR(SEARCH("EXTREMa",H3)))</formula>
    </cfRule>
  </conditionalFormatting>
  <conditionalFormatting sqref="H3">
    <cfRule type="containsText" dxfId="21" priority="20" operator="containsText" text="BAJa">
      <formula>NOT(ISERROR(SEARCH("BAJa",H3)))</formula>
    </cfRule>
    <cfRule type="containsText" dxfId="20" priority="21" operator="containsText" text="MODERADa">
      <formula>NOT(ISERROR(SEARCH("MODERADa",H3)))</formula>
    </cfRule>
    <cfRule type="containsText" dxfId="19" priority="22" operator="containsText" text="ALTa">
      <formula>NOT(ISERROR(SEARCH("ALTa",H3)))</formula>
    </cfRule>
  </conditionalFormatting>
  <conditionalFormatting sqref="F20:F22 F20:H20">
    <cfRule type="cellIs" dxfId="18" priority="19" operator="equal">
      <formula>0</formula>
    </cfRule>
  </conditionalFormatting>
  <conditionalFormatting sqref="G21">
    <cfRule type="cellIs" dxfId="17" priority="18" operator="equal">
      <formula>0</formula>
    </cfRule>
  </conditionalFormatting>
  <conditionalFormatting sqref="I20">
    <cfRule type="cellIs" dxfId="16" priority="17" operator="equal">
      <formula>0</formula>
    </cfRule>
  </conditionalFormatting>
  <conditionalFormatting sqref="H21">
    <cfRule type="cellIs" dxfId="15" priority="16" operator="equal">
      <formula>0</formula>
    </cfRule>
  </conditionalFormatting>
  <conditionalFormatting sqref="G22">
    <cfRule type="cellIs" dxfId="14" priority="15" operator="equal">
      <formula>0</formula>
    </cfRule>
  </conditionalFormatting>
  <conditionalFormatting sqref="F23">
    <cfRule type="cellIs" dxfId="13" priority="14" operator="equal">
      <formula>0</formula>
    </cfRule>
  </conditionalFormatting>
  <conditionalFormatting sqref="J20">
    <cfRule type="cellIs" dxfId="12" priority="13" operator="equal">
      <formula>0</formula>
    </cfRule>
  </conditionalFormatting>
  <conditionalFormatting sqref="I21:J21">
    <cfRule type="cellIs" dxfId="11" priority="12" operator="equal">
      <formula>0</formula>
    </cfRule>
  </conditionalFormatting>
  <conditionalFormatting sqref="H22:I22">
    <cfRule type="cellIs" dxfId="10" priority="11" operator="equal">
      <formula>0</formula>
    </cfRule>
  </conditionalFormatting>
  <conditionalFormatting sqref="G23:H23">
    <cfRule type="cellIs" dxfId="9" priority="10" operator="equal">
      <formula>0</formula>
    </cfRule>
  </conditionalFormatting>
  <conditionalFormatting sqref="F24:G24">
    <cfRule type="cellIs" dxfId="8" priority="9" operator="equal">
      <formula>0</formula>
    </cfRule>
  </conditionalFormatting>
  <conditionalFormatting sqref="J22">
    <cfRule type="cellIs" dxfId="7" priority="8" operator="equal">
      <formula>0</formula>
    </cfRule>
  </conditionalFormatting>
  <conditionalFormatting sqref="J23:J24">
    <cfRule type="cellIs" dxfId="6" priority="7" operator="equal">
      <formula>0</formula>
    </cfRule>
  </conditionalFormatting>
  <conditionalFormatting sqref="I23:I24">
    <cfRule type="cellIs" dxfId="5" priority="6" operator="equal">
      <formula>0</formula>
    </cfRule>
  </conditionalFormatting>
  <conditionalFormatting sqref="H24">
    <cfRule type="cellIs" dxfId="4" priority="5" operator="equal">
      <formula>0</formula>
    </cfRule>
  </conditionalFormatting>
  <conditionalFormatting sqref="K18:L19">
    <cfRule type="containsText" dxfId="3" priority="3" operator="containsText" text="RIESGO RESIDUAL">
      <formula>NOT(ISERROR(SEARCH("RIESGO RESIDUAL",K18)))</formula>
    </cfRule>
    <cfRule type="containsText" dxfId="2" priority="4" operator="containsText" text="SEVERIDAD RIESGO INHERENTE">
      <formula>NOT(ISERROR(SEARCH("SEVERIDAD RIESGO INHERENTE",K18)))</formula>
    </cfRule>
  </conditionalFormatting>
  <conditionalFormatting sqref="M18:Q24">
    <cfRule type="cellIs" dxfId="1" priority="1" operator="equal">
      <formula>1</formula>
    </cfRule>
    <cfRule type="containsText" dxfId="0" priority="2" operator="containsText" text="2">
      <formula>NOT(ISERROR(SEARCH("2",M18)))</formula>
    </cfRule>
  </conditionalFormatting>
  <hyperlinks>
    <hyperlink ref="G28" location="registro!A1" tooltip="por Ciudad de Origen" display="Severidad &gt;&gt;" xr:uid="{00000000-0004-0000-0600-000000000000}"/>
    <hyperlink ref="H28" location="tipos!A1" tooltip="Por Producto" display="Tipos Riesgo &gt;&gt;" xr:uid="{00000000-0004-0000-0600-000001000000}"/>
    <hyperlink ref="F28" location="inicio!A1" tooltip="Inicio" display="&lt;&lt; Inicio" xr:uid="{00000000-0004-0000-0600-000002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Option Button 1">
              <controlPr locked="0" defaultSize="0" autoFill="0" autoLine="0" autoPict="0">
                <anchor moveWithCells="1" sizeWithCells="1">
                  <from>
                    <xdr:col>4</xdr:col>
                    <xdr:colOff>190500</xdr:colOff>
                    <xdr:row>12</xdr:row>
                    <xdr:rowOff>133350</xdr:rowOff>
                  </from>
                  <to>
                    <xdr:col>6</xdr:col>
                    <xdr:colOff>38100</xdr:colOff>
                    <xdr:row>15</xdr:row>
                    <xdr:rowOff>142875</xdr:rowOff>
                  </to>
                </anchor>
              </controlPr>
            </control>
          </mc:Choice>
        </mc:AlternateContent>
        <mc:AlternateContent xmlns:mc="http://schemas.openxmlformats.org/markup-compatibility/2006">
          <mc:Choice Requires="x14">
            <control shapeId="7177" r:id="rId5" name="Option Button 9">
              <controlPr locked="0" defaultSize="0" autoFill="0" autoLine="0" autoPict="0">
                <anchor moveWithCells="1" sizeWithCells="1">
                  <from>
                    <xdr:col>6</xdr:col>
                    <xdr:colOff>371475</xdr:colOff>
                    <xdr:row>12</xdr:row>
                    <xdr:rowOff>114300</xdr:rowOff>
                  </from>
                  <to>
                    <xdr:col>8</xdr:col>
                    <xdr:colOff>219075</xdr:colOff>
                    <xdr:row>15</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C4:F11"/>
  <sheetViews>
    <sheetView workbookViewId="0">
      <selection activeCell="K13" sqref="K13"/>
    </sheetView>
  </sheetViews>
  <sheetFormatPr baseColWidth="10" defaultRowHeight="15" x14ac:dyDescent="0.25"/>
  <cols>
    <col min="1" max="1" width="3.42578125" customWidth="1"/>
    <col min="2" max="2" width="2.7109375" customWidth="1"/>
    <col min="4" max="4" width="11.28515625" customWidth="1"/>
    <col min="5" max="5" width="4.42578125" customWidth="1"/>
    <col min="257" max="257" width="3.42578125" customWidth="1"/>
    <col min="258" max="258" width="2.7109375" customWidth="1"/>
    <col min="260" max="260" width="11.28515625" customWidth="1"/>
    <col min="261" max="261" width="4.42578125" customWidth="1"/>
    <col min="513" max="513" width="3.42578125" customWidth="1"/>
    <col min="514" max="514" width="2.7109375" customWidth="1"/>
    <col min="516" max="516" width="11.28515625" customWidth="1"/>
    <col min="517" max="517" width="4.42578125" customWidth="1"/>
    <col min="769" max="769" width="3.42578125" customWidth="1"/>
    <col min="770" max="770" width="2.7109375" customWidth="1"/>
    <col min="772" max="772" width="11.28515625" customWidth="1"/>
    <col min="773" max="773" width="4.42578125" customWidth="1"/>
    <col min="1025" max="1025" width="3.42578125" customWidth="1"/>
    <col min="1026" max="1026" width="2.7109375" customWidth="1"/>
    <col min="1028" max="1028" width="11.28515625" customWidth="1"/>
    <col min="1029" max="1029" width="4.42578125" customWidth="1"/>
    <col min="1281" max="1281" width="3.42578125" customWidth="1"/>
    <col min="1282" max="1282" width="2.7109375" customWidth="1"/>
    <col min="1284" max="1284" width="11.28515625" customWidth="1"/>
    <col min="1285" max="1285" width="4.42578125" customWidth="1"/>
    <col min="1537" max="1537" width="3.42578125" customWidth="1"/>
    <col min="1538" max="1538" width="2.7109375" customWidth="1"/>
    <col min="1540" max="1540" width="11.28515625" customWidth="1"/>
    <col min="1541" max="1541" width="4.42578125" customWidth="1"/>
    <col min="1793" max="1793" width="3.42578125" customWidth="1"/>
    <col min="1794" max="1794" width="2.7109375" customWidth="1"/>
    <col min="1796" max="1796" width="11.28515625" customWidth="1"/>
    <col min="1797" max="1797" width="4.42578125" customWidth="1"/>
    <col min="2049" max="2049" width="3.42578125" customWidth="1"/>
    <col min="2050" max="2050" width="2.7109375" customWidth="1"/>
    <col min="2052" max="2052" width="11.28515625" customWidth="1"/>
    <col min="2053" max="2053" width="4.42578125" customWidth="1"/>
    <col min="2305" max="2305" width="3.42578125" customWidth="1"/>
    <col min="2306" max="2306" width="2.7109375" customWidth="1"/>
    <col min="2308" max="2308" width="11.28515625" customWidth="1"/>
    <col min="2309" max="2309" width="4.42578125" customWidth="1"/>
    <col min="2561" max="2561" width="3.42578125" customWidth="1"/>
    <col min="2562" max="2562" width="2.7109375" customWidth="1"/>
    <col min="2564" max="2564" width="11.28515625" customWidth="1"/>
    <col min="2565" max="2565" width="4.42578125" customWidth="1"/>
    <col min="2817" max="2817" width="3.42578125" customWidth="1"/>
    <col min="2818" max="2818" width="2.7109375" customWidth="1"/>
    <col min="2820" max="2820" width="11.28515625" customWidth="1"/>
    <col min="2821" max="2821" width="4.42578125" customWidth="1"/>
    <col min="3073" max="3073" width="3.42578125" customWidth="1"/>
    <col min="3074" max="3074" width="2.7109375" customWidth="1"/>
    <col min="3076" max="3076" width="11.28515625" customWidth="1"/>
    <col min="3077" max="3077" width="4.42578125" customWidth="1"/>
    <col min="3329" max="3329" width="3.42578125" customWidth="1"/>
    <col min="3330" max="3330" width="2.7109375" customWidth="1"/>
    <col min="3332" max="3332" width="11.28515625" customWidth="1"/>
    <col min="3333" max="3333" width="4.42578125" customWidth="1"/>
    <col min="3585" max="3585" width="3.42578125" customWidth="1"/>
    <col min="3586" max="3586" width="2.7109375" customWidth="1"/>
    <col min="3588" max="3588" width="11.28515625" customWidth="1"/>
    <col min="3589" max="3589" width="4.42578125" customWidth="1"/>
    <col min="3841" max="3841" width="3.42578125" customWidth="1"/>
    <col min="3842" max="3842" width="2.7109375" customWidth="1"/>
    <col min="3844" max="3844" width="11.28515625" customWidth="1"/>
    <col min="3845" max="3845" width="4.42578125" customWidth="1"/>
    <col min="4097" max="4097" width="3.42578125" customWidth="1"/>
    <col min="4098" max="4098" width="2.7109375" customWidth="1"/>
    <col min="4100" max="4100" width="11.28515625" customWidth="1"/>
    <col min="4101" max="4101" width="4.42578125" customWidth="1"/>
    <col min="4353" max="4353" width="3.42578125" customWidth="1"/>
    <col min="4354" max="4354" width="2.7109375" customWidth="1"/>
    <col min="4356" max="4356" width="11.28515625" customWidth="1"/>
    <col min="4357" max="4357" width="4.42578125" customWidth="1"/>
    <col min="4609" max="4609" width="3.42578125" customWidth="1"/>
    <col min="4610" max="4610" width="2.7109375" customWidth="1"/>
    <col min="4612" max="4612" width="11.28515625" customWidth="1"/>
    <col min="4613" max="4613" width="4.42578125" customWidth="1"/>
    <col min="4865" max="4865" width="3.42578125" customWidth="1"/>
    <col min="4866" max="4866" width="2.7109375" customWidth="1"/>
    <col min="4868" max="4868" width="11.28515625" customWidth="1"/>
    <col min="4869" max="4869" width="4.42578125" customWidth="1"/>
    <col min="5121" max="5121" width="3.42578125" customWidth="1"/>
    <col min="5122" max="5122" width="2.7109375" customWidth="1"/>
    <col min="5124" max="5124" width="11.28515625" customWidth="1"/>
    <col min="5125" max="5125" width="4.42578125" customWidth="1"/>
    <col min="5377" max="5377" width="3.42578125" customWidth="1"/>
    <col min="5378" max="5378" width="2.7109375" customWidth="1"/>
    <col min="5380" max="5380" width="11.28515625" customWidth="1"/>
    <col min="5381" max="5381" width="4.42578125" customWidth="1"/>
    <col min="5633" max="5633" width="3.42578125" customWidth="1"/>
    <col min="5634" max="5634" width="2.7109375" customWidth="1"/>
    <col min="5636" max="5636" width="11.28515625" customWidth="1"/>
    <col min="5637" max="5637" width="4.42578125" customWidth="1"/>
    <col min="5889" max="5889" width="3.42578125" customWidth="1"/>
    <col min="5890" max="5890" width="2.7109375" customWidth="1"/>
    <col min="5892" max="5892" width="11.28515625" customWidth="1"/>
    <col min="5893" max="5893" width="4.42578125" customWidth="1"/>
    <col min="6145" max="6145" width="3.42578125" customWidth="1"/>
    <col min="6146" max="6146" width="2.7109375" customWidth="1"/>
    <col min="6148" max="6148" width="11.28515625" customWidth="1"/>
    <col min="6149" max="6149" width="4.42578125" customWidth="1"/>
    <col min="6401" max="6401" width="3.42578125" customWidth="1"/>
    <col min="6402" max="6402" width="2.7109375" customWidth="1"/>
    <col min="6404" max="6404" width="11.28515625" customWidth="1"/>
    <col min="6405" max="6405" width="4.42578125" customWidth="1"/>
    <col min="6657" max="6657" width="3.42578125" customWidth="1"/>
    <col min="6658" max="6658" width="2.7109375" customWidth="1"/>
    <col min="6660" max="6660" width="11.28515625" customWidth="1"/>
    <col min="6661" max="6661" width="4.42578125" customWidth="1"/>
    <col min="6913" max="6913" width="3.42578125" customWidth="1"/>
    <col min="6914" max="6914" width="2.7109375" customWidth="1"/>
    <col min="6916" max="6916" width="11.28515625" customWidth="1"/>
    <col min="6917" max="6917" width="4.42578125" customWidth="1"/>
    <col min="7169" max="7169" width="3.42578125" customWidth="1"/>
    <col min="7170" max="7170" width="2.7109375" customWidth="1"/>
    <col min="7172" max="7172" width="11.28515625" customWidth="1"/>
    <col min="7173" max="7173" width="4.42578125" customWidth="1"/>
    <col min="7425" max="7425" width="3.42578125" customWidth="1"/>
    <col min="7426" max="7426" width="2.7109375" customWidth="1"/>
    <col min="7428" max="7428" width="11.28515625" customWidth="1"/>
    <col min="7429" max="7429" width="4.42578125" customWidth="1"/>
    <col min="7681" max="7681" width="3.42578125" customWidth="1"/>
    <col min="7682" max="7682" width="2.7109375" customWidth="1"/>
    <col min="7684" max="7684" width="11.28515625" customWidth="1"/>
    <col min="7685" max="7685" width="4.42578125" customWidth="1"/>
    <col min="7937" max="7937" width="3.42578125" customWidth="1"/>
    <col min="7938" max="7938" width="2.7109375" customWidth="1"/>
    <col min="7940" max="7940" width="11.28515625" customWidth="1"/>
    <col min="7941" max="7941" width="4.42578125" customWidth="1"/>
    <col min="8193" max="8193" width="3.42578125" customWidth="1"/>
    <col min="8194" max="8194" width="2.7109375" customWidth="1"/>
    <col min="8196" max="8196" width="11.28515625" customWidth="1"/>
    <col min="8197" max="8197" width="4.42578125" customWidth="1"/>
    <col min="8449" max="8449" width="3.42578125" customWidth="1"/>
    <col min="8450" max="8450" width="2.7109375" customWidth="1"/>
    <col min="8452" max="8452" width="11.28515625" customWidth="1"/>
    <col min="8453" max="8453" width="4.42578125" customWidth="1"/>
    <col min="8705" max="8705" width="3.42578125" customWidth="1"/>
    <col min="8706" max="8706" width="2.7109375" customWidth="1"/>
    <col min="8708" max="8708" width="11.28515625" customWidth="1"/>
    <col min="8709" max="8709" width="4.42578125" customWidth="1"/>
    <col min="8961" max="8961" width="3.42578125" customWidth="1"/>
    <col min="8962" max="8962" width="2.7109375" customWidth="1"/>
    <col min="8964" max="8964" width="11.28515625" customWidth="1"/>
    <col min="8965" max="8965" width="4.42578125" customWidth="1"/>
    <col min="9217" max="9217" width="3.42578125" customWidth="1"/>
    <col min="9218" max="9218" width="2.7109375" customWidth="1"/>
    <col min="9220" max="9220" width="11.28515625" customWidth="1"/>
    <col min="9221" max="9221" width="4.42578125" customWidth="1"/>
    <col min="9473" max="9473" width="3.42578125" customWidth="1"/>
    <col min="9474" max="9474" width="2.7109375" customWidth="1"/>
    <col min="9476" max="9476" width="11.28515625" customWidth="1"/>
    <col min="9477" max="9477" width="4.42578125" customWidth="1"/>
    <col min="9729" max="9729" width="3.42578125" customWidth="1"/>
    <col min="9730" max="9730" width="2.7109375" customWidth="1"/>
    <col min="9732" max="9732" width="11.28515625" customWidth="1"/>
    <col min="9733" max="9733" width="4.42578125" customWidth="1"/>
    <col min="9985" max="9985" width="3.42578125" customWidth="1"/>
    <col min="9986" max="9986" width="2.7109375" customWidth="1"/>
    <col min="9988" max="9988" width="11.28515625" customWidth="1"/>
    <col min="9989" max="9989" width="4.42578125" customWidth="1"/>
    <col min="10241" max="10241" width="3.42578125" customWidth="1"/>
    <col min="10242" max="10242" width="2.7109375" customWidth="1"/>
    <col min="10244" max="10244" width="11.28515625" customWidth="1"/>
    <col min="10245" max="10245" width="4.42578125" customWidth="1"/>
    <col min="10497" max="10497" width="3.42578125" customWidth="1"/>
    <col min="10498" max="10498" width="2.7109375" customWidth="1"/>
    <col min="10500" max="10500" width="11.28515625" customWidth="1"/>
    <col min="10501" max="10501" width="4.42578125" customWidth="1"/>
    <col min="10753" max="10753" width="3.42578125" customWidth="1"/>
    <col min="10754" max="10754" width="2.7109375" customWidth="1"/>
    <col min="10756" max="10756" width="11.28515625" customWidth="1"/>
    <col min="10757" max="10757" width="4.42578125" customWidth="1"/>
    <col min="11009" max="11009" width="3.42578125" customWidth="1"/>
    <col min="11010" max="11010" width="2.7109375" customWidth="1"/>
    <col min="11012" max="11012" width="11.28515625" customWidth="1"/>
    <col min="11013" max="11013" width="4.42578125" customWidth="1"/>
    <col min="11265" max="11265" width="3.42578125" customWidth="1"/>
    <col min="11266" max="11266" width="2.7109375" customWidth="1"/>
    <col min="11268" max="11268" width="11.28515625" customWidth="1"/>
    <col min="11269" max="11269" width="4.42578125" customWidth="1"/>
    <col min="11521" max="11521" width="3.42578125" customWidth="1"/>
    <col min="11522" max="11522" width="2.7109375" customWidth="1"/>
    <col min="11524" max="11524" width="11.28515625" customWidth="1"/>
    <col min="11525" max="11525" width="4.42578125" customWidth="1"/>
    <col min="11777" max="11777" width="3.42578125" customWidth="1"/>
    <col min="11778" max="11778" width="2.7109375" customWidth="1"/>
    <col min="11780" max="11780" width="11.28515625" customWidth="1"/>
    <col min="11781" max="11781" width="4.42578125" customWidth="1"/>
    <col min="12033" max="12033" width="3.42578125" customWidth="1"/>
    <col min="12034" max="12034" width="2.7109375" customWidth="1"/>
    <col min="12036" max="12036" width="11.28515625" customWidth="1"/>
    <col min="12037" max="12037" width="4.42578125" customWidth="1"/>
    <col min="12289" max="12289" width="3.42578125" customWidth="1"/>
    <col min="12290" max="12290" width="2.7109375" customWidth="1"/>
    <col min="12292" max="12292" width="11.28515625" customWidth="1"/>
    <col min="12293" max="12293" width="4.42578125" customWidth="1"/>
    <col min="12545" max="12545" width="3.42578125" customWidth="1"/>
    <col min="12546" max="12546" width="2.7109375" customWidth="1"/>
    <col min="12548" max="12548" width="11.28515625" customWidth="1"/>
    <col min="12549" max="12549" width="4.42578125" customWidth="1"/>
    <col min="12801" max="12801" width="3.42578125" customWidth="1"/>
    <col min="12802" max="12802" width="2.7109375" customWidth="1"/>
    <col min="12804" max="12804" width="11.28515625" customWidth="1"/>
    <col min="12805" max="12805" width="4.42578125" customWidth="1"/>
    <col min="13057" max="13057" width="3.42578125" customWidth="1"/>
    <col min="13058" max="13058" width="2.7109375" customWidth="1"/>
    <col min="13060" max="13060" width="11.28515625" customWidth="1"/>
    <col min="13061" max="13061" width="4.42578125" customWidth="1"/>
    <col min="13313" max="13313" width="3.42578125" customWidth="1"/>
    <col min="13314" max="13314" width="2.7109375" customWidth="1"/>
    <col min="13316" max="13316" width="11.28515625" customWidth="1"/>
    <col min="13317" max="13317" width="4.42578125" customWidth="1"/>
    <col min="13569" max="13569" width="3.42578125" customWidth="1"/>
    <col min="13570" max="13570" width="2.7109375" customWidth="1"/>
    <col min="13572" max="13572" width="11.28515625" customWidth="1"/>
    <col min="13573" max="13573" width="4.42578125" customWidth="1"/>
    <col min="13825" max="13825" width="3.42578125" customWidth="1"/>
    <col min="13826" max="13826" width="2.7109375" customWidth="1"/>
    <col min="13828" max="13828" width="11.28515625" customWidth="1"/>
    <col min="13829" max="13829" width="4.42578125" customWidth="1"/>
    <col min="14081" max="14081" width="3.42578125" customWidth="1"/>
    <col min="14082" max="14082" width="2.7109375" customWidth="1"/>
    <col min="14084" max="14084" width="11.28515625" customWidth="1"/>
    <col min="14085" max="14085" width="4.42578125" customWidth="1"/>
    <col min="14337" max="14337" width="3.42578125" customWidth="1"/>
    <col min="14338" max="14338" width="2.7109375" customWidth="1"/>
    <col min="14340" max="14340" width="11.28515625" customWidth="1"/>
    <col min="14341" max="14341" width="4.42578125" customWidth="1"/>
    <col min="14593" max="14593" width="3.42578125" customWidth="1"/>
    <col min="14594" max="14594" width="2.7109375" customWidth="1"/>
    <col min="14596" max="14596" width="11.28515625" customWidth="1"/>
    <col min="14597" max="14597" width="4.42578125" customWidth="1"/>
    <col min="14849" max="14849" width="3.42578125" customWidth="1"/>
    <col min="14850" max="14850" width="2.7109375" customWidth="1"/>
    <col min="14852" max="14852" width="11.28515625" customWidth="1"/>
    <col min="14853" max="14853" width="4.42578125" customWidth="1"/>
    <col min="15105" max="15105" width="3.42578125" customWidth="1"/>
    <col min="15106" max="15106" width="2.7109375" customWidth="1"/>
    <col min="15108" max="15108" width="11.28515625" customWidth="1"/>
    <col min="15109" max="15109" width="4.42578125" customWidth="1"/>
    <col min="15361" max="15361" width="3.42578125" customWidth="1"/>
    <col min="15362" max="15362" width="2.7109375" customWidth="1"/>
    <col min="15364" max="15364" width="11.28515625" customWidth="1"/>
    <col min="15365" max="15365" width="4.42578125" customWidth="1"/>
    <col min="15617" max="15617" width="3.42578125" customWidth="1"/>
    <col min="15618" max="15618" width="2.7109375" customWidth="1"/>
    <col min="15620" max="15620" width="11.28515625" customWidth="1"/>
    <col min="15621" max="15621" width="4.42578125" customWidth="1"/>
    <col min="15873" max="15873" width="3.42578125" customWidth="1"/>
    <col min="15874" max="15874" width="2.7109375" customWidth="1"/>
    <col min="15876" max="15876" width="11.28515625" customWidth="1"/>
    <col min="15877" max="15877" width="4.42578125" customWidth="1"/>
    <col min="16129" max="16129" width="3.42578125" customWidth="1"/>
    <col min="16130" max="16130" width="2.7109375" customWidth="1"/>
    <col min="16132" max="16132" width="11.28515625" customWidth="1"/>
    <col min="16133" max="16133" width="4.42578125" customWidth="1"/>
  </cols>
  <sheetData>
    <row r="4" spans="3:6" ht="23.25" x14ac:dyDescent="0.35">
      <c r="C4" s="156" t="s">
        <v>315</v>
      </c>
    </row>
    <row r="6" spans="3:6" x14ac:dyDescent="0.25">
      <c r="C6" s="157" t="s">
        <v>316</v>
      </c>
      <c r="F6" s="158">
        <v>43149</v>
      </c>
    </row>
    <row r="7" spans="3:6" x14ac:dyDescent="0.25">
      <c r="F7" s="159" t="str">
        <f ca="1">"te quedan "&amp;F6-TODAY()&amp;" días"</f>
        <v>te quedan -43 días</v>
      </c>
    </row>
    <row r="9" spans="3:6" x14ac:dyDescent="0.25">
      <c r="F9" s="160" t="s">
        <v>317</v>
      </c>
    </row>
    <row r="10" spans="3:6" x14ac:dyDescent="0.25">
      <c r="F10" s="160" t="s">
        <v>318</v>
      </c>
    </row>
    <row r="11" spans="3:6" x14ac:dyDescent="0.25">
      <c r="F11" s="161" t="s">
        <v>319</v>
      </c>
    </row>
  </sheetData>
  <hyperlinks>
    <hyperlink ref="F11" r:id="rId1" xr:uid="{00000000-0004-0000-0700-000000000000}"/>
  </hyperlinks>
  <pageMargins left="0.7" right="0.7" top="0.75" bottom="0.75" header="0.3" footer="0.3"/>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18</vt:i4>
      </vt:variant>
    </vt:vector>
  </HeadingPairs>
  <TitlesOfParts>
    <vt:vector size="26" baseType="lpstr">
      <vt:lpstr>riesgos de contratacion</vt:lpstr>
      <vt:lpstr>parametros</vt:lpstr>
      <vt:lpstr>Hoja2</vt:lpstr>
      <vt:lpstr>registro</vt:lpstr>
      <vt:lpstr>inicio</vt:lpstr>
      <vt:lpstr>tipos</vt:lpstr>
      <vt:lpstr>grafica</vt:lpstr>
      <vt:lpstr>Hoja1</vt:lpstr>
      <vt:lpstr>BASE</vt:lpstr>
      <vt:lpstr>baseinherente</vt:lpstr>
      <vt:lpstr>calificacion</vt:lpstr>
      <vt:lpstr>calificaimpacto</vt:lpstr>
      <vt:lpstr>calificaprobabilidad</vt:lpstr>
      <vt:lpstr>calificariesgo</vt:lpstr>
      <vt:lpstr>clase</vt:lpstr>
      <vt:lpstr>etapa</vt:lpstr>
      <vt:lpstr>EVALUACION</vt:lpstr>
      <vt:lpstr>fuente</vt:lpstr>
      <vt:lpstr>IDENTIFICACION</vt:lpstr>
      <vt:lpstr>IMPACTO</vt:lpstr>
      <vt:lpstr>MONITOREO</vt:lpstr>
      <vt:lpstr>PROBABILIDAD</vt:lpstr>
      <vt:lpstr>tablatipo</vt:lpstr>
      <vt:lpstr>tablatiporiesgo</vt:lpstr>
      <vt:lpstr>tipo</vt:lpstr>
      <vt:lpstr>TRATAMIENTO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Montenegro Espejo</dc:creator>
  <cp:lastModifiedBy>Alex Ricardo Cotes Cantillo</cp:lastModifiedBy>
  <dcterms:created xsi:type="dcterms:W3CDTF">2017-08-22T17:01:21Z</dcterms:created>
  <dcterms:modified xsi:type="dcterms:W3CDTF">2018-04-02T22:29:59Z</dcterms:modified>
</cp:coreProperties>
</file>