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medicinalegalgovco-my.sharepoint.com/personal/maireth_villarreal_medicinalegal_gov_co/Documents/Documentos/2026/C D_CROMATOGRAFOS/"/>
    </mc:Choice>
  </mc:AlternateContent>
  <xr:revisionPtr revIDLastSave="0" documentId="8_{BF45B843-E661-458A-83A8-5A89518E9C4B}" xr6:coauthVersionLast="47" xr6:coauthVersionMax="47" xr10:uidLastSave="{00000000-0000-0000-0000-000000000000}"/>
  <bookViews>
    <workbookView xWindow="-120" yWindow="-120" windowWidth="29040" windowHeight="15720" firstSheet="3" activeTab="3" xr2:uid="{00000000-000D-0000-FFFF-FFFF00000000}"/>
  </bookViews>
  <sheets>
    <sheet name="ESPECIFICACIONES" sheetId="1" r:id="rId1"/>
    <sheet name="ITEM 1 TOXICOLOGÍA" sheetId="2" r:id="rId2"/>
    <sheet name="ITEM 2 ESTUPEFACIENTES" sheetId="3" r:id="rId3"/>
    <sheet name="ESTUDIO DE MERCADO" sheetId="4" r:id="rId4"/>
    <sheet name="REGIONALIZACION Y PRESUPUESTO" sheetId="5" r:id="rId5"/>
  </sheets>
  <definedNames>
    <definedName name="_xlnm._FilterDatabase" localSheetId="0" hidden="1">ESPECIFICACIONES!$B$4:$K$6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5" l="1"/>
  <c r="M12" i="5"/>
  <c r="M11" i="5"/>
  <c r="M10" i="5"/>
  <c r="K10" i="5"/>
  <c r="F6" i="5" l="1"/>
  <c r="F5" i="5"/>
  <c r="M6" i="4"/>
  <c r="L6" i="5" s="1"/>
  <c r="F6" i="4"/>
  <c r="M5" i="4"/>
  <c r="N5" i="4" s="1"/>
  <c r="F5" i="4"/>
  <c r="N6" i="4" l="1"/>
  <c r="O5" i="4" s="1"/>
  <c r="L5" i="5"/>
  <c r="P5" i="5" s="1"/>
  <c r="P7" i="5" s="1"/>
  <c r="M6" i="5"/>
  <c r="Q6" i="5"/>
  <c r="Q7" i="5" s="1"/>
  <c r="J13" i="5" s="1"/>
  <c r="R6" i="5"/>
  <c r="R7" i="5" s="1"/>
  <c r="J14" i="5" s="1"/>
  <c r="S6" i="5"/>
  <c r="S7" i="5" s="1"/>
  <c r="J15" i="5" s="1"/>
  <c r="M5" i="5"/>
  <c r="O5" i="5"/>
  <c r="G35" i="3"/>
  <c r="G32" i="3"/>
  <c r="G33" i="3" s="1"/>
  <c r="F52" i="2"/>
  <c r="F53" i="2" s="1"/>
  <c r="F6" i="1"/>
  <c r="F5" i="1"/>
  <c r="K13" i="5" l="1"/>
  <c r="N5" i="5"/>
  <c r="T6" i="5"/>
  <c r="O7" i="5"/>
  <c r="T5" i="5"/>
  <c r="F54" i="2"/>
  <c r="F55" i="2" s="1"/>
  <c r="F56" i="2" s="1"/>
  <c r="T7" i="5" l="1"/>
  <c r="K11" i="5"/>
  <c r="L10" i="5" s="1"/>
  <c r="U5" i="5"/>
</calcChain>
</file>

<file path=xl/sharedStrings.xml><?xml version="1.0" encoding="utf-8"?>
<sst xmlns="http://schemas.openxmlformats.org/spreadsheetml/2006/main" count="276" uniqueCount="221">
  <si>
    <t>ITEM</t>
  </si>
  <si>
    <t xml:space="preserve">ESPECIFICACIÓN TÉCNICA </t>
  </si>
  <si>
    <t xml:space="preserve">PRESENTACIÓN </t>
  </si>
  <si>
    <t>CANT POR ITEM</t>
  </si>
  <si>
    <t>VALOR UNITARIO</t>
  </si>
  <si>
    <t>VALOR UNITARIO CON IVA</t>
  </si>
  <si>
    <t>MARCA</t>
  </si>
  <si>
    <t>REFERENCIA</t>
  </si>
  <si>
    <t>UNIDAD</t>
  </si>
  <si>
    <t>ITEM 1
CROMATOGRAFO DE GASES CON DETECTOR DE ESPECTROMETRÍA DE MASAS TIPO CUADRUPOLO SIMPLE
LABORATORIOS DE TOXICOLOGÍA</t>
  </si>
  <si>
    <t>PARAMETRO</t>
  </si>
  <si>
    <t>ESPECIFICACIONES</t>
  </si>
  <si>
    <r>
      <t>1. AUTOMUESTREADOR / inyector automático, marca:  Agilent Technologies
Modelo: 7693A (ALS y bandeja d</t>
    </r>
    <r>
      <rPr>
        <b/>
        <sz val="10"/>
        <rFont val="Arial"/>
        <family val="2"/>
      </rPr>
      <t>e 150 viales con 
calentador/Mixer)</t>
    </r>
  </si>
  <si>
    <t>Automuestreador de líquidos automatizado, programable pero sin que requiera alineación desde usuario</t>
  </si>
  <si>
    <t xml:space="preserve">Capacidad de la bandeja de muestras: Igual o mayor a 150 viales de 2mL de volumen nominal </t>
  </si>
  <si>
    <t>Volumen y características de los viales a usar: Debe permitir el uso de viales estándar de 2 mL (con o sin insertos de diferentes volumenes) y que no deban ser específicos de alguna marca</t>
  </si>
  <si>
    <t xml:space="preserve">Con jeringa que permita la inyección de la muestra líquida un volumen de inyección entre 1 µL y 10 µL o mejor </t>
  </si>
  <si>
    <t>Lavados antes y después de la inyección: Entre 0 y 15</t>
  </si>
  <si>
    <t>La velocidad de dispensación y de inyección deben ser totalmente programables</t>
  </si>
  <si>
    <t>Incluir un sistema de calentamiento y refrigeración de las bandejas, que permita mantener los viales de 2 mL en un rango de temperatura de 5°C a 30°C o un rango más amplio. Se deben incluir los accesorios o equipamiento adicionales que sean necesarios para el adecuado funcionamiento.</t>
  </si>
  <si>
    <t>Incluir un sistema de mezclado de la muestra dentro del vial antes de ser inyectado. Esta opción debe ser programable desde el software, aplicable a cada muestra</t>
  </si>
  <si>
    <t>Modo de inyección múltiple de 1 a 99 inyecciones de  un volumen especificado</t>
  </si>
  <si>
    <t>2. CROMATÓGRAFO DE GASES
Marca: Agilent Technologies
Modelo: GC 8890</t>
  </si>
  <si>
    <t>Cromatógrafo de gases, que permita la instalación de por lo menos dos (2) o más detectores, incluido detector de espectrometría de masas.</t>
  </si>
  <si>
    <t>Con capacidad para al menos dos (02) puertos de inyección, que puedan ser usados en modo  Split o Splitless según la técnica del laboratorio.</t>
  </si>
  <si>
    <t>Modo de ahorro de gas helio o hidrógeno cuando esté inactivo, según el gas que se esté utilizando</t>
  </si>
  <si>
    <t>Debe permitir modo de inyección splitless, split y splitles pulsado.</t>
  </si>
  <si>
    <t>Acceso a los modos de mantenimiento y servicio desde la pantalla táctil y la interfaz del navegador.</t>
  </si>
  <si>
    <t>El cromatógrafo de gases debe tener una interfaz de pantalla táctil de mínimo 7 pulgadas o mayor, que permita las operaciones básicas de manejo del cromatógrafo, visualizar el estado del cromatógrafo, del análisis, principales parámetros de operación, resumen de errores.</t>
  </si>
  <si>
    <t>PUERTO DE INYECCIÓN
Split/Splitless</t>
  </si>
  <si>
    <t>Apto para uso con un controlador electrónico de presión (EPC u otros controladores de presión): En el rango de presión de 0 a 100 psi (0 a 680 kPa) para control de las columnas con diámetro ≥ 0,200 mm</t>
  </si>
  <si>
    <t xml:space="preserve">Temperatura máxima de operación: ≥  400 °C </t>
  </si>
  <si>
    <t>Rango de presión: 0 a 100 psi o rango más amplio que incluya el especificado</t>
  </si>
  <si>
    <t>Debe tener control electrónico del flujo de purga.</t>
  </si>
  <si>
    <t>Rango de ajuste del flujo total: de 0 a 1,250 mL/min de H2 o de He o rango más amplio que incluya el especificado</t>
  </si>
  <si>
    <t>4. CONTROL DE FLUJO DE GAS DE ARRASTRE</t>
  </si>
  <si>
    <t>Que proporcione al menos cuatro modos de control del flujo de la columna: presión constante, presión en rampa (tres o más rampas), flujo constante o flujo en rampa (tres o más rampas).</t>
  </si>
  <si>
    <t>Debe permitir pruebas de fugas autónomas (Sin intervención del operador)</t>
  </si>
  <si>
    <t>Poder seleccionar como gas auxiliar y portador He o H2, según el método cromatográfico a ejecutar</t>
  </si>
  <si>
    <t xml:space="preserve">Debe contar con un sistema de retrolavado (backflush) que permita invertir el flujo del gas carrier posterior a la elución del último compuesto de interés. </t>
  </si>
  <si>
    <t>5. CONTROL NEUMÁTICO ELECTRÓNICO</t>
  </si>
  <si>
    <t xml:space="preserve">Deberá tener la posibilidad de programar en el método de acuerdo al tipo de gas de arrastre (Helio o hidrógeno), los modos de flujo constante o presión constante y tener la posibilidad de ajuste cuando sean introducidas las dimensiones de la columna capilar en el método del cromatógrafo de gases basadas en el tiempo de retención de una sustancia de referencia. </t>
  </si>
  <si>
    <t>Con sensores de presión y de flujo en los módulos del inyector</t>
  </si>
  <si>
    <t>Con sensores de flujo para los inyectores Split/Splitless, multimodo, VI y PTV, para el control de la relación de split.</t>
  </si>
  <si>
    <t>6. HORNO DE COLUMNA</t>
  </si>
  <si>
    <t>Debe permitir enfriamiento a temperatura ambiente, con una velocidad de enfriamiento que permita pasar de la temperatura máxima (400°C o más) a 50°C en un tiempo de 4 minutos o menor tiempo.</t>
  </si>
  <si>
    <t xml:space="preserve">Resolución de temperatura: valor ≤ 0,1°C </t>
  </si>
  <si>
    <t>Permitir 20 o más rampas de temperatura en el horno, en el que sean posible rampas positivas y negativas (de ascenso y descenso de temperatura hasta temperatura ambiente)</t>
  </si>
  <si>
    <t>7. DETECTOR DE MASAS
MARCA: AGILENT TECHNOLOGIES
MODELO: MSD 5977C CON FUENTE HES</t>
  </si>
  <si>
    <t>Fuente de ionización: Impacto de electrones, energía de electrones ajustable, incluyendo 70 eV dentro del rango.</t>
  </si>
  <si>
    <t>Con una fuente que permita su uso con hidrogeno (H2) o helio (He) como gas carrier, según el método cromatografico seleccionado en el software del equipo</t>
  </si>
  <si>
    <t>Temperatura máxima de la línea de transferencia:  ≥ 350°C</t>
  </si>
  <si>
    <t>Rango Dinámico: ≥ 10^6.</t>
  </si>
  <si>
    <t>Filtro de masas: Cuádrupolo monolítico</t>
  </si>
  <si>
    <t xml:space="preserve">Modos de adquisición: Modo Scan, Modo SIM y Scan y SIM simultáneo </t>
  </si>
  <si>
    <t>Rango de masas: m/z 10 a 1000 o rango más amplio que incluya el especificado</t>
  </si>
  <si>
    <t>Detector: Con multiplicador de electrones y dinodo de alta energía.</t>
  </si>
  <si>
    <t xml:space="preserve">Velocidad de barrido: ≥ 20000 u/sec </t>
  </si>
  <si>
    <t xml:space="preserve">Sensibilidad en modo Scan (con helio como gas de arrastre): SN: 2000:1 con inyección de 1 uL de OFN (de concentración 0,1pg/uL o menor). </t>
  </si>
  <si>
    <t xml:space="preserve">Sensibilidad en modo Scan (con hidrógeno como gas de arrastre): SN: &gt; 1000:1, con inyección de 1 uL de OFN (de concentración 0,1pg/uL o menor). </t>
  </si>
  <si>
    <t>Con helio como gas de arrastre:  IDL ≤ 1 fg .</t>
  </si>
  <si>
    <t>Con hidrógeno como gas de arrastre: IDL ≤ 10 fg .</t>
  </si>
  <si>
    <t>El cromatógrafo debe poder realizar un método de limpieza del cuadrupolo mediante el calentamiento del mismo para la limpieza de contaminantes e interferencias periódicamente.</t>
  </si>
  <si>
    <t>Con una fuente de ionización que no requiere limpieza periódica debido al uso de un gas con función de autolimpieza, como el hidrógeno.</t>
  </si>
  <si>
    <t>Fácil acceso a los modos de mantenimiento y servicio desde la pantalla táctil y la interfaz del navegador.</t>
  </si>
  <si>
    <t>8. SOFTWARE</t>
  </si>
  <si>
    <t>Un (1) software de adquisición, propio del equipo con las siguientes características o mejores para control de todo el sistema cromatografía de gases acoplada a espectrómetro de masas CG-MS:</t>
  </si>
  <si>
    <t>Mostrar el alto vacío en el software</t>
  </si>
  <si>
    <t xml:space="preserve">Capaz de controlar las variables operativas del cromatógrafo de gases y adquisición de señales. </t>
  </si>
  <si>
    <t>Debe permitir presentar un gráfico en tiempo real de valores monitoreados</t>
  </si>
  <si>
    <t>Debe permitir la integración y manejo de los datos cromatográficos.</t>
  </si>
  <si>
    <t>Debe permitir la exportación de datos Excel, txt, csv o pdf.</t>
  </si>
  <si>
    <t>Software de deconvolución y traductor de métodos de helio a hidrógeno.</t>
  </si>
  <si>
    <t>Librerías espectrales: 
- NIST: versión NIST 23 o más reciente
-Wiley: versión 2023 o más reciente, incluyendo la base de datos Maurer, Meyer, Pfleger, Weber: GC-MS Library of Drugs, Poisons, and Their Metabolites 6th Edition</t>
  </si>
  <si>
    <t>El software debe permitir generar reportes configurables por el usuario</t>
  </si>
  <si>
    <t>El software debe incluir la posibilidad del bloqueo de tiempos de retención, permitir que los tiempos de retención en un sistema coincidan exactamente con otro similar, utilizando la misma columna nominal y el mismo método. Adicionalmente, debe permitir que el sistema cromatográfico mantenga los tiempos de retención después de cortar la columna.</t>
  </si>
  <si>
    <t>Los softwares deben ser compatibles con al menos Windows 10 y Windows 11, así como con versiones más actualizadas de Sistema Operativo disponibles.</t>
  </si>
  <si>
    <t xml:space="preserve">Debe permitir programar el ahorro de energía y gas, poniendo automáticamente el instrumento en un modo de descanso, que utiliza el flujo de gas y electricidad mínimos. </t>
  </si>
  <si>
    <t>Los softwares no deben requerir actualizaciones por lo menos durante los 10 años siguientes a la compra.</t>
  </si>
  <si>
    <t>9. ESTACIÓN DE DATOS</t>
  </si>
  <si>
    <t>CPU con software de operación y software análisis de datos que permitan gestionar los datos de entrada y salida (información de la muestra) acordes con la tecnología vigente.</t>
  </si>
  <si>
    <t>Conectividad: sin limitarse a USB, VGA, HDMI, Displayport, LAN, SD etc. (Conectividad adecuada y suficiente, incluyendo configuración de conexiones Ethernet)</t>
  </si>
  <si>
    <t xml:space="preserve">Disco duro sólido con capacidad de almacenamiento de 4 TB o mejor </t>
  </si>
  <si>
    <t>Procesador de mínimo 3.6 GHz, 8.25 MB cache, 8 núcleos  o mejor</t>
  </si>
  <si>
    <t>Memoria RAM de 32 GB y 5200 MHz o mejor</t>
  </si>
  <si>
    <t>Tarjeta de audio y video acordes con la tecnología ofrecida</t>
  </si>
  <si>
    <t xml:space="preserve">Se debe suministrar todos los instaladores, medios y accesorios que garanticen su correcto funcionamiento. </t>
  </si>
  <si>
    <t>Se debe incluir paquete ofimático (Office vigente y compatible con sistema operativo) con su respectiva licencia, así como software de visualización e interacción de documentos en formato PDF.</t>
  </si>
  <si>
    <t>Periféricos: Teclado, mouse, dos discos duros externos de 4 TB o mayor capacidad</t>
  </si>
  <si>
    <t>2 Pantallas: tecnología LED de 24 pulgadas o más con resolución mínima de 1920 x 1200</t>
  </si>
  <si>
    <t>Impresora: Tecnología de impresión láser a blanco y negro, para un volumen de 1500-5000 páginas o mejor, debe permitir impresión automática por ambas caras. Mantenimiento de acuerdo al periodo de garantía y suministrar los consumibles para esto, se deben otorgar 3 tóner 1 para la puesta en marcha y dos correspondientes a los años de garantía.</t>
  </si>
  <si>
    <t>Generador de hidrógeno grado 5 de pureza 99,999% o mejor, de generación continua, que funcione con agua destilada, desionizada o ultra pura. Capaz de proporcionar un flujo de al menos 500 mL/min o más de acuerdo a lo requerido para su funcionamiento con H2 como gas de arrastre.</t>
  </si>
  <si>
    <t>11. SISTEMA DE VACÍO</t>
  </si>
  <si>
    <t>Compuesto de bomba turbomolecular de alto vacío, bomba mecánica de prevacío y medidor de alto vacío, que garanticen las condiciones necesarias para el funcionamiento del equipo y los niveles de sensibilidad requeridos.</t>
  </si>
  <si>
    <t>12. UPS</t>
  </si>
  <si>
    <t>Dos (2) Sistemas ininterrumpidos de potencia independientes con las características para el correcto funcionamiento del sistema cromatográfico, un sistema con mínimo 3KVA y otro de mínimo 6KVA; con la capacidad necesaria de respaldo para una autonomía mínima de cuarenta y cinco (45) minutos a plena carga; de acuerdo con las especificaciones del sistema objeto contractual (incluido el generador de hidrógeno); que permita la protección del mismo, suministrando una energía absolutamente pura, sinusoidal, sin distorsiones, libre de interrupciones, fluctuaciones, picos, ruido electrónico e interferencias y que garanticen el normal funcionamiento del equipo, dotado con transformador de aislamiento correspondiente.</t>
  </si>
  <si>
    <t>Kit de instalación para todos los componentes del equipo.</t>
  </si>
  <si>
    <t>Kit de mantenimiento para GC-MS incluyendo los consumibles necesarios para el mantenimiento, kit de mantenimiento generador de hidrógeno</t>
  </si>
  <si>
    <t>Kit de herramientas</t>
  </si>
  <si>
    <t xml:space="preserve">Consumibles del equipo necesarios para garantizar su funcionamiento por al menos 2 año de todo el sistema (GC-MS, generador de hidrógeno), incluyendo: 
-Filamentos:  mínimo 20 unidades
-Liner splitless:  mínimo 50 unidades o más
-O-ring para liner de puerto de inyección: mínimo 50 unidades o más
-Septas para el puerto de inyección: mínimo 200 unidades
-Jerigas de inyección de acuerdo con lo requerido para el equipo:  mínimo 20
-Sellos de oro:  mínimo 4 unidades
-Férrulas para puerto de inyección: mínimo 20 unidades.
-Férrulas para la interfase: mínimo 20 unidades
-Capilares para backflush: mínimo 10 m o 10 unidades según lo requerido por el instrumento a cotizar.
En caso de ser requerido un insumo diferente o adicional al listado incluido, se debe suministrar.  </t>
  </si>
  <si>
    <t>Entrenamiento del personal designado, duración 40 horas.</t>
  </si>
  <si>
    <t>Reentrenamiento de mínimo 8 horas en caso de ser requerido dentro del término de la garantía.</t>
  </si>
  <si>
    <t>Instalación para funcionamiento tanto con hidrógeno como con helio como gas de arrastre, OQPV de instalación y todos los mantenimientos correctivos, cuatro (4) mantenimientos preventivos (uno cada seis meses) y dos (2) OQPV (uno cada año) durante el periodo de garantía.</t>
  </si>
  <si>
    <t>Licencias originales del software a nombre del INMLCF (incluye, sin limitarse a los respectivos paquetes de ofimática y software especializado del instrumento y las librerías espectrales)</t>
  </si>
  <si>
    <t>Dos (2) años de garantía contados a partir del recibido a satisfacción.</t>
  </si>
  <si>
    <t>Incluye mesón que soporta el sistema cromatográfico y sus 
periféricos.</t>
  </si>
  <si>
    <t>ITEM 2
CROMATOGRAFO DE GASES CON DETECTOR DE ESPECTROMETRÍA DE MASAS TIPO CUADRUPOLO SIMPLE 
LABORATORIOS DE ESTUPEFACIENTES</t>
  </si>
  <si>
    <t>PARÁMETRO</t>
  </si>
  <si>
    <t>ESPECIFICACIÓN</t>
  </si>
  <si>
    <t>1. CROMATÓGRAFO DE GASES
MARCA: AGILENT TECHNOLOGIES
MODELO: GC 8890 SPLIT/SPLITLESS</t>
  </si>
  <si>
    <t xml:space="preserve">PUERTO DE INYECCIÓN
</t>
  </si>
  <si>
    <t xml:space="preserve">Temperatura máxima de trabajo: ≥ 400 °C </t>
  </si>
  <si>
    <t>Control de presión: 0,001 psi en el rango de 0 a 150 psi (1034kPa, 10,34 bar) o en rango más amplio</t>
  </si>
  <si>
    <t>Precisión de la presión (o Accuracy)  +/-2% o menor.</t>
  </si>
  <si>
    <t>Funcionamiento seguro con hidrógeno como gas de arrastre. Sistema de seguridad para detección de fugas incorporado.</t>
  </si>
  <si>
    <t>HORNO</t>
  </si>
  <si>
    <t>Con capacidad para mínimo dos columnas capilares de 30 m.</t>
  </si>
  <si>
    <t>Rango de temperatura de operación: al menos 4 grados por encima de la temperatura ambiente a 450 °C</t>
  </si>
  <si>
    <t>Velocidad de calentamiento: de al menos 45°C/min en el rango de 50°C a 300°C</t>
  </si>
  <si>
    <t>Velocidad de enfriamiento: de 450°C a 50°C en 4,5 minutos o menor tiempo</t>
  </si>
  <si>
    <t>OTROS</t>
  </si>
  <si>
    <t xml:space="preserve">Compatible con columnas capilares de diámetro interno menores a 0.25 mm tanto en el puerto de inyección como en el detector. </t>
  </si>
  <si>
    <t>Debe poder controlarse de manera externa sin necesidad de ingreso al software. Compatible con espectrómetro de masas</t>
  </si>
  <si>
    <t>2. ESPECTRÓMETRO DE MASAS
MARCA: AGILENT TECHNOLOGIES
MODELO: MSD 5977C CON FUENTE INERT PLUS</t>
  </si>
  <si>
    <t xml:space="preserve">Fuente de ionización: Impacto de electrones, energía de electrones 10 a 150eV o rango más amplio Sistema de limpieza de fuente </t>
  </si>
  <si>
    <t>Temperatura máxima de la línea de transferencia: 350°C o superior</t>
  </si>
  <si>
    <t>Rango dinámico: ≥ 10^6</t>
  </si>
  <si>
    <t>Filtro de masas: tipo cuadrupolar (cuadrupolo, hexapolo u octapolo) monolítico</t>
  </si>
  <si>
    <t>Modos de adquisición: Modo Scan, Modo SIM y Scan y SIM simultáneo</t>
  </si>
  <si>
    <t>Rango de masas: 1.6 - 1050 Da o  más amplio incluyendo el rango solicitado</t>
  </si>
  <si>
    <t>Detector con multiplicador de electrones y dínodo de alta energía</t>
  </si>
  <si>
    <t>Velocidad de barrido: ≥ 12500 Da/s</t>
  </si>
  <si>
    <t>Sensibilidad en modo Scan (con helio como gas de arrastre): SN: 5000:1, Inyección de 1 uL de OFN de concentración 1pg/uL. IDL &lt; 1 pg en modo SIM.</t>
  </si>
  <si>
    <t>Sensibilidad en modo Scan (con hidrógeno como gas de arrastre): SN: &gt; 2500:1, Inyección de 1 uL de OFN de concentración 1pg/uL o mejor.</t>
  </si>
  <si>
    <t>Con un sistema y/o diseño que permita garantizar y extender en el tiempo la limpieza de la cámara de ionización y el analizador</t>
  </si>
  <si>
    <t>3. SISTEMA DE INYECCIÓN
MARCA: AGILENT TECHNOLOGIES
MODELO: 7693A</t>
  </si>
  <si>
    <t>Precisión del área del pico, en términos de repetibilidad o reproducibilidad: ≤ 0,3% RSD</t>
  </si>
  <si>
    <t>Variación en el factor respuesta: ≤ 5% RSD</t>
  </si>
  <si>
    <t>Bandeja: Capacidad para 150 viales o más. Completamente programable, sistema de agarre de viales sin magnetismo.</t>
  </si>
  <si>
    <t>4. SISTEMA DE VACÍO</t>
  </si>
  <si>
    <t>6. SOFTWARE
MARCA: AGILENT TECHNOLOGIES
MODELO: MASSHUNTER</t>
  </si>
  <si>
    <t>Sofware de control del instrumento en ambiente windows, para análisis de datos y generación de reportes en ensayos cualitativos y cuantitativos. Se debe entregar la versión más actualizada disponible y compatible con todo el equipo.</t>
  </si>
  <si>
    <t>El software debe permitir el trabajo simultáneo de los diferentes detectores disponibles y el espectrómetro de masas.</t>
  </si>
  <si>
    <t>El software debe permitir la obtención de un reporte de búsqueda de librería consolidado para todos los picos de un cromatograma.</t>
  </si>
  <si>
    <t>Permite el procesamiento de data adquirida en los modos Scan, SIM y Scan y SIM simultáneo.</t>
  </si>
  <si>
    <t>Se debe entregar todos los medios físicos de instalación, controladores, licencias y contraseñas.</t>
  </si>
  <si>
    <t>Librerías espectrales: Nist 2023 o más reciente, Wiley 2023 o más reciente, Maurer-Pfleger-Weber sexta edición o más reciente, para la identificación de sustancias a través de comparación espectral de las sustancias de interés forense y toxicológico. Librerías con la mayor cantidad de espectros tomados empleando hidrógeno como gas carrier. Con licencia a nombre del INMLCF.</t>
  </si>
  <si>
    <t>7. ESTACIÓN DE DATOS</t>
  </si>
  <si>
    <t>CPU: Con las características mínimas (adecuadas y suficientes) requeridas y/o recomendadas por el fabricante para el funcionamiento del software y control del instrumento (acordes con la tecnología vigente)</t>
  </si>
  <si>
    <t>Sistema operativo más actualizado y compatible con el software y los requerimientos del equipo</t>
  </si>
  <si>
    <t>Pantalla: mínimo de 24 pulgadas</t>
  </si>
  <si>
    <t>Impresora: Tecnología de impresión láser, Volumen de páginas 1500-5000, debe incluir un kit de mantenimiento y mínimo tres tóneres de repuesto. Impresión automática por ambas caras.</t>
  </si>
  <si>
    <t>Periféricos: Teclado, mouse, disco duro externo de 4 TB</t>
  </si>
  <si>
    <t>Conectividad: sin limitarse a USB, VGA, HDMI, Displayport, LAN, SD etc. (Conectividad adecuada y suficiente)</t>
  </si>
  <si>
    <t>Toda la estación de datos debe ser compatible y de la misma marca. Se debe suministrar todos los instaladores, medios y accesorios para su correcto funcionamiento. Se debe incluir licencia de Office</t>
  </si>
  <si>
    <t>8. PARTES, CONSUMIBLES Y ACCESORIOS</t>
  </si>
  <si>
    <t>Reentrenamiento cuando se requiera dentro del término de la garantía, duración 8 horas.</t>
  </si>
  <si>
    <t>Se deben entregar manuales específicos en inglés o español, en medio magnético.</t>
  </si>
  <si>
    <t>Dos (2) años de garantía contados a partir del recibido a satisfacción</t>
  </si>
  <si>
    <r>
      <t xml:space="preserve">CROMATOGRAFO DE GASES CON DETECTOR DE ESPECTROMETRÍA DE MASAS TIPO CUADRUPOLO SIMPLE
LABORATORIOS DE TOXICOLOGÍA                             </t>
    </r>
    <r>
      <rPr>
        <b/>
        <sz val="9"/>
        <rFont val="Arial"/>
        <family val="2"/>
      </rPr>
      <t xml:space="preserve"> (Ver especificaciones en Hoja "ITEM 1 TOXICOLOGIA" de este libro)</t>
    </r>
  </si>
  <si>
    <r>
      <t xml:space="preserve">CROMATOGRAFO DE GASES CON DETECTOR DE ESPECTROMETRÍA DE MASAS TIPO CUADRUPOLO SIMPLE 
LABORATORIOS DE ESTUPEFACIENTES      </t>
    </r>
    <r>
      <rPr>
        <b/>
        <sz val="9"/>
        <rFont val="Arial"/>
        <family val="2"/>
      </rPr>
      <t>(Ver especificaciones en Hoja "ITEM 2 ESTUPEFACIENTES" de este libro)</t>
    </r>
  </si>
  <si>
    <t>REGIONAL NORTE</t>
  </si>
  <si>
    <t>REGIONAL SUROCCIDENTE</t>
  </si>
  <si>
    <t>REGIONAL NOROCCIDENTE</t>
  </si>
  <si>
    <t>REGIONAL SUR SECCIONAL TOLIMA</t>
  </si>
  <si>
    <t>REGIONAL BOGOTÁ</t>
  </si>
  <si>
    <t>13. COLUMNAS</t>
  </si>
  <si>
    <t>14. PARTES, CONSUMIBLES Y ACCESORIOS</t>
  </si>
  <si>
    <t>15. ENTRENAMIENTO</t>
  </si>
  <si>
    <t>16. SERVICIO POSTVENTA</t>
  </si>
  <si>
    <t>17. OTROS</t>
  </si>
  <si>
    <t>18. GARANTÍA</t>
  </si>
  <si>
    <t>19, OTROS</t>
  </si>
  <si>
    <r>
      <rPr>
        <sz val="10"/>
        <color rgb="FFFF0000"/>
        <rFont val="Arial"/>
        <family val="2"/>
      </rPr>
      <t>un (1</t>
    </r>
    <r>
      <rPr>
        <sz val="10"/>
        <color rgb="FF000000"/>
        <rFont val="Arial"/>
        <family val="2"/>
      </rPr>
      <t>) puerto de inyección tipo split/splitless con control electrónico de presión/flujo (rango de split mínimo 1:1000), compatible con columnas capilares de diámetro interno menores a 0.25 mm. Sistema de apertura abatible, con modo de ahorro de gas y tecnología para ahorro de helio.</t>
    </r>
  </si>
  <si>
    <r>
      <t xml:space="preserve">Automuestreador: </t>
    </r>
    <r>
      <rPr>
        <sz val="10"/>
        <color rgb="FFFF0000"/>
        <rFont val="Arial"/>
        <family val="2"/>
      </rPr>
      <t>un(1) inyector automático</t>
    </r>
    <r>
      <rPr>
        <sz val="10"/>
        <color theme="1"/>
        <rFont val="Arial"/>
        <family val="2"/>
      </rPr>
      <t xml:space="preserve"> de muestras líquidas, de tipo torre fija que no requiera alineación. Completamente programable desde el software.</t>
    </r>
  </si>
  <si>
    <t>Kit de mantenimiento para GC-MS, generador de hidrógeno</t>
  </si>
  <si>
    <t>Consumibles del equipo necesarios para garantizar su funcionamiento por al menos 1 año de todo el sistema (GC-MS, generador de hidrógeno)</t>
  </si>
  <si>
    <t xml:space="preserve">-Filamentos:  mínimo 20 unidades
-Liner splitless:  mínimo 50 unidades o más
-O-ring para liner de puerto de inyección: mínimo 50 unidades o más
-Septas para el puerto de inyección: mínimo 200 unidades
-Jerigas de inyección de acuerdo con lo requerido para el equipo:  mínimo 20
-Sellos de oro:  mínimo 4 unidades
-Férrulas para puerto de inyección: mínimo 20 unidades.
-Férrulas para la interfase: mínimo 20 unidades
-Capilares para backflush: mínimo 10 m o 10 unidades según lo requerido por el instrumento a cotizar.
En caso de ser requerido un insumo diferente o adicional al listado incluido, se debe suministrar. </t>
  </si>
  <si>
    <t>9. COLUMNAS</t>
  </si>
  <si>
    <t>10. ENTRENAMIENTO</t>
  </si>
  <si>
    <t>11. SERVICIO POSTVENTA</t>
  </si>
  <si>
    <t>13. OTROS</t>
  </si>
  <si>
    <t>14. GARANTÍA</t>
  </si>
  <si>
    <t>15. OTROS</t>
  </si>
  <si>
    <t>Incluye mesón que soporta el sistema cromatográfico y sus periféricos.</t>
  </si>
  <si>
    <t>AGILENT TECHNOLOGIES</t>
  </si>
  <si>
    <t>CROMATOGRAFO DE GASES
MODELO 8890 CON DETECTOR
DE MASAS DE CUADRUPOLO
SIMPLE MODELO 5977C HES</t>
  </si>
  <si>
    <t>CROMATOGRAFO DE GASES
MODELO 8890 CON DETECTOR
DE MASAS DE CUADRUPOLO
SIMPLE MODELO 5977C
INERTPLUS EI</t>
  </si>
  <si>
    <t xml:space="preserve">TOTAL POR ITEM </t>
  </si>
  <si>
    <t xml:space="preserve">TOTAL PROCESO </t>
  </si>
  <si>
    <t xml:space="preserve">TOTAL REGIONAL </t>
  </si>
  <si>
    <t xml:space="preserve"> </t>
  </si>
  <si>
    <t>PROYECTO</t>
  </si>
  <si>
    <t xml:space="preserve">PRODUCTO </t>
  </si>
  <si>
    <t xml:space="preserve">ACTIVIDAD </t>
  </si>
  <si>
    <t xml:space="preserve">REGIONALIZACION </t>
  </si>
  <si>
    <t xml:space="preserve">VALOR </t>
  </si>
  <si>
    <t xml:space="preserve">VALOR POR PRODUCTO </t>
  </si>
  <si>
    <t>VALOR TOTAL PROCESO</t>
  </si>
  <si>
    <t xml:space="preserve">RECURSO PROPIOS </t>
  </si>
  <si>
    <t>RECURSOS NACION</t>
  </si>
  <si>
    <t>Disponer de equipos, insumos y reactivos a los Laboratorios en casos de accidentes de tránsito</t>
  </si>
  <si>
    <t>SUROCCIDENTE</t>
  </si>
  <si>
    <t>SERVICIO DE INVESTIGACIÓN PENAL, CRIMINALÍSTICA Y MEDICINA LEGAL</t>
  </si>
  <si>
    <t xml:space="preserve">NACION </t>
  </si>
  <si>
    <t xml:space="preserve"> SUROCCIDENTE</t>
  </si>
  <si>
    <t>NORTE</t>
  </si>
  <si>
    <t>SERVICIOS DE LABORATORIO FORENSE</t>
  </si>
  <si>
    <t>NACION</t>
  </si>
  <si>
    <t>Disponer de insumos, reactivos y equipos según necesidades de los Laboratorios forense</t>
  </si>
  <si>
    <t xml:space="preserve"> NOROCCIDENTE</t>
  </si>
  <si>
    <t xml:space="preserve">SUR </t>
  </si>
  <si>
    <t>BOGOTA</t>
  </si>
  <si>
    <t>MEJORAMIENTO DE LOS PROCEDIMIENTOS Y DE LA CAPACIDAD DE RESPUESTA EN LOS SERVICIOS DE PATOLOGÍA FORENSE A NIVEL NACIONAL</t>
  </si>
  <si>
    <r>
      <t>10. GENERADOR
MARCA: PEAK SCIENTIFIC
MODELO:</t>
    </r>
    <r>
      <rPr>
        <b/>
        <sz val="10"/>
        <color rgb="FFFF0000"/>
        <rFont val="Arial"/>
        <family val="2"/>
      </rPr>
      <t xml:space="preserve"> Intura H2 500</t>
    </r>
  </si>
  <si>
    <r>
      <t xml:space="preserve">5. GENERADOR
MARCA: PEAK SCIENTIFIC
MODELO:  </t>
    </r>
    <r>
      <rPr>
        <b/>
        <sz val="10"/>
        <color rgb="FFFF0000"/>
        <rFont val="Arial"/>
        <family val="2"/>
      </rPr>
      <t>Intura H2 500</t>
    </r>
  </si>
  <si>
    <r>
      <t>Se deben entregar al menos 4 columnas requeridas TIPO (</t>
    </r>
    <r>
      <rPr>
        <sz val="10"/>
        <color rgb="FFFF0000"/>
        <rFont val="Arial"/>
        <family val="2"/>
      </rPr>
      <t xml:space="preserve">HP-5ms- UI </t>
    </r>
    <r>
      <rPr>
        <sz val="10"/>
        <rFont val="Arial"/>
        <family val="2"/>
      </rPr>
      <t>GC Column, 20 m, 0.18 mm, 0.18 µm, 7 inch cage)</t>
    </r>
  </si>
  <si>
    <r>
      <rPr>
        <sz val="10"/>
        <color rgb="FFFF0000"/>
        <rFont val="Arial"/>
        <family val="2"/>
      </rPr>
      <t xml:space="preserve">El </t>
    </r>
    <r>
      <rPr>
        <sz val="10"/>
        <color theme="1"/>
        <rFont val="Arial"/>
        <family val="2"/>
      </rPr>
      <t xml:space="preserve">sistema de retrolavado (backflush) debe tener capacidad para instalación de una unidad auxiliar de tres vías o más, para el direccionamiento del flujo. Debe incluir su propio controlador electrónico de presión </t>
    </r>
  </si>
  <si>
    <t>Se deben entregar al menos 4 columnas requeridas TIPO (HP-5ms- UI GC Column, 20 m, 0.18 mm, 0.18 µm, 7 inch cage)</t>
  </si>
  <si>
    <t>EXCEDENTES FINACIEROS RECURSO 21</t>
  </si>
  <si>
    <t>FORTALECIMIENTO DE LA CAPACIDAD Y CALIDAD CIENTÍFICA DE LOS ENSAYOS REALIZADOS EN LOS LABORATORIOS FORENSES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</si>
</sst>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 #,##0.00"/>
    <numFmt numFmtId="165" formatCode="_-&quot;$&quot;\ * #,##0_-;\-&quot;$&quot;\ * #,##0_-;_-&quot;$&quot;\ * &quot;-&quot;??_-;_-@_-"/>
    <numFmt numFmtId="166" formatCode="\$\ #,##0"/>
  </numFmts>
  <fonts count="26" x14ac:knownFonts="1">
    <font>
      <sz val="11"/>
      <color theme="1"/>
      <name val="Calibri"/>
      <family val="2"/>
      <scheme val="minor"/>
    </font>
    <font>
      <sz val="9"/>
      <name val="Arial"/>
      <family val="2"/>
    </font>
    <font>
      <b/>
      <sz val="9"/>
      <name val="Arial"/>
      <family val="2"/>
    </font>
    <font>
      <sz val="10"/>
      <color theme="1"/>
      <name val="Arial"/>
      <family val="2"/>
    </font>
    <font>
      <b/>
      <sz val="10"/>
      <name val="Arial"/>
      <family val="2"/>
    </font>
    <font>
      <sz val="10"/>
      <name val="Arial"/>
      <family val="2"/>
    </font>
    <font>
      <sz val="11"/>
      <name val="Arial"/>
      <family val="2"/>
    </font>
    <font>
      <b/>
      <sz val="11"/>
      <color theme="1"/>
      <name val="Arial"/>
      <family val="2"/>
    </font>
    <font>
      <sz val="11"/>
      <color theme="1"/>
      <name val="Calibri"/>
      <family val="2"/>
      <scheme val="minor"/>
    </font>
    <font>
      <sz val="11"/>
      <color theme="0"/>
      <name val="Calibri"/>
      <family val="2"/>
      <scheme val="minor"/>
    </font>
    <font>
      <b/>
      <sz val="10"/>
      <color theme="1"/>
      <name val="Arial"/>
      <family val="2"/>
    </font>
    <font>
      <sz val="11"/>
      <name val="Calibri"/>
      <family val="2"/>
      <scheme val="minor"/>
    </font>
    <font>
      <b/>
      <u/>
      <sz val="10"/>
      <color theme="1"/>
      <name val="Arial"/>
      <family val="2"/>
    </font>
    <font>
      <sz val="11"/>
      <color theme="1"/>
      <name val="Arial"/>
      <family val="2"/>
    </font>
    <font>
      <b/>
      <sz val="10"/>
      <color rgb="FF000000"/>
      <name val="Arial"/>
      <family val="2"/>
    </font>
    <font>
      <sz val="10"/>
      <color rgb="FF000000"/>
      <name val="Arial"/>
      <family val="2"/>
    </font>
    <font>
      <sz val="10"/>
      <color rgb="FFFF0000"/>
      <name val="Arial"/>
      <family val="2"/>
    </font>
    <font>
      <b/>
      <sz val="9"/>
      <color rgb="FF000000"/>
      <name val="Arial"/>
      <family val="2"/>
    </font>
    <font>
      <sz val="9"/>
      <color rgb="FF000000"/>
      <name val="Arial"/>
      <family val="2"/>
    </font>
    <font>
      <b/>
      <sz val="11"/>
      <name val="Arial"/>
      <family val="2"/>
    </font>
    <font>
      <sz val="12"/>
      <color rgb="FF000000"/>
      <name val="Arial"/>
      <family val="2"/>
    </font>
    <font>
      <sz val="8"/>
      <name val="Arial"/>
      <family val="2"/>
    </font>
    <font>
      <sz val="8"/>
      <color rgb="FF000000"/>
      <name val="Arial"/>
      <family val="2"/>
    </font>
    <font>
      <b/>
      <sz val="8"/>
      <name val="Arial"/>
      <family val="2"/>
    </font>
    <font>
      <b/>
      <sz val="10"/>
      <color rgb="FFFF0000"/>
      <name val="Arial"/>
      <family val="2"/>
    </font>
    <font>
      <b/>
      <u/>
      <sz val="10"/>
      <name val="Arial"/>
      <family val="2"/>
    </font>
  </fonts>
  <fills count="5">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theme="0"/>
        <bgColor rgb="FFFFFF00"/>
      </patternFill>
    </fill>
  </fills>
  <borders count="51">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indexed="64"/>
      </bottom>
      <diagonal/>
    </border>
    <border>
      <left/>
      <right style="thin">
        <color rgb="FF000000"/>
      </right>
      <top style="thin">
        <color rgb="FF00000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s>
  <cellStyleXfs count="3">
    <xf numFmtId="0" fontId="0" fillId="0" borderId="0"/>
    <xf numFmtId="44" fontId="8" fillId="0" borderId="0" applyFont="0" applyFill="0" applyBorder="0" applyAlignment="0" applyProtection="0"/>
    <xf numFmtId="0" fontId="13" fillId="0" borderId="0"/>
  </cellStyleXfs>
  <cellXfs count="153">
    <xf numFmtId="0" fontId="0" fillId="0" borderId="0" xfId="0"/>
    <xf numFmtId="0" fontId="5"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vertical="center"/>
    </xf>
    <xf numFmtId="0" fontId="2" fillId="0" borderId="3" xfId="0" applyFont="1" applyBorder="1" applyAlignment="1">
      <alignment horizontal="center" vertical="center" wrapText="1"/>
    </xf>
    <xf numFmtId="0" fontId="1" fillId="0" borderId="0" xfId="0" applyFont="1"/>
    <xf numFmtId="0" fontId="2" fillId="0" borderId="0" xfId="0" applyFont="1"/>
    <xf numFmtId="0" fontId="6" fillId="0" borderId="0" xfId="0" applyFont="1"/>
    <xf numFmtId="0" fontId="0" fillId="2" borderId="0" xfId="0" applyFill="1"/>
    <xf numFmtId="0" fontId="2" fillId="0" borderId="11" xfId="0" applyFont="1" applyBorder="1" applyAlignment="1">
      <alignment horizontal="center" vertical="center" wrapText="1"/>
    </xf>
    <xf numFmtId="0" fontId="10" fillId="2" borderId="4" xfId="0" applyFont="1" applyFill="1" applyBorder="1" applyAlignment="1">
      <alignment horizontal="center" vertical="center" wrapText="1"/>
    </xf>
    <xf numFmtId="44" fontId="0" fillId="2" borderId="0" xfId="1" applyFont="1" applyFill="1"/>
    <xf numFmtId="44" fontId="9" fillId="2" borderId="0" xfId="1" applyFont="1" applyFill="1"/>
    <xf numFmtId="44" fontId="0" fillId="2" borderId="0" xfId="0" applyNumberFormat="1" applyFill="1"/>
    <xf numFmtId="44" fontId="9" fillId="2" borderId="0" xfId="0" applyNumberFormat="1" applyFont="1" applyFill="1"/>
    <xf numFmtId="44" fontId="11" fillId="2" borderId="0" xfId="1" applyFont="1" applyFill="1"/>
    <xf numFmtId="0" fontId="10" fillId="2" borderId="4" xfId="0" applyFont="1" applyFill="1" applyBorder="1" applyAlignment="1">
      <alignment vertical="center" wrapText="1"/>
    </xf>
    <xf numFmtId="0" fontId="12" fillId="2" borderId="4" xfId="0" applyFont="1" applyFill="1" applyBorder="1" applyAlignment="1">
      <alignment vertical="center" wrapText="1"/>
    </xf>
    <xf numFmtId="0" fontId="3" fillId="2" borderId="0" xfId="0" applyFont="1" applyFill="1"/>
    <xf numFmtId="0" fontId="4" fillId="3" borderId="4" xfId="2" applyFont="1" applyFill="1" applyBorder="1" applyAlignment="1">
      <alignment horizontal="center" vertical="center"/>
    </xf>
    <xf numFmtId="0" fontId="4" fillId="3" borderId="4" xfId="2" applyFont="1" applyFill="1" applyBorder="1" applyAlignment="1">
      <alignment horizontal="center" vertical="center" wrapText="1"/>
    </xf>
    <xf numFmtId="0" fontId="9" fillId="2" borderId="0" xfId="0" applyFont="1" applyFill="1"/>
    <xf numFmtId="0" fontId="3" fillId="2" borderId="0" xfId="0" applyFont="1" applyFill="1" applyAlignment="1">
      <alignment horizontal="center" vertical="center"/>
    </xf>
    <xf numFmtId="0" fontId="10" fillId="2" borderId="0" xfId="0" applyFont="1" applyFill="1" applyAlignment="1">
      <alignment horizontal="left" vertical="center"/>
    </xf>
    <xf numFmtId="0" fontId="10" fillId="2" borderId="16" xfId="0" applyFont="1" applyFill="1" applyBorder="1" applyAlignment="1">
      <alignment horizontal="center"/>
    </xf>
    <xf numFmtId="0" fontId="10" fillId="2" borderId="17" xfId="0" applyFont="1" applyFill="1" applyBorder="1" applyAlignment="1">
      <alignment horizontal="center" vertical="center" wrapText="1"/>
    </xf>
    <xf numFmtId="0" fontId="3" fillId="2" borderId="19" xfId="0" applyFont="1" applyFill="1" applyBorder="1" applyAlignment="1">
      <alignment horizontal="justify" vertical="center" wrapText="1"/>
    </xf>
    <xf numFmtId="0" fontId="3" fillId="2" borderId="19" xfId="0" applyFont="1" applyFill="1" applyBorder="1" applyAlignment="1">
      <alignment vertical="center" wrapText="1"/>
    </xf>
    <xf numFmtId="0" fontId="3" fillId="2" borderId="22" xfId="0" applyFont="1" applyFill="1" applyBorder="1"/>
    <xf numFmtId="0" fontId="12" fillId="2" borderId="23" xfId="0" applyFont="1" applyFill="1" applyBorder="1" applyAlignment="1">
      <alignment vertical="center" wrapText="1"/>
    </xf>
    <xf numFmtId="0" fontId="3" fillId="2" borderId="24" xfId="0" applyFont="1" applyFill="1" applyBorder="1" applyAlignment="1">
      <alignment vertical="center" wrapText="1"/>
    </xf>
    <xf numFmtId="0" fontId="1" fillId="0" borderId="9"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3" fillId="2" borderId="0" xfId="0" applyFont="1" applyFill="1" applyAlignment="1">
      <alignment horizontal="left" vertical="center"/>
    </xf>
    <xf numFmtId="0" fontId="15" fillId="2" borderId="4" xfId="0" applyFont="1" applyFill="1" applyBorder="1" applyAlignment="1">
      <alignment horizontal="left" vertical="center" wrapText="1"/>
    </xf>
    <xf numFmtId="0" fontId="3" fillId="2" borderId="4" xfId="0" applyFont="1" applyFill="1" applyBorder="1" applyAlignment="1">
      <alignment horizontal="left" vertical="center" wrapText="1"/>
    </xf>
    <xf numFmtId="0" fontId="5" fillId="2" borderId="4" xfId="0" applyFont="1" applyFill="1" applyBorder="1" applyAlignment="1">
      <alignment horizontal="left" vertical="center" wrapText="1"/>
    </xf>
    <xf numFmtId="0" fontId="3" fillId="2" borderId="4" xfId="0" applyFont="1" applyFill="1" applyBorder="1" applyAlignment="1">
      <alignment horizontal="justify" vertical="center" wrapText="1"/>
    </xf>
    <xf numFmtId="0" fontId="3" fillId="0" borderId="4" xfId="0" applyFont="1" applyBorder="1" applyAlignment="1">
      <alignment horizontal="left" vertical="center" wrapText="1"/>
    </xf>
    <xf numFmtId="0" fontId="3" fillId="2" borderId="4" xfId="0" applyFont="1" applyFill="1" applyBorder="1" applyAlignment="1">
      <alignment vertical="center" wrapText="1"/>
    </xf>
    <xf numFmtId="0" fontId="2" fillId="0" borderId="33"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26" xfId="0" applyFont="1" applyBorder="1" applyAlignment="1">
      <alignment horizontal="left" vertical="center" wrapText="1" indent="1"/>
    </xf>
    <xf numFmtId="0" fontId="2" fillId="0" borderId="41" xfId="0" applyFont="1" applyBorder="1" applyAlignment="1">
      <alignment horizontal="left" vertical="center" wrapText="1" indent="1"/>
    </xf>
    <xf numFmtId="164" fontId="18" fillId="0" borderId="34" xfId="0" applyNumberFormat="1" applyFont="1" applyBorder="1" applyAlignment="1">
      <alignment horizontal="center" vertical="center" shrinkToFit="1"/>
    </xf>
    <xf numFmtId="164" fontId="18" fillId="0" borderId="25" xfId="0" applyNumberFormat="1" applyFont="1" applyBorder="1" applyAlignment="1">
      <alignment horizontal="right" vertical="center" shrinkToFit="1"/>
    </xf>
    <xf numFmtId="164" fontId="18" fillId="0" borderId="39" xfId="0" applyNumberFormat="1" applyFont="1" applyBorder="1" applyAlignment="1">
      <alignment horizontal="center" vertical="center" shrinkToFit="1"/>
    </xf>
    <xf numFmtId="164" fontId="18" fillId="0" borderId="36" xfId="0" applyNumberFormat="1" applyFont="1" applyBorder="1" applyAlignment="1">
      <alignment horizontal="center" vertical="center" shrinkToFit="1"/>
    </xf>
    <xf numFmtId="164" fontId="18" fillId="0" borderId="37" xfId="0" applyNumberFormat="1" applyFont="1" applyBorder="1" applyAlignment="1">
      <alignment horizontal="right" vertical="center" shrinkToFit="1"/>
    </xf>
    <xf numFmtId="164" fontId="18" fillId="0" borderId="40" xfId="0" applyNumberFormat="1" applyFont="1" applyBorder="1" applyAlignment="1">
      <alignment horizontal="center" vertical="center" shrinkToFit="1"/>
    </xf>
    <xf numFmtId="165" fontId="2" fillId="0" borderId="14" xfId="1" applyNumberFormat="1" applyFont="1" applyBorder="1" applyAlignment="1">
      <alignment horizontal="center" vertical="center" wrapText="1"/>
    </xf>
    <xf numFmtId="165" fontId="2" fillId="0" borderId="5" xfId="1" applyNumberFormat="1" applyFont="1" applyBorder="1" applyAlignment="1">
      <alignment horizontal="center" vertical="center" wrapText="1"/>
    </xf>
    <xf numFmtId="165" fontId="2" fillId="0" borderId="23" xfId="1" applyNumberFormat="1" applyFont="1" applyBorder="1" applyAlignment="1">
      <alignment horizontal="center" vertical="center" wrapText="1"/>
    </xf>
    <xf numFmtId="165" fontId="2" fillId="0" borderId="7" xfId="1" applyNumberFormat="1" applyFont="1" applyBorder="1" applyAlignment="1">
      <alignment horizontal="center" vertical="center" wrapText="1"/>
    </xf>
    <xf numFmtId="166" fontId="18" fillId="0" borderId="34" xfId="0" applyNumberFormat="1" applyFont="1" applyBorder="1" applyAlignment="1">
      <alignment horizontal="center" vertical="center" shrinkToFit="1"/>
    </xf>
    <xf numFmtId="166" fontId="18" fillId="0" borderId="39" xfId="0" applyNumberFormat="1" applyFont="1" applyBorder="1" applyAlignment="1">
      <alignment horizontal="center" vertical="center" shrinkToFit="1"/>
    </xf>
    <xf numFmtId="166" fontId="18" fillId="0" borderId="36" xfId="0" applyNumberFormat="1" applyFont="1" applyBorder="1" applyAlignment="1">
      <alignment horizontal="center" vertical="center" shrinkToFit="1"/>
    </xf>
    <xf numFmtId="166" fontId="18" fillId="0" borderId="40" xfId="0" applyNumberFormat="1" applyFont="1" applyBorder="1" applyAlignment="1">
      <alignment horizontal="center" vertical="center" shrinkToFit="1"/>
    </xf>
    <xf numFmtId="165" fontId="2" fillId="0" borderId="44" xfId="0" applyNumberFormat="1" applyFont="1" applyBorder="1"/>
    <xf numFmtId="165" fontId="2" fillId="0" borderId="45" xfId="0" applyNumberFormat="1" applyFont="1" applyBorder="1"/>
    <xf numFmtId="0" fontId="2" fillId="0" borderId="46" xfId="0" applyFont="1" applyBorder="1" applyAlignment="1">
      <alignment horizontal="center" vertical="center" wrapText="1"/>
    </xf>
    <xf numFmtId="0" fontId="2" fillId="0" borderId="32" xfId="0" applyFont="1" applyBorder="1" applyAlignment="1">
      <alignment horizontal="center" vertical="center" wrapText="1"/>
    </xf>
    <xf numFmtId="165" fontId="1" fillId="0" borderId="32" xfId="0" applyNumberFormat="1" applyFont="1" applyBorder="1"/>
    <xf numFmtId="0" fontId="19" fillId="0" borderId="32" xfId="0" applyFont="1" applyBorder="1" applyAlignment="1">
      <alignment horizontal="center" vertical="center" wrapText="1"/>
    </xf>
    <xf numFmtId="0" fontId="19" fillId="0" borderId="42" xfId="0" applyFont="1" applyBorder="1" applyAlignment="1">
      <alignment horizontal="center" vertical="center"/>
    </xf>
    <xf numFmtId="0" fontId="19" fillId="0" borderId="49" xfId="0" applyFont="1" applyBorder="1" applyAlignment="1">
      <alignment horizontal="center" vertical="center" wrapText="1"/>
    </xf>
    <xf numFmtId="0" fontId="19" fillId="0" borderId="42" xfId="0" applyFont="1" applyBorder="1" applyAlignment="1">
      <alignment horizontal="center" vertical="center" wrapText="1"/>
    </xf>
    <xf numFmtId="0" fontId="19" fillId="0" borderId="47" xfId="0" applyFont="1" applyBorder="1" applyAlignment="1">
      <alignment horizontal="center" vertical="center" wrapText="1"/>
    </xf>
    <xf numFmtId="0" fontId="22" fillId="0" borderId="4" xfId="0" applyFont="1" applyBorder="1" applyAlignment="1">
      <alignment horizontal="center" vertical="center"/>
    </xf>
    <xf numFmtId="0" fontId="21" fillId="0" borderId="4" xfId="0" applyFont="1" applyBorder="1" applyAlignment="1">
      <alignment horizontal="center" vertical="center"/>
    </xf>
    <xf numFmtId="0" fontId="22" fillId="0" borderId="14"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4" xfId="0" applyFont="1" applyBorder="1"/>
    <xf numFmtId="0" fontId="22" fillId="0" borderId="14" xfId="0" applyFont="1" applyBorder="1" applyAlignment="1">
      <alignment horizontal="center" vertical="center"/>
    </xf>
    <xf numFmtId="165" fontId="6" fillId="0" borderId="15" xfId="1" applyNumberFormat="1" applyFont="1" applyBorder="1" applyAlignment="1">
      <alignment horizontal="center" vertical="center"/>
    </xf>
    <xf numFmtId="0" fontId="21" fillId="0" borderId="23" xfId="0" applyFont="1" applyBorder="1" applyAlignment="1">
      <alignment horizontal="center" vertical="center"/>
    </xf>
    <xf numFmtId="3" fontId="20" fillId="0" borderId="14" xfId="0" applyNumberFormat="1" applyFont="1" applyBorder="1" applyAlignment="1">
      <alignment horizontal="center" vertical="center"/>
    </xf>
    <xf numFmtId="3" fontId="20" fillId="0" borderId="4" xfId="0" applyNumberFormat="1" applyFont="1" applyBorder="1" applyAlignment="1">
      <alignment horizontal="center" vertical="center"/>
    </xf>
    <xf numFmtId="165" fontId="6" fillId="0" borderId="4" xfId="0" applyNumberFormat="1" applyFont="1" applyBorder="1" applyAlignment="1">
      <alignment horizontal="center" vertical="center"/>
    </xf>
    <xf numFmtId="165" fontId="6" fillId="0" borderId="23" xfId="0" applyNumberFormat="1" applyFont="1" applyBorder="1" applyAlignment="1">
      <alignment horizontal="center" vertical="center"/>
    </xf>
    <xf numFmtId="165" fontId="2" fillId="0" borderId="13" xfId="1" applyNumberFormat="1" applyFont="1" applyFill="1" applyBorder="1" applyAlignment="1">
      <alignment horizontal="center" vertical="center" wrapText="1"/>
    </xf>
    <xf numFmtId="165" fontId="2" fillId="0" borderId="14" xfId="1" applyNumberFormat="1" applyFont="1" applyFill="1" applyBorder="1" applyAlignment="1">
      <alignment horizontal="center" vertical="center" wrapText="1"/>
    </xf>
    <xf numFmtId="165" fontId="2" fillId="0" borderId="22" xfId="1" applyNumberFormat="1" applyFont="1" applyFill="1" applyBorder="1" applyAlignment="1">
      <alignment horizontal="center" vertical="center" wrapText="1"/>
    </xf>
    <xf numFmtId="165" fontId="2" fillId="0" borderId="23" xfId="1" applyNumberFormat="1" applyFont="1" applyFill="1" applyBorder="1" applyAlignment="1">
      <alignment horizontal="center" vertical="center" wrapText="1"/>
    </xf>
    <xf numFmtId="0" fontId="5" fillId="2" borderId="4" xfId="0" quotePrefix="1" applyFont="1" applyFill="1" applyBorder="1" applyAlignment="1">
      <alignment horizontal="left" vertical="center" wrapText="1"/>
    </xf>
    <xf numFmtId="0" fontId="5" fillId="2" borderId="19" xfId="0" applyFont="1" applyFill="1" applyBorder="1" applyAlignment="1">
      <alignment horizontal="justify" vertical="center" wrapText="1"/>
    </xf>
    <xf numFmtId="0" fontId="25" fillId="0" borderId="4" xfId="0" applyFont="1" applyBorder="1" applyAlignment="1">
      <alignment vertical="center" wrapText="1"/>
    </xf>
    <xf numFmtId="0" fontId="5" fillId="0" borderId="19" xfId="0" applyFont="1" applyBorder="1" applyAlignment="1">
      <alignment horizontal="justify" vertical="center" wrapText="1"/>
    </xf>
    <xf numFmtId="0" fontId="4" fillId="2" borderId="4" xfId="0" applyFont="1" applyFill="1" applyBorder="1" applyAlignment="1">
      <alignment vertical="center" wrapText="1"/>
    </xf>
    <xf numFmtId="0" fontId="5" fillId="2" borderId="19" xfId="0" applyFont="1" applyFill="1" applyBorder="1" applyAlignment="1">
      <alignment vertical="center" wrapText="1"/>
    </xf>
    <xf numFmtId="0" fontId="2" fillId="0" borderId="12" xfId="0" applyFont="1" applyBorder="1" applyAlignment="1">
      <alignment horizontal="center" vertical="center" wrapText="1"/>
    </xf>
    <xf numFmtId="0" fontId="16" fillId="2" borderId="19" xfId="0" applyFont="1" applyFill="1" applyBorder="1" applyAlignment="1">
      <alignment horizontal="justify" vertical="center" wrapText="1"/>
    </xf>
    <xf numFmtId="0" fontId="1" fillId="0" borderId="0" xfId="0" applyFont="1" applyAlignment="1">
      <alignment horizontal="center"/>
    </xf>
    <xf numFmtId="0" fontId="2" fillId="0" borderId="10" xfId="0" applyFont="1" applyBorder="1" applyAlignment="1">
      <alignment horizontal="center" vertical="center"/>
    </xf>
    <xf numFmtId="0" fontId="2" fillId="0" borderId="31" xfId="0" applyFont="1" applyBorder="1" applyAlignment="1">
      <alignment horizontal="center" vertical="center"/>
    </xf>
    <xf numFmtId="0" fontId="10" fillId="2" borderId="4" xfId="0" applyFont="1" applyFill="1" applyBorder="1" applyAlignment="1">
      <alignment horizontal="center" vertical="center" wrapText="1"/>
    </xf>
    <xf numFmtId="0" fontId="25" fillId="2" borderId="4" xfId="0" applyFont="1" applyFill="1" applyBorder="1" applyAlignment="1">
      <alignment vertical="center" wrapText="1"/>
    </xf>
    <xf numFmtId="0" fontId="12" fillId="2" borderId="4" xfId="0" applyFont="1" applyFill="1" applyBorder="1" applyAlignment="1">
      <alignment vertical="center" wrapText="1"/>
    </xf>
    <xf numFmtId="0" fontId="10" fillId="2" borderId="13" xfId="0" applyFont="1" applyFill="1" applyBorder="1" applyAlignment="1">
      <alignment horizontal="center" wrapText="1"/>
    </xf>
    <xf numFmtId="0" fontId="3" fillId="2" borderId="14" xfId="0" applyFont="1" applyFill="1" applyBorder="1" applyAlignment="1">
      <alignment horizontal="center" wrapText="1"/>
    </xf>
    <xf numFmtId="0" fontId="3" fillId="2" borderId="15" xfId="0" applyFont="1" applyFill="1" applyBorder="1" applyAlignment="1">
      <alignment horizontal="center" wrapText="1"/>
    </xf>
    <xf numFmtId="0" fontId="10" fillId="2" borderId="18"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0" fillId="2" borderId="4" xfId="0" applyFont="1" applyFill="1" applyBorder="1" applyAlignment="1">
      <alignment vertical="center" wrapText="1"/>
    </xf>
    <xf numFmtId="0" fontId="12" fillId="2" borderId="4" xfId="0" applyFont="1" applyFill="1" applyBorder="1" applyAlignment="1">
      <alignment horizontal="center" vertical="center" wrapText="1"/>
    </xf>
    <xf numFmtId="0" fontId="7" fillId="4" borderId="4" xfId="2" applyFont="1" applyFill="1" applyBorder="1" applyAlignment="1">
      <alignment horizontal="center" vertical="center" wrapText="1"/>
    </xf>
    <xf numFmtId="0" fontId="8" fillId="2" borderId="4" xfId="0" applyFont="1" applyFill="1" applyBorder="1" applyAlignment="1">
      <alignment vertical="center" wrapText="1"/>
    </xf>
    <xf numFmtId="0" fontId="14" fillId="2" borderId="4" xfId="0" applyFont="1" applyFill="1" applyBorder="1" applyAlignment="1">
      <alignment horizontal="center" vertical="center"/>
    </xf>
    <xf numFmtId="0" fontId="14" fillId="2" borderId="4"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0" borderId="4" xfId="0" applyFont="1" applyBorder="1" applyAlignment="1">
      <alignment horizontal="center" vertical="center" wrapText="1"/>
    </xf>
    <xf numFmtId="0" fontId="2" fillId="0" borderId="12" xfId="0" applyFont="1" applyBorder="1" applyAlignment="1">
      <alignment horizontal="center" vertical="center"/>
    </xf>
    <xf numFmtId="164" fontId="17" fillId="0" borderId="42" xfId="0" applyNumberFormat="1" applyFont="1" applyBorder="1" applyAlignment="1">
      <alignment horizontal="center" vertical="center" shrinkToFit="1"/>
    </xf>
    <xf numFmtId="164" fontId="17" fillId="0" borderId="43" xfId="0" applyNumberFormat="1" applyFont="1" applyBorder="1" applyAlignment="1">
      <alignment horizontal="center" vertical="center" shrinkToFit="1"/>
    </xf>
    <xf numFmtId="165" fontId="1" fillId="0" borderId="10" xfId="0" applyNumberFormat="1" applyFont="1" applyBorder="1" applyAlignment="1">
      <alignment horizontal="center"/>
    </xf>
    <xf numFmtId="0" fontId="1" fillId="0" borderId="31" xfId="0" applyFont="1" applyBorder="1" applyAlignment="1">
      <alignment horizontal="center"/>
    </xf>
    <xf numFmtId="166" fontId="17" fillId="0" borderId="42" xfId="0" applyNumberFormat="1" applyFont="1" applyBorder="1" applyAlignment="1">
      <alignment horizontal="center" vertical="center" shrinkToFit="1"/>
    </xf>
    <xf numFmtId="166" fontId="17" fillId="0" borderId="43" xfId="0" applyNumberFormat="1" applyFont="1" applyBorder="1" applyAlignment="1">
      <alignment horizontal="center" vertical="center" shrinkToFit="1"/>
    </xf>
    <xf numFmtId="165" fontId="2" fillId="0" borderId="1" xfId="0" applyNumberFormat="1" applyFont="1" applyBorder="1" applyAlignment="1">
      <alignment horizontal="center" vertical="center"/>
    </xf>
    <xf numFmtId="0" fontId="2" fillId="0" borderId="2" xfId="0" applyFont="1" applyBorder="1" applyAlignment="1">
      <alignment horizontal="center" vertical="center"/>
    </xf>
    <xf numFmtId="3" fontId="6" fillId="0" borderId="19" xfId="0" applyNumberFormat="1" applyFont="1" applyBorder="1" applyAlignment="1">
      <alignment horizontal="center" vertical="center"/>
    </xf>
    <xf numFmtId="0" fontId="6" fillId="0" borderId="19" xfId="0" applyFont="1" applyBorder="1" applyAlignment="1">
      <alignment horizontal="center" vertical="center"/>
    </xf>
    <xf numFmtId="165" fontId="6" fillId="0" borderId="19" xfId="0" applyNumberFormat="1" applyFont="1" applyBorder="1" applyAlignment="1">
      <alignment horizontal="center" vertical="center"/>
    </xf>
    <xf numFmtId="0" fontId="6" fillId="0" borderId="24" xfId="0" applyFont="1" applyBorder="1" applyAlignment="1">
      <alignment horizontal="center" vertical="center"/>
    </xf>
    <xf numFmtId="165" fontId="19" fillId="0" borderId="1" xfId="0" applyNumberFormat="1" applyFont="1" applyBorder="1" applyAlignment="1">
      <alignment horizontal="center" vertical="center"/>
    </xf>
    <xf numFmtId="0" fontId="19" fillId="0" borderId="48" xfId="0" applyFont="1" applyBorder="1" applyAlignment="1">
      <alignment horizontal="center" vertical="center"/>
    </xf>
    <xf numFmtId="0" fontId="19" fillId="0" borderId="2" xfId="0" applyFont="1" applyBorder="1" applyAlignment="1">
      <alignment horizontal="center" vertical="center"/>
    </xf>
    <xf numFmtId="0" fontId="21" fillId="0" borderId="4"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3" xfId="0" applyFont="1" applyBorder="1" applyAlignment="1">
      <alignment horizontal="center" vertical="center" wrapText="1"/>
    </xf>
    <xf numFmtId="0" fontId="21" fillId="0" borderId="4" xfId="0" applyFont="1" applyBorder="1" applyAlignment="1">
      <alignment horizontal="center" vertical="center"/>
    </xf>
    <xf numFmtId="0" fontId="21" fillId="0" borderId="23" xfId="0" applyFont="1" applyBorder="1" applyAlignment="1">
      <alignment horizontal="center" vertical="center"/>
    </xf>
    <xf numFmtId="0" fontId="21" fillId="0" borderId="4" xfId="0" applyFont="1" applyBorder="1" applyAlignment="1">
      <alignment horizontal="center"/>
    </xf>
    <xf numFmtId="0" fontId="21" fillId="0" borderId="23" xfId="0" applyFont="1" applyBorder="1" applyAlignment="1">
      <alignment horizontal="center"/>
    </xf>
    <xf numFmtId="0" fontId="21" fillId="0" borderId="23" xfId="0" applyFont="1" applyBorder="1" applyAlignment="1">
      <alignment horizontal="center" vertical="center" wrapText="1"/>
    </xf>
    <xf numFmtId="0" fontId="23" fillId="0" borderId="28"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50" xfId="0" applyFont="1" applyBorder="1" applyAlignment="1">
      <alignment horizontal="center" vertical="center" wrapText="1"/>
    </xf>
  </cellXfs>
  <cellStyles count="3">
    <cellStyle name="Moneda" xfId="1" builtinId="4"/>
    <cellStyle name="Normal" xfId="0" builtinId="0"/>
    <cellStyle name="Normal 20"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3</xdr:col>
      <xdr:colOff>304800</xdr:colOff>
      <xdr:row>4</xdr:row>
      <xdr:rowOff>758179</xdr:rowOff>
    </xdr:to>
    <xdr:sp macro="" textlink="">
      <xdr:nvSpPr>
        <xdr:cNvPr id="16" name="AutoShape 1">
          <a:extLst>
            <a:ext uri="{FF2B5EF4-FFF2-40B4-BE49-F238E27FC236}">
              <a16:creationId xmlns:a16="http://schemas.microsoft.com/office/drawing/2014/main" id="{00000000-0008-0000-0000-000010000000}"/>
            </a:ext>
          </a:extLst>
        </xdr:cNvPr>
        <xdr:cNvSpPr>
          <a:spLocks noChangeAspect="1" noChangeArrowheads="1"/>
        </xdr:cNvSpPr>
      </xdr:nvSpPr>
      <xdr:spPr bwMode="auto">
        <a:xfrm>
          <a:off x="457200" y="0"/>
          <a:ext cx="304800" cy="16786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xdr:row>
      <xdr:rowOff>0</xdr:rowOff>
    </xdr:from>
    <xdr:to>
      <xdr:col>3</xdr:col>
      <xdr:colOff>304800</xdr:colOff>
      <xdr:row>4</xdr:row>
      <xdr:rowOff>768378</xdr:rowOff>
    </xdr:to>
    <xdr:sp macro="" textlink="">
      <xdr:nvSpPr>
        <xdr:cNvPr id="17" name="AutoShape 1">
          <a:extLst>
            <a:ext uri="{FF2B5EF4-FFF2-40B4-BE49-F238E27FC236}">
              <a16:creationId xmlns:a16="http://schemas.microsoft.com/office/drawing/2014/main" id="{00000000-0008-0000-0000-000011000000}"/>
            </a:ext>
          </a:extLst>
        </xdr:cNvPr>
        <xdr:cNvSpPr>
          <a:spLocks noChangeAspect="1" noChangeArrowheads="1"/>
        </xdr:cNvSpPr>
      </xdr:nvSpPr>
      <xdr:spPr bwMode="auto">
        <a:xfrm>
          <a:off x="457200" y="0"/>
          <a:ext cx="304800" cy="16966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xdr:row>
      <xdr:rowOff>0</xdr:rowOff>
    </xdr:from>
    <xdr:to>
      <xdr:col>3</xdr:col>
      <xdr:colOff>304800</xdr:colOff>
      <xdr:row>4</xdr:row>
      <xdr:rowOff>768378</xdr:rowOff>
    </xdr:to>
    <xdr:sp macro="" textlink="">
      <xdr:nvSpPr>
        <xdr:cNvPr id="18" name="AutoShape 1">
          <a:extLst>
            <a:ext uri="{FF2B5EF4-FFF2-40B4-BE49-F238E27FC236}">
              <a16:creationId xmlns:a16="http://schemas.microsoft.com/office/drawing/2014/main" id="{00000000-0008-0000-0000-000012000000}"/>
            </a:ext>
          </a:extLst>
        </xdr:cNvPr>
        <xdr:cNvSpPr>
          <a:spLocks noChangeAspect="1" noChangeArrowheads="1"/>
        </xdr:cNvSpPr>
      </xdr:nvSpPr>
      <xdr:spPr bwMode="auto">
        <a:xfrm>
          <a:off x="457200" y="0"/>
          <a:ext cx="304800" cy="16966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xdr:row>
      <xdr:rowOff>0</xdr:rowOff>
    </xdr:from>
    <xdr:to>
      <xdr:col>3</xdr:col>
      <xdr:colOff>304800</xdr:colOff>
      <xdr:row>4</xdr:row>
      <xdr:rowOff>768378</xdr:rowOff>
    </xdr:to>
    <xdr:sp macro="" textlink="">
      <xdr:nvSpPr>
        <xdr:cNvPr id="19" name="AutoShape 1">
          <a:extLst>
            <a:ext uri="{FF2B5EF4-FFF2-40B4-BE49-F238E27FC236}">
              <a16:creationId xmlns:a16="http://schemas.microsoft.com/office/drawing/2014/main" id="{00000000-0008-0000-0000-000013000000}"/>
            </a:ext>
          </a:extLst>
        </xdr:cNvPr>
        <xdr:cNvSpPr>
          <a:spLocks noChangeAspect="1" noChangeArrowheads="1"/>
        </xdr:cNvSpPr>
      </xdr:nvSpPr>
      <xdr:spPr bwMode="auto">
        <a:xfrm>
          <a:off x="457200" y="0"/>
          <a:ext cx="304800" cy="16966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3</xdr:col>
      <xdr:colOff>304800</xdr:colOff>
      <xdr:row>9</xdr:row>
      <xdr:rowOff>158104</xdr:rowOff>
    </xdr:to>
    <xdr:sp macro="" textlink="">
      <xdr:nvSpPr>
        <xdr:cNvPr id="2" name="AutoShape 1">
          <a:extLst>
            <a:ext uri="{FF2B5EF4-FFF2-40B4-BE49-F238E27FC236}">
              <a16:creationId xmlns:a16="http://schemas.microsoft.com/office/drawing/2014/main" id="{00000000-0008-0000-0300-000002000000}"/>
            </a:ext>
          </a:extLst>
        </xdr:cNvPr>
        <xdr:cNvSpPr>
          <a:spLocks noChangeAspect="1" noChangeArrowheads="1"/>
        </xdr:cNvSpPr>
      </xdr:nvSpPr>
      <xdr:spPr bwMode="auto">
        <a:xfrm>
          <a:off x="1352550" y="180975"/>
          <a:ext cx="304800" cy="16821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xdr:row>
      <xdr:rowOff>0</xdr:rowOff>
    </xdr:from>
    <xdr:to>
      <xdr:col>3</xdr:col>
      <xdr:colOff>304800</xdr:colOff>
      <xdr:row>9</xdr:row>
      <xdr:rowOff>168303</xdr:rowOff>
    </xdr:to>
    <xdr:sp macro="" textlink="">
      <xdr:nvSpPr>
        <xdr:cNvPr id="3" name="AutoShape 1">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1352550" y="180975"/>
          <a:ext cx="304800" cy="16923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xdr:row>
      <xdr:rowOff>0</xdr:rowOff>
    </xdr:from>
    <xdr:to>
      <xdr:col>3</xdr:col>
      <xdr:colOff>304800</xdr:colOff>
      <xdr:row>9</xdr:row>
      <xdr:rowOff>168303</xdr:rowOff>
    </xdr:to>
    <xdr:sp macro="" textlink="">
      <xdr:nvSpPr>
        <xdr:cNvPr id="4" name="AutoShape 1">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1352550" y="180975"/>
          <a:ext cx="304800" cy="16923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xdr:row>
      <xdr:rowOff>0</xdr:rowOff>
    </xdr:from>
    <xdr:to>
      <xdr:col>3</xdr:col>
      <xdr:colOff>304800</xdr:colOff>
      <xdr:row>9</xdr:row>
      <xdr:rowOff>168303</xdr:rowOff>
    </xdr:to>
    <xdr:sp macro="" textlink="">
      <xdr:nvSpPr>
        <xdr:cNvPr id="5" name="AutoShape 1">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1352550" y="180975"/>
          <a:ext cx="304800" cy="16923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3</xdr:col>
      <xdr:colOff>304800</xdr:colOff>
      <xdr:row>13</xdr:row>
      <xdr:rowOff>53329</xdr:rowOff>
    </xdr:to>
    <xdr:sp macro="" textlink="">
      <xdr:nvSpPr>
        <xdr:cNvPr id="2" name="AutoShape 1">
          <a:extLst>
            <a:ext uri="{FF2B5EF4-FFF2-40B4-BE49-F238E27FC236}">
              <a16:creationId xmlns:a16="http://schemas.microsoft.com/office/drawing/2014/main" id="{00000000-0008-0000-0400-000002000000}"/>
            </a:ext>
          </a:extLst>
        </xdr:cNvPr>
        <xdr:cNvSpPr>
          <a:spLocks noChangeAspect="1" noChangeArrowheads="1"/>
        </xdr:cNvSpPr>
      </xdr:nvSpPr>
      <xdr:spPr bwMode="auto">
        <a:xfrm>
          <a:off x="1352550" y="180975"/>
          <a:ext cx="304800" cy="40252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xdr:row>
      <xdr:rowOff>0</xdr:rowOff>
    </xdr:from>
    <xdr:to>
      <xdr:col>3</xdr:col>
      <xdr:colOff>304800</xdr:colOff>
      <xdr:row>13</xdr:row>
      <xdr:rowOff>63528</xdr:rowOff>
    </xdr:to>
    <xdr:sp macro="" textlink="">
      <xdr:nvSpPr>
        <xdr:cNvPr id="3" name="AutoShape 1">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1352550" y="180975"/>
          <a:ext cx="304800" cy="403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xdr:row>
      <xdr:rowOff>0</xdr:rowOff>
    </xdr:from>
    <xdr:to>
      <xdr:col>3</xdr:col>
      <xdr:colOff>304800</xdr:colOff>
      <xdr:row>13</xdr:row>
      <xdr:rowOff>63528</xdr:rowOff>
    </xdr:to>
    <xdr:sp macro="" textlink="">
      <xdr:nvSpPr>
        <xdr:cNvPr id="4" name="AutoShape 1">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1352550" y="180975"/>
          <a:ext cx="304800" cy="403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1</xdr:row>
      <xdr:rowOff>0</xdr:rowOff>
    </xdr:from>
    <xdr:to>
      <xdr:col>3</xdr:col>
      <xdr:colOff>304800</xdr:colOff>
      <xdr:row>13</xdr:row>
      <xdr:rowOff>63528</xdr:rowOff>
    </xdr:to>
    <xdr:sp macro="" textlink="">
      <xdr:nvSpPr>
        <xdr:cNvPr id="5" name="AutoShape 1">
          <a:extLst>
            <a:ext uri="{FF2B5EF4-FFF2-40B4-BE49-F238E27FC236}">
              <a16:creationId xmlns:a16="http://schemas.microsoft.com/office/drawing/2014/main" id="{00000000-0008-0000-0400-000005000000}"/>
            </a:ext>
          </a:extLst>
        </xdr:cNvPr>
        <xdr:cNvSpPr>
          <a:spLocks noChangeAspect="1" noChangeArrowheads="1"/>
        </xdr:cNvSpPr>
      </xdr:nvSpPr>
      <xdr:spPr bwMode="auto">
        <a:xfrm>
          <a:off x="1352550" y="180975"/>
          <a:ext cx="304800" cy="403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7"/>
  <sheetViews>
    <sheetView zoomScale="110" zoomScaleNormal="110" workbookViewId="0">
      <selection activeCell="G18" sqref="G18"/>
    </sheetView>
  </sheetViews>
  <sheetFormatPr baseColWidth="10" defaultColWidth="11.42578125" defaultRowHeight="14.25" x14ac:dyDescent="0.2"/>
  <cols>
    <col min="1" max="1" width="11.42578125" style="8"/>
    <col min="2" max="2" width="3.7109375" style="8" customWidth="1"/>
    <col min="3" max="3" width="5.140625" style="8" customWidth="1"/>
    <col min="4" max="4" width="39" style="8" customWidth="1"/>
    <col min="5" max="5" width="15.140625" style="8" customWidth="1"/>
    <col min="6" max="16384" width="11.42578125" style="8"/>
  </cols>
  <sheetData>
    <row r="2" spans="2:11" s="4" customFormat="1" ht="8.25" customHeight="1" x14ac:dyDescent="0.25">
      <c r="B2" s="1"/>
      <c r="C2" s="1"/>
      <c r="D2" s="2"/>
      <c r="E2" s="3"/>
      <c r="F2" s="3"/>
      <c r="G2" s="3"/>
      <c r="H2" s="3"/>
      <c r="I2" s="3"/>
      <c r="J2" s="3"/>
      <c r="K2" s="3"/>
    </row>
    <row r="3" spans="2:11" s="6" customFormat="1" ht="15.75" customHeight="1" thickBot="1" x14ac:dyDescent="0.25">
      <c r="B3" s="103"/>
      <c r="C3" s="103"/>
      <c r="D3" s="103"/>
      <c r="E3" s="103"/>
      <c r="F3" s="103"/>
      <c r="G3" s="103"/>
      <c r="H3" s="103"/>
      <c r="I3" s="103"/>
      <c r="J3" s="103"/>
      <c r="K3" s="103"/>
    </row>
    <row r="4" spans="2:11" s="7" customFormat="1" ht="48.75" thickBot="1" x14ac:dyDescent="0.25">
      <c r="B4" s="104" t="s">
        <v>0</v>
      </c>
      <c r="C4" s="105"/>
      <c r="D4" s="101" t="s">
        <v>1</v>
      </c>
      <c r="E4" s="5" t="s">
        <v>2</v>
      </c>
      <c r="F4" s="5" t="s">
        <v>3</v>
      </c>
      <c r="G4" s="34" t="s">
        <v>161</v>
      </c>
      <c r="H4" s="35" t="s">
        <v>162</v>
      </c>
      <c r="I4" s="35" t="s">
        <v>163</v>
      </c>
      <c r="J4" s="35" t="s">
        <v>164</v>
      </c>
      <c r="K4" s="36" t="s">
        <v>165</v>
      </c>
    </row>
    <row r="5" spans="2:11" s="7" customFormat="1" ht="73.5" customHeight="1" thickBot="1" x14ac:dyDescent="0.25">
      <c r="B5" s="104">
        <v>1</v>
      </c>
      <c r="C5" s="105"/>
      <c r="D5" s="32" t="s">
        <v>159</v>
      </c>
      <c r="E5" s="5" t="s">
        <v>8</v>
      </c>
      <c r="F5" s="33">
        <f>SUM(G5:K5)</f>
        <v>2</v>
      </c>
      <c r="G5" s="37">
        <v>1</v>
      </c>
      <c r="H5" s="38">
        <v>1</v>
      </c>
      <c r="I5" s="38"/>
      <c r="J5" s="38"/>
      <c r="K5" s="39"/>
    </row>
    <row r="6" spans="2:11" s="7" customFormat="1" ht="78.75" customHeight="1" thickBot="1" x14ac:dyDescent="0.25">
      <c r="B6" s="104">
        <v>2</v>
      </c>
      <c r="C6" s="105"/>
      <c r="D6" s="32" t="s">
        <v>160</v>
      </c>
      <c r="E6" s="5" t="s">
        <v>8</v>
      </c>
      <c r="F6" s="33">
        <f>SUM(G6:K6)</f>
        <v>3</v>
      </c>
      <c r="G6" s="40"/>
      <c r="H6" s="41"/>
      <c r="I6" s="41">
        <v>1</v>
      </c>
      <c r="J6" s="41">
        <v>1</v>
      </c>
      <c r="K6" s="42">
        <v>1</v>
      </c>
    </row>
    <row r="7" spans="2:11" s="6" customFormat="1" ht="12" x14ac:dyDescent="0.2">
      <c r="F7" s="7"/>
      <c r="G7" s="7"/>
      <c r="H7" s="7"/>
      <c r="I7" s="7"/>
      <c r="J7" s="7"/>
      <c r="K7" s="7"/>
    </row>
  </sheetData>
  <mergeCells count="4">
    <mergeCell ref="B3:K3"/>
    <mergeCell ref="B4:C4"/>
    <mergeCell ref="B5:C5"/>
    <mergeCell ref="B6:C6"/>
  </mergeCells>
  <pageMargins left="0.70866141732283472" right="0.70866141732283472" top="0.74803149606299213" bottom="0.74803149606299213" header="0.31496062992125984" footer="0.31496062992125984"/>
  <pageSetup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G88"/>
  <sheetViews>
    <sheetView topLeftCell="B73" zoomScale="95" zoomScaleNormal="95" workbookViewId="0">
      <selection activeCell="D82" sqref="D82"/>
    </sheetView>
  </sheetViews>
  <sheetFormatPr baseColWidth="10" defaultColWidth="11.42578125" defaultRowHeight="15" x14ac:dyDescent="0.25"/>
  <cols>
    <col min="1" max="1" width="3.28515625" style="9" customWidth="1"/>
    <col min="2" max="2" width="6.140625" style="19" customWidth="1"/>
    <col min="3" max="3" width="23.7109375" style="19" customWidth="1"/>
    <col min="4" max="4" width="116.7109375" style="19" customWidth="1"/>
    <col min="5" max="5" width="11.42578125" style="9"/>
    <col min="6" max="7" width="18.28515625" style="9" bestFit="1" customWidth="1"/>
    <col min="8" max="16384" width="11.42578125" style="9"/>
  </cols>
  <sheetData>
    <row r="1" spans="2:4" ht="15.75" thickBot="1" x14ac:dyDescent="0.3"/>
    <row r="2" spans="2:4" ht="39.75" customHeight="1" x14ac:dyDescent="0.25">
      <c r="B2" s="109" t="s">
        <v>9</v>
      </c>
      <c r="C2" s="110"/>
      <c r="D2" s="111"/>
    </row>
    <row r="3" spans="2:4" x14ac:dyDescent="0.25">
      <c r="B3" s="25" t="s">
        <v>0</v>
      </c>
      <c r="C3" s="11" t="s">
        <v>10</v>
      </c>
      <c r="D3" s="26" t="s">
        <v>11</v>
      </c>
    </row>
    <row r="4" spans="2:4" ht="25.5" customHeight="1" x14ac:dyDescent="0.25">
      <c r="B4" s="112">
        <v>1</v>
      </c>
      <c r="C4" s="115" t="s">
        <v>12</v>
      </c>
      <c r="D4" s="27" t="s">
        <v>13</v>
      </c>
    </row>
    <row r="5" spans="2:4" ht="25.5" customHeight="1" x14ac:dyDescent="0.25">
      <c r="B5" s="113"/>
      <c r="C5" s="115"/>
      <c r="D5" s="27" t="s">
        <v>14</v>
      </c>
    </row>
    <row r="6" spans="2:4" ht="25.5" customHeight="1" x14ac:dyDescent="0.25">
      <c r="B6" s="113"/>
      <c r="C6" s="115"/>
      <c r="D6" s="27" t="s">
        <v>15</v>
      </c>
    </row>
    <row r="7" spans="2:4" ht="25.5" customHeight="1" x14ac:dyDescent="0.25">
      <c r="B7" s="113"/>
      <c r="C7" s="115"/>
      <c r="D7" s="27" t="s">
        <v>16</v>
      </c>
    </row>
    <row r="8" spans="2:4" ht="25.5" customHeight="1" x14ac:dyDescent="0.25">
      <c r="B8" s="113"/>
      <c r="C8" s="115"/>
      <c r="D8" s="27" t="s">
        <v>17</v>
      </c>
    </row>
    <row r="9" spans="2:4" ht="25.5" customHeight="1" x14ac:dyDescent="0.25">
      <c r="B9" s="113"/>
      <c r="C9" s="115"/>
      <c r="D9" s="27" t="s">
        <v>18</v>
      </c>
    </row>
    <row r="10" spans="2:4" ht="25.5" customHeight="1" x14ac:dyDescent="0.25">
      <c r="B10" s="113"/>
      <c r="C10" s="115"/>
      <c r="D10" s="27" t="s">
        <v>19</v>
      </c>
    </row>
    <row r="11" spans="2:4" ht="25.5" customHeight="1" x14ac:dyDescent="0.25">
      <c r="B11" s="113"/>
      <c r="C11" s="115"/>
      <c r="D11" s="27" t="s">
        <v>20</v>
      </c>
    </row>
    <row r="12" spans="2:4" ht="25.5" customHeight="1" x14ac:dyDescent="0.25">
      <c r="B12" s="113"/>
      <c r="C12" s="115"/>
      <c r="D12" s="27" t="s">
        <v>21</v>
      </c>
    </row>
    <row r="13" spans="2:4" ht="25.5" x14ac:dyDescent="0.25">
      <c r="B13" s="113"/>
      <c r="C13" s="115" t="s">
        <v>22</v>
      </c>
      <c r="D13" s="27" t="s">
        <v>23</v>
      </c>
    </row>
    <row r="14" spans="2:4" ht="25.5" x14ac:dyDescent="0.25">
      <c r="B14" s="113"/>
      <c r="C14" s="115"/>
      <c r="D14" s="27" t="s">
        <v>24</v>
      </c>
    </row>
    <row r="15" spans="2:4" ht="34.5" customHeight="1" x14ac:dyDescent="0.25">
      <c r="B15" s="113"/>
      <c r="C15" s="115"/>
      <c r="D15" s="27" t="s">
        <v>25</v>
      </c>
    </row>
    <row r="16" spans="2:4" ht="16.5" customHeight="1" x14ac:dyDescent="0.25">
      <c r="B16" s="113"/>
      <c r="C16" s="115"/>
      <c r="D16" s="27" t="s">
        <v>26</v>
      </c>
    </row>
    <row r="17" spans="2:4" x14ac:dyDescent="0.25">
      <c r="B17" s="113"/>
      <c r="C17" s="115"/>
      <c r="D17" s="27" t="s">
        <v>27</v>
      </c>
    </row>
    <row r="18" spans="2:4" ht="38.25" x14ac:dyDescent="0.25">
      <c r="B18" s="113"/>
      <c r="C18" s="115"/>
      <c r="D18" s="27" t="s">
        <v>28</v>
      </c>
    </row>
    <row r="19" spans="2:4" ht="49.5" customHeight="1" x14ac:dyDescent="0.25">
      <c r="B19" s="113"/>
      <c r="C19" s="115" t="s">
        <v>29</v>
      </c>
      <c r="D19" s="28" t="s">
        <v>30</v>
      </c>
    </row>
    <row r="20" spans="2:4" ht="16.5" customHeight="1" x14ac:dyDescent="0.25">
      <c r="B20" s="113"/>
      <c r="C20" s="115"/>
      <c r="D20" s="28" t="s">
        <v>31</v>
      </c>
    </row>
    <row r="21" spans="2:4" x14ac:dyDescent="0.25">
      <c r="B21" s="113"/>
      <c r="C21" s="115"/>
      <c r="D21" s="28" t="s">
        <v>32</v>
      </c>
    </row>
    <row r="22" spans="2:4" ht="16.5" customHeight="1" x14ac:dyDescent="0.25">
      <c r="B22" s="113"/>
      <c r="C22" s="115"/>
      <c r="D22" s="28" t="s">
        <v>33</v>
      </c>
    </row>
    <row r="23" spans="2:4" ht="30.75" customHeight="1" x14ac:dyDescent="0.25">
      <c r="B23" s="113"/>
      <c r="C23" s="115"/>
      <c r="D23" s="28" t="s">
        <v>34</v>
      </c>
    </row>
    <row r="24" spans="2:4" ht="25.5" x14ac:dyDescent="0.25">
      <c r="B24" s="113"/>
      <c r="C24" s="115" t="s">
        <v>35</v>
      </c>
      <c r="D24" s="27" t="s">
        <v>36</v>
      </c>
    </row>
    <row r="25" spans="2:4" x14ac:dyDescent="0.25">
      <c r="B25" s="113"/>
      <c r="C25" s="115"/>
      <c r="D25" s="27" t="s">
        <v>37</v>
      </c>
    </row>
    <row r="26" spans="2:4" ht="27.75" customHeight="1" x14ac:dyDescent="0.25">
      <c r="B26" s="113"/>
      <c r="C26" s="115"/>
      <c r="D26" s="28" t="s">
        <v>38</v>
      </c>
    </row>
    <row r="27" spans="2:4" ht="25.5" x14ac:dyDescent="0.25">
      <c r="B27" s="113"/>
      <c r="C27" s="115"/>
      <c r="D27" s="27" t="s">
        <v>39</v>
      </c>
    </row>
    <row r="28" spans="2:4" ht="25.5" x14ac:dyDescent="0.25">
      <c r="B28" s="113"/>
      <c r="C28" s="115"/>
      <c r="D28" s="27" t="s">
        <v>217</v>
      </c>
    </row>
    <row r="29" spans="2:4" ht="38.25" x14ac:dyDescent="0.25">
      <c r="B29" s="113"/>
      <c r="C29" s="115" t="s">
        <v>40</v>
      </c>
      <c r="D29" s="28" t="s">
        <v>41</v>
      </c>
    </row>
    <row r="30" spans="2:4" ht="18.75" customHeight="1" x14ac:dyDescent="0.25">
      <c r="B30" s="113"/>
      <c r="C30" s="115"/>
      <c r="D30" s="28" t="s">
        <v>42</v>
      </c>
    </row>
    <row r="31" spans="2:4" x14ac:dyDescent="0.25">
      <c r="B31" s="113"/>
      <c r="C31" s="115"/>
      <c r="D31" s="28" t="s">
        <v>43</v>
      </c>
    </row>
    <row r="32" spans="2:4" ht="25.5" x14ac:dyDescent="0.25">
      <c r="B32" s="113"/>
      <c r="C32" s="115" t="s">
        <v>44</v>
      </c>
      <c r="D32" s="28" t="s">
        <v>45</v>
      </c>
    </row>
    <row r="33" spans="2:4" ht="16.5" customHeight="1" x14ac:dyDescent="0.25">
      <c r="B33" s="113"/>
      <c r="C33" s="115"/>
      <c r="D33" s="27" t="s">
        <v>46</v>
      </c>
    </row>
    <row r="34" spans="2:4" ht="25.5" x14ac:dyDescent="0.25">
      <c r="B34" s="113"/>
      <c r="C34" s="115"/>
      <c r="D34" s="27" t="s">
        <v>47</v>
      </c>
    </row>
    <row r="35" spans="2:4" x14ac:dyDescent="0.25">
      <c r="B35" s="113"/>
      <c r="C35" s="106" t="s">
        <v>48</v>
      </c>
      <c r="D35" s="28" t="s">
        <v>49</v>
      </c>
    </row>
    <row r="36" spans="2:4" ht="46.5" customHeight="1" x14ac:dyDescent="0.25">
      <c r="B36" s="113"/>
      <c r="C36" s="106"/>
      <c r="D36" s="28" t="s">
        <v>50</v>
      </c>
    </row>
    <row r="37" spans="2:4" ht="16.5" customHeight="1" x14ac:dyDescent="0.25">
      <c r="B37" s="113"/>
      <c r="C37" s="106"/>
      <c r="D37" s="28" t="s">
        <v>51</v>
      </c>
    </row>
    <row r="38" spans="2:4" ht="16.5" customHeight="1" x14ac:dyDescent="0.25">
      <c r="B38" s="113"/>
      <c r="C38" s="106"/>
      <c r="D38" s="28" t="s">
        <v>52</v>
      </c>
    </row>
    <row r="39" spans="2:4" ht="16.5" customHeight="1" x14ac:dyDescent="0.25">
      <c r="B39" s="113"/>
      <c r="C39" s="106"/>
      <c r="D39" s="28" t="s">
        <v>53</v>
      </c>
    </row>
    <row r="40" spans="2:4" x14ac:dyDescent="0.25">
      <c r="B40" s="113"/>
      <c r="C40" s="106"/>
      <c r="D40" s="28" t="s">
        <v>54</v>
      </c>
    </row>
    <row r="41" spans="2:4" x14ac:dyDescent="0.25">
      <c r="B41" s="113"/>
      <c r="C41" s="106"/>
      <c r="D41" s="28" t="s">
        <v>55</v>
      </c>
    </row>
    <row r="42" spans="2:4" ht="16.5" customHeight="1" x14ac:dyDescent="0.25">
      <c r="B42" s="113"/>
      <c r="C42" s="106"/>
      <c r="D42" s="28" t="s">
        <v>56</v>
      </c>
    </row>
    <row r="43" spans="2:4" ht="16.5" customHeight="1" x14ac:dyDescent="0.25">
      <c r="B43" s="113"/>
      <c r="C43" s="106"/>
      <c r="D43" s="28" t="s">
        <v>57</v>
      </c>
    </row>
    <row r="44" spans="2:4" ht="25.5" x14ac:dyDescent="0.25">
      <c r="B44" s="113"/>
      <c r="C44" s="106"/>
      <c r="D44" s="28" t="s">
        <v>58</v>
      </c>
    </row>
    <row r="45" spans="2:4" ht="25.5" x14ac:dyDescent="0.25">
      <c r="B45" s="113"/>
      <c r="C45" s="106"/>
      <c r="D45" s="28" t="s">
        <v>59</v>
      </c>
    </row>
    <row r="46" spans="2:4" ht="16.5" customHeight="1" x14ac:dyDescent="0.25">
      <c r="B46" s="113"/>
      <c r="C46" s="106"/>
      <c r="D46" s="28" t="s">
        <v>60</v>
      </c>
    </row>
    <row r="47" spans="2:4" ht="16.5" customHeight="1" x14ac:dyDescent="0.25">
      <c r="B47" s="113"/>
      <c r="C47" s="106"/>
      <c r="D47" s="28" t="s">
        <v>61</v>
      </c>
    </row>
    <row r="48" spans="2:4" ht="25.5" x14ac:dyDescent="0.25">
      <c r="B48" s="113"/>
      <c r="C48" s="106"/>
      <c r="D48" s="27" t="s">
        <v>62</v>
      </c>
    </row>
    <row r="49" spans="2:7" ht="25.5" x14ac:dyDescent="0.25">
      <c r="B49" s="113"/>
      <c r="C49" s="106"/>
      <c r="D49" s="27" t="s">
        <v>63</v>
      </c>
    </row>
    <row r="50" spans="2:7" x14ac:dyDescent="0.25">
      <c r="B50" s="113"/>
      <c r="C50" s="106"/>
      <c r="D50" s="27" t="s">
        <v>64</v>
      </c>
    </row>
    <row r="51" spans="2:7" ht="53.25" customHeight="1" x14ac:dyDescent="0.25">
      <c r="B51" s="113"/>
      <c r="C51" s="106" t="s">
        <v>65</v>
      </c>
      <c r="D51" s="27" t="s">
        <v>66</v>
      </c>
      <c r="F51" s="13">
        <v>1465212000</v>
      </c>
      <c r="G51" s="12"/>
    </row>
    <row r="52" spans="2:7" ht="16.5" customHeight="1" x14ac:dyDescent="0.25">
      <c r="B52" s="113"/>
      <c r="C52" s="106"/>
      <c r="D52" s="27" t="s">
        <v>67</v>
      </c>
      <c r="F52" s="13">
        <f>+F51*45%</f>
        <v>659345400</v>
      </c>
      <c r="G52" s="12"/>
    </row>
    <row r="53" spans="2:7" x14ac:dyDescent="0.25">
      <c r="B53" s="113"/>
      <c r="C53" s="106"/>
      <c r="D53" s="27" t="s">
        <v>68</v>
      </c>
      <c r="F53" s="13">
        <f>+F51-F52</f>
        <v>805866600</v>
      </c>
      <c r="G53" s="12"/>
    </row>
    <row r="54" spans="2:7" x14ac:dyDescent="0.25">
      <c r="B54" s="113"/>
      <c r="C54" s="106"/>
      <c r="D54" s="27" t="s">
        <v>69</v>
      </c>
      <c r="F54" s="13">
        <f>+F53*19%</f>
        <v>153114654</v>
      </c>
      <c r="G54" s="12"/>
    </row>
    <row r="55" spans="2:7" ht="16.5" customHeight="1" x14ac:dyDescent="0.25">
      <c r="B55" s="113"/>
      <c r="C55" s="106"/>
      <c r="D55" s="27" t="s">
        <v>70</v>
      </c>
      <c r="F55" s="15">
        <f>SUM(F53:F54)</f>
        <v>958981254</v>
      </c>
      <c r="G55" s="14"/>
    </row>
    <row r="56" spans="2:7" ht="16.5" customHeight="1" x14ac:dyDescent="0.25">
      <c r="B56" s="113"/>
      <c r="C56" s="106"/>
      <c r="D56" s="27" t="s">
        <v>71</v>
      </c>
      <c r="F56" s="13">
        <f>+F55*3</f>
        <v>2876943762</v>
      </c>
      <c r="G56" s="12"/>
    </row>
    <row r="57" spans="2:7" ht="24" customHeight="1" x14ac:dyDescent="0.25">
      <c r="B57" s="113"/>
      <c r="C57" s="106"/>
      <c r="D57" s="27" t="s">
        <v>72</v>
      </c>
      <c r="F57" s="16"/>
      <c r="G57" s="12"/>
    </row>
    <row r="58" spans="2:7" ht="51" x14ac:dyDescent="0.25">
      <c r="B58" s="113"/>
      <c r="C58" s="106"/>
      <c r="D58" s="27" t="s">
        <v>73</v>
      </c>
      <c r="F58" s="16"/>
    </row>
    <row r="59" spans="2:7" x14ac:dyDescent="0.25">
      <c r="B59" s="113"/>
      <c r="C59" s="106"/>
      <c r="D59" s="27" t="s">
        <v>74</v>
      </c>
    </row>
    <row r="60" spans="2:7" ht="38.25" x14ac:dyDescent="0.25">
      <c r="B60" s="113"/>
      <c r="C60" s="106"/>
      <c r="D60" s="27" t="s">
        <v>75</v>
      </c>
    </row>
    <row r="61" spans="2:7" ht="25.5" x14ac:dyDescent="0.25">
      <c r="B61" s="113"/>
      <c r="C61" s="106"/>
      <c r="D61" s="27" t="s">
        <v>76</v>
      </c>
    </row>
    <row r="62" spans="2:7" ht="25.5" x14ac:dyDescent="0.25">
      <c r="B62" s="113"/>
      <c r="C62" s="106"/>
      <c r="D62" s="27" t="s">
        <v>77</v>
      </c>
    </row>
    <row r="63" spans="2:7" x14ac:dyDescent="0.25">
      <c r="B63" s="113"/>
      <c r="C63" s="106"/>
      <c r="D63" s="27" t="s">
        <v>78</v>
      </c>
    </row>
    <row r="64" spans="2:7" ht="25.5" x14ac:dyDescent="0.25">
      <c r="B64" s="113"/>
      <c r="C64" s="106" t="s">
        <v>79</v>
      </c>
      <c r="D64" s="27" t="s">
        <v>80</v>
      </c>
    </row>
    <row r="65" spans="2:4" ht="25.5" x14ac:dyDescent="0.25">
      <c r="B65" s="113"/>
      <c r="C65" s="106"/>
      <c r="D65" s="27" t="s">
        <v>81</v>
      </c>
    </row>
    <row r="66" spans="2:4" ht="34.5" customHeight="1" x14ac:dyDescent="0.25">
      <c r="B66" s="113"/>
      <c r="C66" s="106"/>
      <c r="D66" s="27" t="s">
        <v>82</v>
      </c>
    </row>
    <row r="67" spans="2:4" ht="38.25" customHeight="1" x14ac:dyDescent="0.25">
      <c r="B67" s="113"/>
      <c r="C67" s="106"/>
      <c r="D67" s="27" t="s">
        <v>83</v>
      </c>
    </row>
    <row r="68" spans="2:4" ht="16.5" customHeight="1" x14ac:dyDescent="0.25">
      <c r="B68" s="113"/>
      <c r="C68" s="106"/>
      <c r="D68" s="27" t="s">
        <v>84</v>
      </c>
    </row>
    <row r="69" spans="2:4" ht="16.5" customHeight="1" x14ac:dyDescent="0.25">
      <c r="B69" s="113"/>
      <c r="C69" s="106"/>
      <c r="D69" s="27" t="s">
        <v>85</v>
      </c>
    </row>
    <row r="70" spans="2:4" x14ac:dyDescent="0.25">
      <c r="B70" s="113"/>
      <c r="C70" s="106"/>
      <c r="D70" s="27" t="s">
        <v>86</v>
      </c>
    </row>
    <row r="71" spans="2:4" ht="25.5" x14ac:dyDescent="0.25">
      <c r="B71" s="113"/>
      <c r="C71" s="106"/>
      <c r="D71" s="27" t="s">
        <v>87</v>
      </c>
    </row>
    <row r="72" spans="2:4" x14ac:dyDescent="0.25">
      <c r="B72" s="113"/>
      <c r="C72" s="106"/>
      <c r="D72" s="27" t="s">
        <v>88</v>
      </c>
    </row>
    <row r="73" spans="2:4" x14ac:dyDescent="0.25">
      <c r="B73" s="113"/>
      <c r="C73" s="106"/>
      <c r="D73" s="27" t="s">
        <v>89</v>
      </c>
    </row>
    <row r="74" spans="2:4" ht="38.25" x14ac:dyDescent="0.25">
      <c r="B74" s="113"/>
      <c r="C74" s="106"/>
      <c r="D74" s="27" t="s">
        <v>90</v>
      </c>
    </row>
    <row r="75" spans="2:4" ht="51" x14ac:dyDescent="0.25">
      <c r="B75" s="113"/>
      <c r="C75" s="17" t="s">
        <v>214</v>
      </c>
      <c r="D75" s="27" t="s">
        <v>91</v>
      </c>
    </row>
    <row r="76" spans="2:4" ht="25.5" x14ac:dyDescent="0.25">
      <c r="B76" s="113"/>
      <c r="C76" s="18" t="s">
        <v>92</v>
      </c>
      <c r="D76" s="27" t="s">
        <v>93</v>
      </c>
    </row>
    <row r="77" spans="2:4" customFormat="1" ht="76.5" x14ac:dyDescent="0.25">
      <c r="B77" s="113"/>
      <c r="C77" s="97" t="s">
        <v>94</v>
      </c>
      <c r="D77" s="98" t="s">
        <v>95</v>
      </c>
    </row>
    <row r="78" spans="2:4" x14ac:dyDescent="0.25">
      <c r="B78" s="113"/>
      <c r="C78" s="99" t="s">
        <v>166</v>
      </c>
      <c r="D78" s="102" t="s">
        <v>218</v>
      </c>
    </row>
    <row r="79" spans="2:4" ht="16.5" customHeight="1" x14ac:dyDescent="0.25">
      <c r="B79" s="113"/>
      <c r="C79" s="107" t="s">
        <v>167</v>
      </c>
      <c r="D79" s="100" t="s">
        <v>96</v>
      </c>
    </row>
    <row r="80" spans="2:4" ht="25.5" x14ac:dyDescent="0.25">
      <c r="B80" s="113"/>
      <c r="C80" s="107"/>
      <c r="D80" s="100" t="s">
        <v>97</v>
      </c>
    </row>
    <row r="81" spans="2:4" ht="16.5" customHeight="1" x14ac:dyDescent="0.25">
      <c r="B81" s="113"/>
      <c r="C81" s="107"/>
      <c r="D81" s="100" t="s">
        <v>98</v>
      </c>
    </row>
    <row r="82" spans="2:4" ht="153" x14ac:dyDescent="0.25">
      <c r="B82" s="113"/>
      <c r="C82" s="107"/>
      <c r="D82" s="96" t="s">
        <v>99</v>
      </c>
    </row>
    <row r="83" spans="2:4" ht="16.5" customHeight="1" x14ac:dyDescent="0.25">
      <c r="B83" s="113"/>
      <c r="C83" s="108" t="s">
        <v>168</v>
      </c>
      <c r="D83" s="28" t="s">
        <v>100</v>
      </c>
    </row>
    <row r="84" spans="2:4" x14ac:dyDescent="0.25">
      <c r="B84" s="113"/>
      <c r="C84" s="108"/>
      <c r="D84" s="28" t="s">
        <v>101</v>
      </c>
    </row>
    <row r="85" spans="2:4" ht="38.25" x14ac:dyDescent="0.25">
      <c r="B85" s="113"/>
      <c r="C85" s="18" t="s">
        <v>169</v>
      </c>
      <c r="D85" s="28" t="s">
        <v>102</v>
      </c>
    </row>
    <row r="86" spans="2:4" ht="25.5" x14ac:dyDescent="0.25">
      <c r="B86" s="113"/>
      <c r="C86" s="18" t="s">
        <v>170</v>
      </c>
      <c r="D86" s="28" t="s">
        <v>103</v>
      </c>
    </row>
    <row r="87" spans="2:4" ht="16.5" customHeight="1" x14ac:dyDescent="0.25">
      <c r="B87" s="114"/>
      <c r="C87" s="18" t="s">
        <v>171</v>
      </c>
      <c r="D87" s="28" t="s">
        <v>104</v>
      </c>
    </row>
    <row r="88" spans="2:4" ht="24" customHeight="1" thickBot="1" x14ac:dyDescent="0.3">
      <c r="B88" s="29"/>
      <c r="C88" s="30" t="s">
        <v>172</v>
      </c>
      <c r="D88" s="31" t="s">
        <v>105</v>
      </c>
    </row>
  </sheetData>
  <mergeCells count="13">
    <mergeCell ref="C64:C74"/>
    <mergeCell ref="C79:C82"/>
    <mergeCell ref="C83:C84"/>
    <mergeCell ref="B2:D2"/>
    <mergeCell ref="B4:B87"/>
    <mergeCell ref="C4:C12"/>
    <mergeCell ref="C13:C18"/>
    <mergeCell ref="C19:C23"/>
    <mergeCell ref="C24:C28"/>
    <mergeCell ref="C29:C31"/>
    <mergeCell ref="C32:C34"/>
    <mergeCell ref="C35:C50"/>
    <mergeCell ref="C51:C6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G60"/>
  <sheetViews>
    <sheetView topLeftCell="A45" zoomScale="95" zoomScaleNormal="95" workbookViewId="0">
      <selection activeCell="E55" sqref="E55"/>
    </sheetView>
  </sheetViews>
  <sheetFormatPr baseColWidth="10" defaultColWidth="11.42578125" defaultRowHeight="15" x14ac:dyDescent="0.25"/>
  <cols>
    <col min="1" max="1" width="6.7109375" style="9" customWidth="1"/>
    <col min="2" max="2" width="8.7109375" style="23" customWidth="1"/>
    <col min="3" max="3" width="25.42578125" style="23" customWidth="1"/>
    <col min="4" max="4" width="16" style="24" customWidth="1"/>
    <col min="5" max="5" width="116.7109375" style="43" customWidth="1"/>
    <col min="6" max="6" width="11.42578125" style="9"/>
    <col min="7" max="7" width="18.28515625" style="9" bestFit="1" customWidth="1"/>
    <col min="8" max="16384" width="11.42578125" style="9"/>
  </cols>
  <sheetData>
    <row r="2" spans="2:5" ht="59.25" customHeight="1" x14ac:dyDescent="0.25">
      <c r="B2" s="117" t="s">
        <v>106</v>
      </c>
      <c r="C2" s="117"/>
      <c r="D2" s="118"/>
      <c r="E2" s="118"/>
    </row>
    <row r="3" spans="2:5" ht="36" customHeight="1" x14ac:dyDescent="0.25">
      <c r="B3" s="20" t="s">
        <v>0</v>
      </c>
      <c r="C3" s="20"/>
      <c r="D3" s="21" t="s">
        <v>107</v>
      </c>
      <c r="E3" s="21" t="s">
        <v>108</v>
      </c>
    </row>
    <row r="4" spans="2:5" ht="51" customHeight="1" x14ac:dyDescent="0.25">
      <c r="B4" s="119">
        <v>2</v>
      </c>
      <c r="C4" s="120" t="s">
        <v>109</v>
      </c>
      <c r="D4" s="116" t="s">
        <v>110</v>
      </c>
      <c r="E4" s="44" t="s">
        <v>173</v>
      </c>
    </row>
    <row r="5" spans="2:5" x14ac:dyDescent="0.25">
      <c r="B5" s="119"/>
      <c r="C5" s="120"/>
      <c r="D5" s="116"/>
      <c r="E5" s="45" t="s">
        <v>111</v>
      </c>
    </row>
    <row r="6" spans="2:5" x14ac:dyDescent="0.25">
      <c r="B6" s="119"/>
      <c r="C6" s="120"/>
      <c r="D6" s="116"/>
      <c r="E6" s="45" t="s">
        <v>112</v>
      </c>
    </row>
    <row r="7" spans="2:5" x14ac:dyDescent="0.25">
      <c r="B7" s="119"/>
      <c r="C7" s="120"/>
      <c r="D7" s="116"/>
      <c r="E7" s="44" t="s">
        <v>113</v>
      </c>
    </row>
    <row r="8" spans="2:5" x14ac:dyDescent="0.25">
      <c r="B8" s="119"/>
      <c r="C8" s="120"/>
      <c r="D8" s="116"/>
      <c r="E8" s="45" t="s">
        <v>114</v>
      </c>
    </row>
    <row r="9" spans="2:5" x14ac:dyDescent="0.25">
      <c r="B9" s="119"/>
      <c r="C9" s="120"/>
      <c r="D9" s="116" t="s">
        <v>115</v>
      </c>
      <c r="E9" s="45" t="s">
        <v>116</v>
      </c>
    </row>
    <row r="10" spans="2:5" x14ac:dyDescent="0.25">
      <c r="B10" s="119"/>
      <c r="C10" s="120"/>
      <c r="D10" s="116"/>
      <c r="E10" s="45" t="s">
        <v>117</v>
      </c>
    </row>
    <row r="11" spans="2:5" ht="30" customHeight="1" x14ac:dyDescent="0.25">
      <c r="B11" s="119"/>
      <c r="C11" s="120"/>
      <c r="D11" s="116"/>
      <c r="E11" s="45" t="s">
        <v>118</v>
      </c>
    </row>
    <row r="12" spans="2:5" ht="20.25" customHeight="1" x14ac:dyDescent="0.25">
      <c r="B12" s="119"/>
      <c r="C12" s="120"/>
      <c r="D12" s="116"/>
      <c r="E12" s="45" t="s">
        <v>119</v>
      </c>
    </row>
    <row r="13" spans="2:5" x14ac:dyDescent="0.25">
      <c r="B13" s="119"/>
      <c r="C13" s="120"/>
      <c r="D13" s="116" t="s">
        <v>120</v>
      </c>
      <c r="E13" s="45" t="s">
        <v>121</v>
      </c>
    </row>
    <row r="14" spans="2:5" ht="36" customHeight="1" x14ac:dyDescent="0.25">
      <c r="B14" s="119"/>
      <c r="C14" s="120"/>
      <c r="D14" s="116"/>
      <c r="E14" s="45" t="s">
        <v>122</v>
      </c>
    </row>
    <row r="15" spans="2:5" ht="25.5" customHeight="1" x14ac:dyDescent="0.25">
      <c r="B15" s="119"/>
      <c r="C15" s="116" t="s">
        <v>123</v>
      </c>
      <c r="D15" s="116"/>
      <c r="E15" s="45" t="s">
        <v>124</v>
      </c>
    </row>
    <row r="16" spans="2:5" x14ac:dyDescent="0.25">
      <c r="B16" s="119"/>
      <c r="C16" s="116"/>
      <c r="D16" s="116"/>
      <c r="E16" s="45" t="s">
        <v>125</v>
      </c>
    </row>
    <row r="17" spans="2:7" x14ac:dyDescent="0.25">
      <c r="B17" s="119"/>
      <c r="C17" s="116"/>
      <c r="D17" s="116"/>
      <c r="E17" s="45" t="s">
        <v>126</v>
      </c>
    </row>
    <row r="18" spans="2:7" x14ac:dyDescent="0.25">
      <c r="B18" s="119"/>
      <c r="C18" s="116"/>
      <c r="D18" s="116"/>
      <c r="E18" s="45" t="s">
        <v>127</v>
      </c>
    </row>
    <row r="19" spans="2:7" x14ac:dyDescent="0.25">
      <c r="B19" s="119"/>
      <c r="C19" s="116"/>
      <c r="D19" s="116"/>
      <c r="E19" s="45" t="s">
        <v>128</v>
      </c>
    </row>
    <row r="20" spans="2:7" x14ac:dyDescent="0.25">
      <c r="B20" s="119"/>
      <c r="C20" s="116"/>
      <c r="D20" s="116"/>
      <c r="E20" s="46" t="s">
        <v>129</v>
      </c>
    </row>
    <row r="21" spans="2:7" x14ac:dyDescent="0.25">
      <c r="B21" s="119"/>
      <c r="C21" s="116"/>
      <c r="D21" s="116"/>
      <c r="E21" s="45" t="s">
        <v>130</v>
      </c>
    </row>
    <row r="22" spans="2:7" x14ac:dyDescent="0.25">
      <c r="B22" s="119"/>
      <c r="C22" s="116"/>
      <c r="D22" s="116"/>
      <c r="E22" s="45" t="s">
        <v>131</v>
      </c>
    </row>
    <row r="23" spans="2:7" ht="25.5" x14ac:dyDescent="0.25">
      <c r="B23" s="119"/>
      <c r="C23" s="116"/>
      <c r="D23" s="116"/>
      <c r="E23" s="45" t="s">
        <v>132</v>
      </c>
    </row>
    <row r="24" spans="2:7" ht="25.5" x14ac:dyDescent="0.25">
      <c r="B24" s="119"/>
      <c r="C24" s="116"/>
      <c r="D24" s="116"/>
      <c r="E24" s="45" t="s">
        <v>133</v>
      </c>
    </row>
    <row r="25" spans="2:7" x14ac:dyDescent="0.25">
      <c r="B25" s="119"/>
      <c r="C25" s="116"/>
      <c r="D25" s="116"/>
      <c r="E25" s="45" t="s">
        <v>134</v>
      </c>
    </row>
    <row r="26" spans="2:7" ht="33.75" customHeight="1" x14ac:dyDescent="0.25">
      <c r="B26" s="119"/>
      <c r="C26" s="116" t="s">
        <v>135</v>
      </c>
      <c r="D26" s="116"/>
      <c r="E26" s="45" t="s">
        <v>174</v>
      </c>
    </row>
    <row r="27" spans="2:7" x14ac:dyDescent="0.25">
      <c r="B27" s="119"/>
      <c r="C27" s="116"/>
      <c r="D27" s="116"/>
      <c r="E27" s="45" t="s">
        <v>136</v>
      </c>
    </row>
    <row r="28" spans="2:7" x14ac:dyDescent="0.25">
      <c r="B28" s="119"/>
      <c r="C28" s="116"/>
      <c r="D28" s="116"/>
      <c r="E28" s="45" t="s">
        <v>137</v>
      </c>
    </row>
    <row r="29" spans="2:7" x14ac:dyDescent="0.25">
      <c r="B29" s="119"/>
      <c r="C29" s="116"/>
      <c r="D29" s="116"/>
      <c r="E29" s="45" t="s">
        <v>138</v>
      </c>
    </row>
    <row r="30" spans="2:7" ht="25.5" x14ac:dyDescent="0.25">
      <c r="B30" s="119"/>
      <c r="C30" s="116" t="s">
        <v>139</v>
      </c>
      <c r="D30" s="116"/>
      <c r="E30" s="45" t="s">
        <v>93</v>
      </c>
    </row>
    <row r="31" spans="2:7" ht="51" customHeight="1" x14ac:dyDescent="0.25">
      <c r="B31" s="119"/>
      <c r="C31" s="106" t="s">
        <v>215</v>
      </c>
      <c r="D31" s="106"/>
      <c r="E31" s="47" t="s">
        <v>91</v>
      </c>
    </row>
    <row r="32" spans="2:7" ht="38.25" customHeight="1" x14ac:dyDescent="0.25">
      <c r="B32" s="119"/>
      <c r="C32" s="116" t="s">
        <v>140</v>
      </c>
      <c r="D32" s="116"/>
      <c r="E32" s="45" t="s">
        <v>141</v>
      </c>
      <c r="G32" s="13" t="e">
        <f>+#REF!-#REF!</f>
        <v>#REF!</v>
      </c>
    </row>
    <row r="33" spans="2:7" x14ac:dyDescent="0.25">
      <c r="B33" s="119"/>
      <c r="C33" s="116"/>
      <c r="D33" s="116"/>
      <c r="E33" s="45" t="s">
        <v>72</v>
      </c>
      <c r="G33" s="15" t="e">
        <f>(G32*19%)</f>
        <v>#REF!</v>
      </c>
    </row>
    <row r="34" spans="2:7" x14ac:dyDescent="0.25">
      <c r="B34" s="119"/>
      <c r="C34" s="116"/>
      <c r="D34" s="116"/>
      <c r="E34" s="45" t="s">
        <v>142</v>
      </c>
      <c r="G34" s="13">
        <v>892716270.5</v>
      </c>
    </row>
    <row r="35" spans="2:7" x14ac:dyDescent="0.25">
      <c r="B35" s="119"/>
      <c r="C35" s="116"/>
      <c r="D35" s="116"/>
      <c r="E35" s="45" t="s">
        <v>143</v>
      </c>
      <c r="G35" s="13">
        <f>+G34*2</f>
        <v>1785432541</v>
      </c>
    </row>
    <row r="36" spans="2:7" x14ac:dyDescent="0.25">
      <c r="B36" s="119"/>
      <c r="C36" s="116"/>
      <c r="D36" s="116"/>
      <c r="E36" s="45" t="s">
        <v>144</v>
      </c>
      <c r="G36" s="22"/>
    </row>
    <row r="37" spans="2:7" x14ac:dyDescent="0.25">
      <c r="B37" s="119"/>
      <c r="C37" s="116"/>
      <c r="D37" s="116"/>
      <c r="E37" s="45" t="s">
        <v>145</v>
      </c>
      <c r="G37" s="22"/>
    </row>
    <row r="38" spans="2:7" ht="38.25" x14ac:dyDescent="0.25">
      <c r="B38" s="119"/>
      <c r="C38" s="116"/>
      <c r="D38" s="116"/>
      <c r="E38" s="45" t="s">
        <v>146</v>
      </c>
      <c r="G38" s="22"/>
    </row>
    <row r="39" spans="2:7" ht="25.5" x14ac:dyDescent="0.25">
      <c r="B39" s="119"/>
      <c r="C39" s="116" t="s">
        <v>147</v>
      </c>
      <c r="D39" s="116"/>
      <c r="E39" s="45" t="s">
        <v>148</v>
      </c>
      <c r="G39" s="22"/>
    </row>
    <row r="40" spans="2:7" x14ac:dyDescent="0.25">
      <c r="B40" s="119"/>
      <c r="C40" s="116"/>
      <c r="D40" s="116"/>
      <c r="E40" s="45" t="s">
        <v>149</v>
      </c>
      <c r="G40" s="22"/>
    </row>
    <row r="41" spans="2:7" x14ac:dyDescent="0.25">
      <c r="B41" s="119"/>
      <c r="C41" s="116"/>
      <c r="D41" s="116"/>
      <c r="E41" s="45" t="s">
        <v>150</v>
      </c>
      <c r="G41" s="22"/>
    </row>
    <row r="42" spans="2:7" ht="25.5" x14ac:dyDescent="0.25">
      <c r="B42" s="119"/>
      <c r="C42" s="116"/>
      <c r="D42" s="116"/>
      <c r="E42" s="45" t="s">
        <v>151</v>
      </c>
    </row>
    <row r="43" spans="2:7" x14ac:dyDescent="0.25">
      <c r="B43" s="119"/>
      <c r="C43" s="116"/>
      <c r="D43" s="116"/>
      <c r="E43" s="45" t="s">
        <v>152</v>
      </c>
    </row>
    <row r="44" spans="2:7" ht="30.75" customHeight="1" x14ac:dyDescent="0.25">
      <c r="B44" s="119"/>
      <c r="C44" s="116"/>
      <c r="D44" s="116"/>
      <c r="E44" s="45" t="s">
        <v>153</v>
      </c>
    </row>
    <row r="45" spans="2:7" x14ac:dyDescent="0.25">
      <c r="B45" s="119"/>
      <c r="C45" s="116"/>
      <c r="D45" s="116"/>
      <c r="E45" s="45" t="s">
        <v>85</v>
      </c>
    </row>
    <row r="46" spans="2:7" ht="25.5" x14ac:dyDescent="0.25">
      <c r="B46" s="119"/>
      <c r="C46" s="116"/>
      <c r="D46" s="116"/>
      <c r="E46" s="45" t="s">
        <v>154</v>
      </c>
    </row>
    <row r="47" spans="2:7" ht="15" customHeight="1" x14ac:dyDescent="0.25">
      <c r="B47" s="119"/>
      <c r="C47" s="116" t="s">
        <v>155</v>
      </c>
      <c r="D47" s="116"/>
      <c r="E47" s="45" t="s">
        <v>96</v>
      </c>
    </row>
    <row r="48" spans="2:7" x14ac:dyDescent="0.25">
      <c r="B48" s="119"/>
      <c r="C48" s="116"/>
      <c r="D48" s="116"/>
      <c r="E48" s="45" t="s">
        <v>175</v>
      </c>
    </row>
    <row r="49" spans="2:5" x14ac:dyDescent="0.25">
      <c r="B49" s="119"/>
      <c r="C49" s="116"/>
      <c r="D49" s="116"/>
      <c r="E49" s="45" t="s">
        <v>98</v>
      </c>
    </row>
    <row r="50" spans="2:5" ht="25.5" x14ac:dyDescent="0.25">
      <c r="B50" s="119"/>
      <c r="C50" s="116"/>
      <c r="D50" s="116"/>
      <c r="E50" s="45" t="s">
        <v>176</v>
      </c>
    </row>
    <row r="51" spans="2:5" ht="127.5" x14ac:dyDescent="0.25">
      <c r="B51" s="119"/>
      <c r="C51" s="116"/>
      <c r="D51" s="116"/>
      <c r="E51" s="95" t="s">
        <v>177</v>
      </c>
    </row>
    <row r="52" spans="2:5" x14ac:dyDescent="0.25">
      <c r="B52" s="119"/>
      <c r="C52" s="121" t="s">
        <v>178</v>
      </c>
      <c r="D52" s="122"/>
      <c r="E52" s="96" t="s">
        <v>216</v>
      </c>
    </row>
    <row r="53" spans="2:5" ht="16.5" customHeight="1" x14ac:dyDescent="0.25">
      <c r="B53" s="119"/>
      <c r="C53" s="116" t="s">
        <v>179</v>
      </c>
      <c r="D53" s="116"/>
      <c r="E53" s="45" t="s">
        <v>100</v>
      </c>
    </row>
    <row r="54" spans="2:5" x14ac:dyDescent="0.25">
      <c r="B54" s="119"/>
      <c r="C54" s="116"/>
      <c r="D54" s="116"/>
      <c r="E54" s="45" t="s">
        <v>156</v>
      </c>
    </row>
    <row r="55" spans="2:5" ht="38.25" x14ac:dyDescent="0.25">
      <c r="B55" s="119"/>
      <c r="C55" s="116" t="s">
        <v>180</v>
      </c>
      <c r="D55" s="116"/>
      <c r="E55" s="45" t="s">
        <v>102</v>
      </c>
    </row>
    <row r="56" spans="2:5" customFormat="1" ht="93.75" customHeight="1" x14ac:dyDescent="0.25">
      <c r="B56" s="119"/>
      <c r="C56" s="123" t="s">
        <v>94</v>
      </c>
      <c r="D56" s="123"/>
      <c r="E56" s="48" t="s">
        <v>95</v>
      </c>
    </row>
    <row r="57" spans="2:5" ht="25.5" x14ac:dyDescent="0.25">
      <c r="B57" s="119"/>
      <c r="C57" s="116" t="s">
        <v>181</v>
      </c>
      <c r="D57" s="116"/>
      <c r="E57" s="45" t="s">
        <v>103</v>
      </c>
    </row>
    <row r="58" spans="2:5" x14ac:dyDescent="0.25">
      <c r="B58" s="119"/>
      <c r="C58" s="116"/>
      <c r="D58" s="116"/>
      <c r="E58" s="45" t="s">
        <v>157</v>
      </c>
    </row>
    <row r="59" spans="2:5" x14ac:dyDescent="0.25">
      <c r="B59" s="119"/>
      <c r="C59" s="116" t="s">
        <v>182</v>
      </c>
      <c r="D59" s="116"/>
      <c r="E59" s="45" t="s">
        <v>158</v>
      </c>
    </row>
    <row r="60" spans="2:5" x14ac:dyDescent="0.25">
      <c r="B60" s="119"/>
      <c r="C60" s="116" t="s">
        <v>183</v>
      </c>
      <c r="D60" s="116"/>
      <c r="E60" s="49" t="s">
        <v>184</v>
      </c>
    </row>
  </sheetData>
  <mergeCells count="20">
    <mergeCell ref="B2:E2"/>
    <mergeCell ref="D4:D8"/>
    <mergeCell ref="D9:D12"/>
    <mergeCell ref="C31:D31"/>
    <mergeCell ref="B4:B60"/>
    <mergeCell ref="C4:C14"/>
    <mergeCell ref="D13:D14"/>
    <mergeCell ref="C47:D51"/>
    <mergeCell ref="C52:D52"/>
    <mergeCell ref="C53:D54"/>
    <mergeCell ref="C55:D55"/>
    <mergeCell ref="C56:D56"/>
    <mergeCell ref="C57:D58"/>
    <mergeCell ref="C60:D60"/>
    <mergeCell ref="C15:D25"/>
    <mergeCell ref="C26:D29"/>
    <mergeCell ref="C30:D30"/>
    <mergeCell ref="C32:D38"/>
    <mergeCell ref="C39:D46"/>
    <mergeCell ref="C59:D5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Q7"/>
  <sheetViews>
    <sheetView tabSelected="1" topLeftCell="K1" workbookViewId="0">
      <selection activeCell="M6" sqref="M6"/>
    </sheetView>
  </sheetViews>
  <sheetFormatPr baseColWidth="10" defaultColWidth="11.42578125" defaultRowHeight="14.25" x14ac:dyDescent="0.2"/>
  <cols>
    <col min="1" max="1" width="11.42578125" style="8"/>
    <col min="2" max="2" width="3.7109375" style="8" customWidth="1"/>
    <col min="3" max="3" width="5.140625" style="8" customWidth="1"/>
    <col min="4" max="4" width="39" style="8" customWidth="1"/>
    <col min="5" max="5" width="15.140625" style="8" customWidth="1"/>
    <col min="6" max="11" width="11.42578125" style="8"/>
    <col min="12" max="12" width="17.7109375" style="8" customWidth="1"/>
    <col min="13" max="13" width="16.140625" style="8" customWidth="1"/>
    <col min="14" max="15" width="16" style="8" customWidth="1"/>
    <col min="16" max="16" width="17" style="8" customWidth="1"/>
    <col min="17" max="17" width="16.85546875" style="8" customWidth="1"/>
    <col min="18" max="18" width="11.42578125" style="8" customWidth="1"/>
    <col min="19" max="16384" width="11.42578125" style="8"/>
  </cols>
  <sheetData>
    <row r="2" spans="2:17" s="4" customFormat="1" ht="8.25" customHeight="1" x14ac:dyDescent="0.25">
      <c r="B2" s="1"/>
      <c r="C2" s="1"/>
      <c r="D2" s="2"/>
      <c r="E2" s="3"/>
      <c r="F2" s="3"/>
      <c r="G2" s="3"/>
      <c r="H2" s="3"/>
      <c r="I2" s="3"/>
      <c r="J2" s="3"/>
      <c r="K2" s="3"/>
      <c r="L2" s="3"/>
      <c r="M2" s="3"/>
    </row>
    <row r="3" spans="2:17" s="6" customFormat="1" ht="15.75" customHeight="1" thickBot="1" x14ac:dyDescent="0.25">
      <c r="B3" s="103"/>
      <c r="C3" s="103"/>
      <c r="D3" s="103"/>
      <c r="E3" s="103"/>
      <c r="F3" s="103"/>
      <c r="G3" s="103"/>
      <c r="H3" s="103"/>
      <c r="I3" s="103"/>
      <c r="J3" s="103"/>
      <c r="K3" s="103"/>
      <c r="L3" s="103"/>
      <c r="M3" s="103"/>
      <c r="N3" s="103"/>
      <c r="O3" s="103"/>
      <c r="P3" s="103"/>
      <c r="Q3" s="103"/>
    </row>
    <row r="4" spans="2:17" s="7" customFormat="1" ht="48.75" thickBot="1" x14ac:dyDescent="0.25">
      <c r="B4" s="104" t="s">
        <v>0</v>
      </c>
      <c r="C4" s="124"/>
      <c r="D4" s="5" t="s">
        <v>1</v>
      </c>
      <c r="E4" s="5" t="s">
        <v>2</v>
      </c>
      <c r="F4" s="5" t="s">
        <v>3</v>
      </c>
      <c r="G4" s="34" t="s">
        <v>161</v>
      </c>
      <c r="H4" s="35" t="s">
        <v>162</v>
      </c>
      <c r="I4" s="35" t="s">
        <v>163</v>
      </c>
      <c r="J4" s="35" t="s">
        <v>164</v>
      </c>
      <c r="K4" s="36" t="s">
        <v>165</v>
      </c>
      <c r="L4" s="50" t="s">
        <v>4</v>
      </c>
      <c r="M4" s="5" t="s">
        <v>5</v>
      </c>
      <c r="N4" s="5" t="s">
        <v>188</v>
      </c>
      <c r="O4" s="5" t="s">
        <v>189</v>
      </c>
      <c r="P4" s="5" t="s">
        <v>6</v>
      </c>
      <c r="Q4" s="10" t="s">
        <v>7</v>
      </c>
    </row>
    <row r="5" spans="2:17" s="7" customFormat="1" ht="95.25" customHeight="1" thickBot="1" x14ac:dyDescent="0.25">
      <c r="B5" s="104">
        <v>1</v>
      </c>
      <c r="C5" s="124"/>
      <c r="D5" s="32" t="s">
        <v>159</v>
      </c>
      <c r="E5" s="5" t="s">
        <v>8</v>
      </c>
      <c r="F5" s="33">
        <f>SUM(G5:K5)</f>
        <v>2</v>
      </c>
      <c r="G5" s="37">
        <v>1</v>
      </c>
      <c r="H5" s="38">
        <v>1</v>
      </c>
      <c r="I5" s="38"/>
      <c r="J5" s="38"/>
      <c r="K5" s="39"/>
      <c r="L5" s="55">
        <v>1196450000</v>
      </c>
      <c r="M5" s="56">
        <f>ROUND(L5*1.19,0)</f>
        <v>1423775500</v>
      </c>
      <c r="N5" s="57">
        <f>ROUND(M5*F5,0)</f>
        <v>2847551000</v>
      </c>
      <c r="O5" s="125">
        <f>SUM(N5:N6)</f>
        <v>6147123500</v>
      </c>
      <c r="P5" s="53" t="s">
        <v>185</v>
      </c>
      <c r="Q5" s="51" t="s">
        <v>186</v>
      </c>
    </row>
    <row r="6" spans="2:17" s="7" customFormat="1" ht="93.75" customHeight="1" thickBot="1" x14ac:dyDescent="0.25">
      <c r="B6" s="104">
        <v>2</v>
      </c>
      <c r="C6" s="124"/>
      <c r="D6" s="32" t="s">
        <v>160</v>
      </c>
      <c r="E6" s="5" t="s">
        <v>8</v>
      </c>
      <c r="F6" s="33">
        <f>SUM(G6:K6)</f>
        <v>3</v>
      </c>
      <c r="G6" s="40"/>
      <c r="H6" s="41"/>
      <c r="I6" s="41">
        <v>1</v>
      </c>
      <c r="J6" s="41">
        <v>1</v>
      </c>
      <c r="K6" s="42">
        <v>1</v>
      </c>
      <c r="L6" s="58">
        <v>924250000</v>
      </c>
      <c r="M6" s="59">
        <f>ROUND(L6*1.19,0)</f>
        <v>1099857500</v>
      </c>
      <c r="N6" s="60">
        <f>ROUND(M6*F6,0)</f>
        <v>3299572500</v>
      </c>
      <c r="O6" s="126"/>
      <c r="P6" s="54" t="s">
        <v>185</v>
      </c>
      <c r="Q6" s="52" t="s">
        <v>187</v>
      </c>
    </row>
    <row r="7" spans="2:17" s="6" customFormat="1" x14ac:dyDescent="0.2">
      <c r="F7" s="7"/>
      <c r="G7" s="7"/>
      <c r="H7" s="7"/>
      <c r="I7" s="7"/>
      <c r="J7" s="7"/>
      <c r="K7" s="7"/>
      <c r="L7" s="8"/>
    </row>
  </sheetData>
  <mergeCells count="5">
    <mergeCell ref="B3:Q3"/>
    <mergeCell ref="B4:C4"/>
    <mergeCell ref="B5:C5"/>
    <mergeCell ref="B6:C6"/>
    <mergeCell ref="O5:O6"/>
  </mergeCells>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U15"/>
  <sheetViews>
    <sheetView topLeftCell="A6" workbookViewId="0">
      <selection activeCell="J10" sqref="J10"/>
    </sheetView>
  </sheetViews>
  <sheetFormatPr baseColWidth="10" defaultColWidth="11.42578125" defaultRowHeight="14.25" x14ac:dyDescent="0.2"/>
  <cols>
    <col min="1" max="1" width="11.42578125" style="8"/>
    <col min="2" max="2" width="3.7109375" style="8" customWidth="1"/>
    <col min="3" max="3" width="5.140625" style="8" customWidth="1"/>
    <col min="4" max="4" width="39" style="8" customWidth="1"/>
    <col min="5" max="5" width="18.7109375" style="8" customWidth="1"/>
    <col min="6" max="7" width="15.7109375" style="8" customWidth="1"/>
    <col min="8" max="8" width="22" style="8" customWidth="1"/>
    <col min="9" max="9" width="23" style="8" customWidth="1"/>
    <col min="10" max="10" width="17.140625" style="8" customWidth="1"/>
    <col min="11" max="11" width="17.7109375" style="8" customWidth="1"/>
    <col min="12" max="12" width="17" style="8" customWidth="1"/>
    <col min="13" max="13" width="17.7109375" style="8" customWidth="1"/>
    <col min="14" max="15" width="16" style="8" customWidth="1"/>
    <col min="16" max="16" width="16.28515625" style="8" customWidth="1"/>
    <col min="17" max="20" width="17.140625" style="8" bestFit="1" customWidth="1"/>
    <col min="21" max="21" width="14.85546875" style="8" bestFit="1" customWidth="1"/>
    <col min="22" max="22" width="17.5703125" style="8" customWidth="1"/>
    <col min="23" max="16384" width="11.42578125" style="8"/>
  </cols>
  <sheetData>
    <row r="2" spans="2:21" s="4" customFormat="1" ht="8.25" customHeight="1" x14ac:dyDescent="0.25">
      <c r="B2" s="1"/>
      <c r="C2" s="1"/>
      <c r="D2" s="2"/>
      <c r="E2" s="3"/>
      <c r="F2" s="3"/>
      <c r="G2" s="3"/>
      <c r="H2" s="3"/>
      <c r="I2" s="3"/>
      <c r="J2" s="3"/>
      <c r="K2" s="3"/>
      <c r="L2" s="3"/>
      <c r="M2" s="3"/>
    </row>
    <row r="3" spans="2:21" s="6" customFormat="1" ht="15.75" customHeight="1" thickBot="1" x14ac:dyDescent="0.25">
      <c r="B3" s="103"/>
      <c r="C3" s="103"/>
      <c r="D3" s="103"/>
      <c r="E3" s="103"/>
      <c r="F3" s="103"/>
      <c r="G3" s="103"/>
      <c r="H3" s="103"/>
      <c r="I3" s="103"/>
      <c r="J3" s="103"/>
      <c r="K3" s="103"/>
      <c r="L3" s="103"/>
      <c r="M3" s="103"/>
      <c r="N3" s="103"/>
      <c r="O3" s="103"/>
    </row>
    <row r="4" spans="2:21" s="7" customFormat="1" ht="36.75" thickBot="1" x14ac:dyDescent="0.25">
      <c r="B4" s="104" t="s">
        <v>0</v>
      </c>
      <c r="C4" s="124"/>
      <c r="D4" s="5" t="s">
        <v>1</v>
      </c>
      <c r="E4" s="5" t="s">
        <v>2</v>
      </c>
      <c r="F4" s="5" t="s">
        <v>3</v>
      </c>
      <c r="G4" s="34" t="s">
        <v>161</v>
      </c>
      <c r="H4" s="35" t="s">
        <v>162</v>
      </c>
      <c r="I4" s="35" t="s">
        <v>163</v>
      </c>
      <c r="J4" s="35" t="s">
        <v>164</v>
      </c>
      <c r="K4" s="36" t="s">
        <v>165</v>
      </c>
      <c r="L4" s="5" t="s">
        <v>5</v>
      </c>
      <c r="M4" s="5" t="s">
        <v>188</v>
      </c>
      <c r="N4" s="5" t="s">
        <v>189</v>
      </c>
      <c r="O4" s="34" t="s">
        <v>161</v>
      </c>
      <c r="P4" s="35" t="s">
        <v>162</v>
      </c>
      <c r="Q4" s="35" t="s">
        <v>163</v>
      </c>
      <c r="R4" s="35" t="s">
        <v>164</v>
      </c>
      <c r="S4" s="36" t="s">
        <v>165</v>
      </c>
      <c r="T4" s="71" t="s">
        <v>188</v>
      </c>
      <c r="U4" s="72" t="s">
        <v>189</v>
      </c>
    </row>
    <row r="5" spans="2:21" s="7" customFormat="1" ht="95.25" customHeight="1" thickBot="1" x14ac:dyDescent="0.25">
      <c r="B5" s="104">
        <v>1</v>
      </c>
      <c r="C5" s="124"/>
      <c r="D5" s="32" t="s">
        <v>159</v>
      </c>
      <c r="E5" s="5" t="s">
        <v>8</v>
      </c>
      <c r="F5" s="33">
        <f>SUM(G5:K5)</f>
        <v>2</v>
      </c>
      <c r="G5" s="37">
        <v>1</v>
      </c>
      <c r="H5" s="38">
        <v>1</v>
      </c>
      <c r="I5" s="38"/>
      <c r="J5" s="38"/>
      <c r="K5" s="39"/>
      <c r="L5" s="65">
        <f>'ESTUDIO DE MERCADO'!M5</f>
        <v>1423775500</v>
      </c>
      <c r="M5" s="66">
        <f>L5*F5</f>
        <v>2847551000</v>
      </c>
      <c r="N5" s="129">
        <f>SUM(M5:M6)</f>
        <v>6147123500</v>
      </c>
      <c r="O5" s="91">
        <f>L5*G5</f>
        <v>1423775500</v>
      </c>
      <c r="P5" s="92">
        <f>L5*H5</f>
        <v>1423775500</v>
      </c>
      <c r="Q5" s="61"/>
      <c r="R5" s="61"/>
      <c r="S5" s="62"/>
      <c r="T5" s="69">
        <f>SUM(O5:S5)</f>
        <v>2847551000</v>
      </c>
      <c r="U5" s="131">
        <f>SUM(T5:T6)</f>
        <v>6147123500</v>
      </c>
    </row>
    <row r="6" spans="2:21" s="7" customFormat="1" ht="93.75" customHeight="1" thickBot="1" x14ac:dyDescent="0.25">
      <c r="B6" s="104">
        <v>2</v>
      </c>
      <c r="C6" s="124"/>
      <c r="D6" s="32" t="s">
        <v>160</v>
      </c>
      <c r="E6" s="5" t="s">
        <v>8</v>
      </c>
      <c r="F6" s="33">
        <f>SUM(G6:K6)</f>
        <v>3</v>
      </c>
      <c r="G6" s="40"/>
      <c r="H6" s="41"/>
      <c r="I6" s="41">
        <v>1</v>
      </c>
      <c r="J6" s="41">
        <v>1</v>
      </c>
      <c r="K6" s="42">
        <v>1</v>
      </c>
      <c r="L6" s="67">
        <f>'ESTUDIO DE MERCADO'!M6</f>
        <v>1099857500</v>
      </c>
      <c r="M6" s="68">
        <f>L6*F6</f>
        <v>3299572500</v>
      </c>
      <c r="N6" s="130"/>
      <c r="O6" s="93"/>
      <c r="P6" s="94"/>
      <c r="Q6" s="63">
        <f>L6*I6</f>
        <v>1099857500</v>
      </c>
      <c r="R6" s="63">
        <f>L6*J6</f>
        <v>1099857500</v>
      </c>
      <c r="S6" s="64">
        <f>L6*K6</f>
        <v>1099857500</v>
      </c>
      <c r="T6" s="70">
        <f>SUM(O6:S6)</f>
        <v>3299572500</v>
      </c>
      <c r="U6" s="132"/>
    </row>
    <row r="7" spans="2:21" s="6" customFormat="1" ht="15" thickBot="1" x14ac:dyDescent="0.25">
      <c r="F7" s="7"/>
      <c r="G7" s="7"/>
      <c r="H7" s="7"/>
      <c r="I7" s="7"/>
      <c r="J7" s="7"/>
      <c r="K7" s="7"/>
      <c r="L7" s="8"/>
      <c r="M7" s="104" t="s">
        <v>190</v>
      </c>
      <c r="N7" s="105"/>
      <c r="O7" s="73">
        <f>SUM(O5:O6)</f>
        <v>1423775500</v>
      </c>
      <c r="P7" s="73">
        <f>SUM(P5:P6)</f>
        <v>1423775500</v>
      </c>
      <c r="Q7" s="73">
        <f>SUM(Q5:Q6)</f>
        <v>1099857500</v>
      </c>
      <c r="R7" s="73">
        <f>SUM(R5:R6)</f>
        <v>1099857500</v>
      </c>
      <c r="S7" s="73">
        <f>SUM(S5:S6)</f>
        <v>1099857500</v>
      </c>
      <c r="T7" s="127">
        <f>SUM(O7:S7)</f>
        <v>6147123500</v>
      </c>
      <c r="U7" s="128"/>
    </row>
    <row r="8" spans="2:21" ht="15" thickBot="1" x14ac:dyDescent="0.25"/>
    <row r="9" spans="2:21" ht="30.75" thickBot="1" x14ac:dyDescent="0.25">
      <c r="D9" s="75" t="s">
        <v>192</v>
      </c>
      <c r="E9" s="75" t="s">
        <v>193</v>
      </c>
      <c r="F9" s="76" t="s">
        <v>199</v>
      </c>
      <c r="G9" s="77" t="s">
        <v>200</v>
      </c>
      <c r="H9" s="75" t="s">
        <v>194</v>
      </c>
      <c r="I9" s="75" t="s">
        <v>195</v>
      </c>
      <c r="J9" s="75" t="s">
        <v>196</v>
      </c>
      <c r="K9" s="78" t="s">
        <v>197</v>
      </c>
      <c r="L9" s="74" t="s">
        <v>198</v>
      </c>
    </row>
    <row r="10" spans="2:21" ht="60" customHeight="1" x14ac:dyDescent="0.2">
      <c r="D10" s="148" t="s">
        <v>213</v>
      </c>
      <c r="E10" s="81" t="s">
        <v>203</v>
      </c>
      <c r="F10" s="82" t="s">
        <v>219</v>
      </c>
      <c r="G10" s="83" t="s">
        <v>191</v>
      </c>
      <c r="H10" s="82" t="s">
        <v>201</v>
      </c>
      <c r="I10" s="84" t="s">
        <v>202</v>
      </c>
      <c r="J10" s="87">
        <v>315108465</v>
      </c>
      <c r="K10" s="85">
        <f>J10</f>
        <v>315108465</v>
      </c>
      <c r="L10" s="137">
        <f>SUM(K10:K15)</f>
        <v>6147123500</v>
      </c>
      <c r="M10" s="8">
        <f>+J10/$J$12</f>
        <v>0.22131892633354064</v>
      </c>
    </row>
    <row r="11" spans="2:21" ht="42.75" customHeight="1" x14ac:dyDescent="0.2">
      <c r="D11" s="149"/>
      <c r="E11" s="140" t="s">
        <v>203</v>
      </c>
      <c r="F11" s="145" t="s">
        <v>191</v>
      </c>
      <c r="G11" s="143" t="s">
        <v>204</v>
      </c>
      <c r="H11" s="140" t="s">
        <v>201</v>
      </c>
      <c r="I11" s="80" t="s">
        <v>205</v>
      </c>
      <c r="J11" s="88">
        <v>1108667035</v>
      </c>
      <c r="K11" s="133">
        <f>SUM(J11:J12)</f>
        <v>2532442535</v>
      </c>
      <c r="L11" s="138"/>
      <c r="M11" s="8">
        <f>+J11/$J$12</f>
        <v>0.77868107366645933</v>
      </c>
    </row>
    <row r="12" spans="2:21" ht="42.75" customHeight="1" x14ac:dyDescent="0.2">
      <c r="D12" s="150"/>
      <c r="E12" s="140"/>
      <c r="F12" s="145"/>
      <c r="G12" s="143"/>
      <c r="H12" s="140"/>
      <c r="I12" s="79" t="s">
        <v>206</v>
      </c>
      <c r="J12" s="88">
        <f>O7</f>
        <v>1423775500</v>
      </c>
      <c r="K12" s="134"/>
      <c r="L12" s="138"/>
      <c r="M12" s="8">
        <f>SUM(M10:M11)</f>
        <v>1</v>
      </c>
    </row>
    <row r="13" spans="2:21" ht="42.75" customHeight="1" x14ac:dyDescent="0.2">
      <c r="D13" s="151" t="s">
        <v>220</v>
      </c>
      <c r="E13" s="141" t="s">
        <v>207</v>
      </c>
      <c r="F13" s="145" t="s">
        <v>191</v>
      </c>
      <c r="G13" s="143" t="s">
        <v>208</v>
      </c>
      <c r="H13" s="140" t="s">
        <v>209</v>
      </c>
      <c r="I13" s="80" t="s">
        <v>210</v>
      </c>
      <c r="J13" s="89">
        <f>Q7</f>
        <v>1099857500</v>
      </c>
      <c r="K13" s="135">
        <f>SUM(J13:J15)</f>
        <v>3299572500</v>
      </c>
      <c r="L13" s="138"/>
    </row>
    <row r="14" spans="2:21" ht="42.75" customHeight="1" x14ac:dyDescent="0.2">
      <c r="D14" s="149"/>
      <c r="E14" s="141"/>
      <c r="F14" s="145"/>
      <c r="G14" s="143"/>
      <c r="H14" s="140"/>
      <c r="I14" s="80" t="s">
        <v>211</v>
      </c>
      <c r="J14" s="89">
        <f>R7</f>
        <v>1099857500</v>
      </c>
      <c r="K14" s="134"/>
      <c r="L14" s="138"/>
    </row>
    <row r="15" spans="2:21" ht="42.75" customHeight="1" thickBot="1" x14ac:dyDescent="0.25">
      <c r="D15" s="152"/>
      <c r="E15" s="142"/>
      <c r="F15" s="146"/>
      <c r="G15" s="144"/>
      <c r="H15" s="147"/>
      <c r="I15" s="86" t="s">
        <v>212</v>
      </c>
      <c r="J15" s="90">
        <f>S7</f>
        <v>1099857500</v>
      </c>
      <c r="K15" s="136"/>
      <c r="L15" s="139"/>
    </row>
  </sheetData>
  <mergeCells count="21">
    <mergeCell ref="K11:K12"/>
    <mergeCell ref="K13:K15"/>
    <mergeCell ref="L10:L15"/>
    <mergeCell ref="E11:E12"/>
    <mergeCell ref="E13:E15"/>
    <mergeCell ref="G11:G12"/>
    <mergeCell ref="G13:G15"/>
    <mergeCell ref="F11:F12"/>
    <mergeCell ref="F13:F15"/>
    <mergeCell ref="H11:H12"/>
    <mergeCell ref="H13:H15"/>
    <mergeCell ref="D10:D12"/>
    <mergeCell ref="D13:D15"/>
    <mergeCell ref="M7:N7"/>
    <mergeCell ref="T7:U7"/>
    <mergeCell ref="B3:O3"/>
    <mergeCell ref="B4:C4"/>
    <mergeCell ref="B5:C5"/>
    <mergeCell ref="N5:N6"/>
    <mergeCell ref="B6:C6"/>
    <mergeCell ref="U5:U6"/>
  </mergeCells>
  <pageMargins left="0.7" right="0.7" top="0.75" bottom="0.75" header="0.3" footer="0.3"/>
  <pageSetup orientation="portrait" horizontalDpi="0" verticalDpi="0" r:id="rId1"/>
  <drawing r:id="rId2"/>
</worksheet>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ESPECIFICACIONES</vt:lpstr>
      <vt:lpstr>ITEM 1 TOXICOLOGÍA</vt:lpstr>
      <vt:lpstr>ITEM 2 ESTUPEFACIENTES</vt:lpstr>
      <vt:lpstr>ESTUDIO DE MERCADO</vt:lpstr>
      <vt:lpstr>REGIONALIZACION Y PRESUPUESTO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Dora Fany Rincon Lara</dc:creator>
  <cp:keywords/>
  <dc:description/>
  <cp:lastModifiedBy>Maireth Patricia Villarreal Arias</cp:lastModifiedBy>
  <cp:revision/>
  <cp:lastPrinted>2025-09-25T15:17:35Z</cp:lastPrinted>
  <dcterms:created xsi:type="dcterms:W3CDTF">2022-03-07T20:19:32Z</dcterms:created>
  <dcterms:modified xsi:type="dcterms:W3CDTF">2026-01-14T15:04:35Z</dcterms:modified>
  <cp:category/>
  <cp:contentStatus/>
</cp:coreProperties>
</file>