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G:\Mi unidad\Global CERTUS\1. GV - Global CERTUS\2026\GRUPOS DE VALOR IE\IBAGUÉ\IE ALFONSO PALACIO RUDAS\3. Soportes Precontractuales RC - TES\"/>
    </mc:Choice>
  </mc:AlternateContent>
  <xr:revisionPtr revIDLastSave="0" documentId="13_ncr:1_{14C31E75-8260-4551-8CDD-0776FD49DF3B}" xr6:coauthVersionLast="47" xr6:coauthVersionMax="47" xr10:uidLastSave="{00000000-0000-0000-0000-000000000000}"/>
  <bookViews>
    <workbookView xWindow="-120" yWindow="-120" windowWidth="29040" windowHeight="15720" xr2:uid="{00000000-000D-0000-FFFF-FFFF00000000}"/>
  </bookViews>
  <sheets>
    <sheet name="Análisis Económico 2026" sheetId="1"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1" i="1" l="1"/>
  <c r="D6" i="1"/>
  <c r="D10" i="1"/>
  <c r="D11" i="1" s="1"/>
  <c r="D13" i="1" s="1"/>
  <c r="D14" i="1" s="1"/>
  <c r="G10" i="1"/>
  <c r="H10" i="1" s="1"/>
  <c r="I10" i="1" s="1"/>
  <c r="J10" i="1" s="1"/>
  <c r="E49" i="1" l="1"/>
  <c r="G25" i="1"/>
  <c r="D25" i="1"/>
  <c r="C22" i="1" l="1"/>
  <c r="C7" i="1"/>
  <c r="D16" i="1" s="1"/>
  <c r="D26" i="1"/>
  <c r="D28" i="1" s="1"/>
  <c r="D29" i="1" s="1"/>
  <c r="H25" i="1"/>
  <c r="I25" i="1" s="1"/>
  <c r="J25" i="1" s="1"/>
  <c r="D33" i="1" l="1"/>
  <c r="D31" i="1"/>
  <c r="D35" i="1" s="1"/>
  <c r="F48" i="1" l="1"/>
  <c r="F44" i="1"/>
  <c r="F40" i="1"/>
  <c r="F47" i="1"/>
  <c r="F39" i="1"/>
  <c r="F43" i="1"/>
  <c r="F46" i="1"/>
  <c r="F42" i="1"/>
  <c r="F45" i="1"/>
  <c r="F41" i="1"/>
  <c r="F49" i="1" l="1"/>
</calcChain>
</file>

<file path=xl/sharedStrings.xml><?xml version="1.0" encoding="utf-8"?>
<sst xmlns="http://schemas.openxmlformats.org/spreadsheetml/2006/main" count="64" uniqueCount="46">
  <si>
    <t xml:space="preserve">Proyección de estudiantes que compran diariamente en la TES </t>
  </si>
  <si>
    <t>PROYECCIÓN OPERACIÓN DIARIA DE LA TES</t>
  </si>
  <si>
    <t>Vr Refrigerio</t>
  </si>
  <si>
    <t>Vr Producción</t>
  </si>
  <si>
    <t>Vr Utilidad Bruta</t>
  </si>
  <si>
    <t>% Utilidad Bruta</t>
  </si>
  <si>
    <t>Valor refrigerio</t>
  </si>
  <si>
    <t>Proyección Utilidad Bruta</t>
  </si>
  <si>
    <t>ANÁLISIS RETRIBUCIÓN</t>
  </si>
  <si>
    <t>MES</t>
  </si>
  <si>
    <t>FECHAS</t>
  </si>
  <si>
    <t>FEBRERO</t>
  </si>
  <si>
    <t>MARZO</t>
  </si>
  <si>
    <t>3 AL 31</t>
  </si>
  <si>
    <t>ABRIL</t>
  </si>
  <si>
    <t>MAYO</t>
  </si>
  <si>
    <t>JUNIO</t>
  </si>
  <si>
    <t>JULIO</t>
  </si>
  <si>
    <t>AGOSTO</t>
  </si>
  <si>
    <t>SEPTIEMBRE</t>
  </si>
  <si>
    <t>OCTUBRE</t>
  </si>
  <si>
    <t>NOVIEMBRE</t>
  </si>
  <si>
    <t>4 AL 29</t>
  </si>
  <si>
    <t>TOTAL</t>
  </si>
  <si>
    <t>No. de Estudiantes 
PROYECCIÓN MATRICULA 2026</t>
  </si>
  <si>
    <t>Proyección Retribución de los días hábiles calendario académico al FSE Vigencia 2026.</t>
  </si>
  <si>
    <t>Proyección Retribución Diaria al FSE.</t>
  </si>
  <si>
    <t>2 AL 27</t>
  </si>
  <si>
    <t>6 AL 30</t>
  </si>
  <si>
    <t>1 AL 12</t>
  </si>
  <si>
    <t>6 AL 31</t>
  </si>
  <si>
    <t>1 AL 30</t>
  </si>
  <si>
    <t>1 AL 9 Y 19 AL 30</t>
  </si>
  <si>
    <t>3 AL 27</t>
  </si>
  <si>
    <t xml:space="preserve">Fuente: </t>
  </si>
  <si>
    <t xml:space="preserve">https://acortar.link/F6jqEp </t>
  </si>
  <si>
    <t>DÍAS HÁBILES CALENDARIO ACADÉMICO EN LOS QUE SE PRESTA EL SERVICIO DE TES</t>
  </si>
  <si>
    <r>
      <rPr>
        <b/>
        <sz val="11"/>
        <color theme="1"/>
        <rFont val="Calibri"/>
        <family val="2"/>
        <scheme val="minor"/>
      </rPr>
      <t>NOTA:</t>
    </r>
    <r>
      <rPr>
        <sz val="11"/>
        <color theme="1"/>
        <rFont val="Calibri"/>
        <family val="2"/>
        <scheme val="minor"/>
      </rPr>
      <t xml:space="preserve"> La retribución al FSE se pagará a más tardar en los primeros 3 días hábiles del mes siguiente, teniendo en cuenta los días en que efectivamente se prestó el servicio de TES.</t>
    </r>
  </si>
  <si>
    <t>DÍAS</t>
  </si>
  <si>
    <t>Proyección de días hábiles Calendario académico a atender en el año escolar en la TES</t>
  </si>
  <si>
    <t>SEDE PRINCIPAL</t>
  </si>
  <si>
    <t>PROYECCION RETRIBUCION MENSUAL</t>
  </si>
  <si>
    <t>SEDE NUEVO COMBEIMA</t>
  </si>
  <si>
    <t>ANÁLISIS PROYECCIÓN ECONÓMICA SOBRE VENTAS DE LA TIENDA ESCOLAR SALUDABLE EN LAS SEDES PRIORIZADAS DE LA INSTITUCIÓN EDUCATIVA ALFONSO PALACIO RUDAS, PARA ESTIMAR LA RETRIBUCIÓN EN FAVOR DEL FONDO DE SERVICIOS EDUCATIVOS - FSE</t>
  </si>
  <si>
    <t>Proyección TOTAL Retribución Diaria al FSE.</t>
  </si>
  <si>
    <t>Proyección TOTAL Retribución de los días hábiles calendario académico al FSE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</si>
</sst>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u/>
      <sz val="11"/>
      <color theme="10"/>
      <name val="Calibri"/>
      <family val="2"/>
      <scheme val="minor"/>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
      <patternFill patternType="solid">
        <fgColor theme="4"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42" fontId="1" fillId="0" borderId="0" applyFont="0" applyFill="0" applyBorder="0" applyAlignment="0" applyProtection="0"/>
  </cellStyleXfs>
  <cellXfs count="70">
    <xf numFmtId="0" fontId="0" fillId="0" borderId="0" xfId="0"/>
    <xf numFmtId="3" fontId="0" fillId="0" borderId="1" xfId="0" applyNumberFormat="1" applyBorder="1" applyAlignment="1">
      <alignment horizontal="center" vertical="center"/>
    </xf>
    <xf numFmtId="9" fontId="0" fillId="0" borderId="1" xfId="0" applyNumberFormat="1" applyBorder="1" applyAlignment="1">
      <alignment horizontal="center" vertical="center"/>
    </xf>
    <xf numFmtId="0" fontId="2" fillId="3" borderId="1" xfId="0" applyFont="1" applyFill="1" applyBorder="1" applyAlignment="1">
      <alignment horizontal="center" vertical="center" wrapText="1"/>
    </xf>
    <xf numFmtId="164" fontId="0" fillId="0" borderId="1" xfId="1" applyNumberFormat="1" applyFont="1" applyBorder="1" applyAlignment="1">
      <alignment horizontal="center" vertical="center"/>
    </xf>
    <xf numFmtId="164" fontId="0" fillId="3" borderId="1" xfId="1" applyNumberFormat="1" applyFont="1" applyFill="1" applyBorder="1" applyAlignment="1">
      <alignment horizontal="center" vertical="center"/>
    </xf>
    <xf numFmtId="164" fontId="1" fillId="4" borderId="1" xfId="1" applyNumberFormat="1" applyFont="1" applyFill="1" applyBorder="1" applyAlignment="1">
      <alignment horizontal="center" vertical="center"/>
    </xf>
    <xf numFmtId="9" fontId="0" fillId="4" borderId="1" xfId="0" applyNumberFormat="1" applyFill="1" applyBorder="1" applyAlignment="1">
      <alignment horizontal="center" vertical="center"/>
    </xf>
    <xf numFmtId="0" fontId="3" fillId="0" borderId="6" xfId="0" applyFont="1" applyBorder="1" applyAlignment="1">
      <alignment horizontal="center" vertical="center" wrapText="1"/>
    </xf>
    <xf numFmtId="0" fontId="2" fillId="3" borderId="8" xfId="0" applyFont="1" applyFill="1" applyBorder="1" applyAlignment="1">
      <alignment horizontal="center" vertical="center" wrapText="1"/>
    </xf>
    <xf numFmtId="9" fontId="0" fillId="3" borderId="8" xfId="2" applyFont="1" applyFill="1" applyBorder="1" applyAlignment="1">
      <alignment horizontal="center" vertical="center"/>
    </xf>
    <xf numFmtId="0" fontId="0" fillId="3" borderId="0" xfId="0" applyFill="1"/>
    <xf numFmtId="0" fontId="0" fillId="0" borderId="6" xfId="0" applyBorder="1"/>
    <xf numFmtId="3" fontId="0" fillId="5" borderId="1" xfId="0" applyNumberFormat="1" applyFill="1" applyBorder="1" applyAlignment="1">
      <alignment horizontal="center" vertical="center"/>
    </xf>
    <xf numFmtId="164" fontId="0" fillId="5" borderId="1" xfId="1" applyNumberFormat="1" applyFont="1" applyFill="1" applyBorder="1" applyAlignment="1">
      <alignment horizontal="center" vertical="center"/>
    </xf>
    <xf numFmtId="0" fontId="0" fillId="3" borderId="5" xfId="0" applyFill="1" applyBorder="1"/>
    <xf numFmtId="0" fontId="0" fillId="3" borderId="5" xfId="0" applyFill="1" applyBorder="1" applyAlignment="1">
      <alignment horizontal="center"/>
    </xf>
    <xf numFmtId="0" fontId="0" fillId="3" borderId="4" xfId="0" applyFill="1" applyBorder="1" applyAlignment="1">
      <alignment horizontal="center"/>
    </xf>
    <xf numFmtId="0" fontId="2" fillId="0" borderId="6" xfId="0" applyFont="1" applyBorder="1" applyAlignment="1">
      <alignment horizontal="center" vertical="center"/>
    </xf>
    <xf numFmtId="0" fontId="0" fillId="0" borderId="15" xfId="0" applyBorder="1" applyAlignment="1">
      <alignment horizontal="center"/>
    </xf>
    <xf numFmtId="0" fontId="2" fillId="0" borderId="17" xfId="0" applyFont="1" applyBorder="1" applyAlignment="1">
      <alignment horizontal="center"/>
    </xf>
    <xf numFmtId="164" fontId="0" fillId="3" borderId="1" xfId="1" applyNumberFormat="1" applyFont="1" applyFill="1" applyBorder="1" applyAlignment="1">
      <alignment vertical="center" wrapText="1"/>
    </xf>
    <xf numFmtId="164" fontId="2" fillId="3" borderId="11" xfId="1" applyNumberFormat="1" applyFont="1" applyFill="1" applyBorder="1" applyAlignment="1">
      <alignment vertical="center" wrapText="1"/>
    </xf>
    <xf numFmtId="0" fontId="3" fillId="0" borderId="1" xfId="0" applyFont="1" applyBorder="1" applyAlignment="1">
      <alignment horizontal="center" vertical="center"/>
    </xf>
    <xf numFmtId="0" fontId="3" fillId="3" borderId="4" xfId="0" applyFont="1" applyFill="1" applyBorder="1" applyAlignment="1">
      <alignment horizontal="center" vertical="center" wrapText="1"/>
    </xf>
    <xf numFmtId="164" fontId="1" fillId="3" borderId="0" xfId="1" applyNumberFormat="1" applyFont="1" applyFill="1" applyBorder="1" applyAlignment="1">
      <alignment horizontal="center" vertical="center"/>
    </xf>
    <xf numFmtId="164" fontId="2" fillId="4" borderId="1" xfId="1" applyNumberFormat="1" applyFont="1" applyFill="1" applyBorder="1" applyAlignment="1">
      <alignment horizontal="center" vertical="center"/>
    </xf>
    <xf numFmtId="0" fontId="2" fillId="0" borderId="15" xfId="0" applyFont="1" applyBorder="1" applyAlignment="1">
      <alignment horizontal="center" vertical="center"/>
    </xf>
    <xf numFmtId="0" fontId="4" fillId="4" borderId="6"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0" fillId="3" borderId="4" xfId="0" applyFill="1" applyBorder="1" applyAlignment="1">
      <alignment horizontal="center"/>
    </xf>
    <xf numFmtId="0" fontId="3" fillId="0" borderId="6" xfId="0" applyFont="1" applyBorder="1" applyAlignment="1">
      <alignment vertical="center" wrapText="1"/>
    </xf>
    <xf numFmtId="0" fontId="3" fillId="0" borderId="1" xfId="0" applyFont="1" applyBorder="1" applyAlignment="1">
      <alignment vertical="center" wrapText="1"/>
    </xf>
    <xf numFmtId="0" fontId="5" fillId="0" borderId="1" xfId="3" applyBorder="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4" xfId="0" applyBorder="1" applyAlignment="1">
      <alignment horizontal="center"/>
    </xf>
    <xf numFmtId="0" fontId="0" fillId="0" borderId="5" xfId="0" applyBorder="1" applyAlignment="1">
      <alignment horizontal="center"/>
    </xf>
    <xf numFmtId="0" fontId="0" fillId="3" borderId="5" xfId="0" applyFill="1" applyBorder="1" applyAlignment="1">
      <alignment horizontal="center"/>
    </xf>
    <xf numFmtId="3" fontId="0" fillId="5" borderId="1" xfId="0" applyNumberFormat="1" applyFill="1" applyBorder="1" applyAlignment="1">
      <alignment horizontal="center" vertical="center"/>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0" borderId="12" xfId="0" applyFont="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0" fillId="0" borderId="1" xfId="0" applyBorder="1" applyAlignment="1">
      <alignment horizontal="center"/>
    </xf>
    <xf numFmtId="0" fontId="0" fillId="3" borderId="5"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wrapText="1"/>
    </xf>
    <xf numFmtId="0" fontId="2" fillId="0" borderId="1" xfId="0" applyFont="1" applyBorder="1" applyAlignment="1">
      <alignment horizontal="center"/>
    </xf>
    <xf numFmtId="0" fontId="2" fillId="0" borderId="16" xfId="0" applyFont="1" applyBorder="1" applyAlignment="1">
      <alignment horizontal="center"/>
    </xf>
    <xf numFmtId="0" fontId="2" fillId="0" borderId="11" xfId="0" applyFont="1" applyBorder="1" applyAlignment="1">
      <alignment horizontal="center"/>
    </xf>
    <xf numFmtId="0" fontId="2" fillId="0" borderId="1" xfId="0" applyFont="1" applyBorder="1" applyAlignment="1">
      <alignment horizontal="center" vertical="center"/>
    </xf>
    <xf numFmtId="0" fontId="0" fillId="0" borderId="0" xfId="0" applyBorder="1" applyAlignment="1">
      <alignment horizontal="center"/>
    </xf>
    <xf numFmtId="0" fontId="0" fillId="3" borderId="0" xfId="0" applyFill="1" applyBorder="1" applyAlignment="1">
      <alignment horizontal="center"/>
    </xf>
    <xf numFmtId="0" fontId="0" fillId="3" borderId="0" xfId="0" applyFill="1" applyBorder="1" applyAlignment="1">
      <alignment horizontal="center"/>
    </xf>
    <xf numFmtId="0" fontId="5" fillId="0" borderId="8" xfId="3" applyBorder="1" applyAlignment="1">
      <alignment horizontal="center" vertical="center"/>
    </xf>
    <xf numFmtId="0" fontId="0" fillId="3" borderId="0" xfId="0" applyFill="1" applyBorder="1"/>
    <xf numFmtId="0" fontId="3" fillId="0" borderId="0" xfId="0" applyFont="1" applyBorder="1" applyAlignment="1">
      <alignment horizontal="center" vertical="center"/>
    </xf>
    <xf numFmtId="164" fontId="0" fillId="0" borderId="0" xfId="0" applyNumberFormat="1" applyBorder="1"/>
    <xf numFmtId="0" fontId="3" fillId="3" borderId="0" xfId="0" applyFont="1" applyFill="1" applyBorder="1" applyAlignment="1">
      <alignment horizontal="center" vertical="center" wrapText="1"/>
    </xf>
    <xf numFmtId="164" fontId="0" fillId="3" borderId="0" xfId="0" applyNumberFormat="1" applyFill="1" applyBorder="1"/>
    <xf numFmtId="0" fontId="2" fillId="0" borderId="6" xfId="0" applyFont="1" applyBorder="1" applyAlignment="1">
      <alignment horizontal="center"/>
    </xf>
    <xf numFmtId="0" fontId="0" fillId="3" borderId="0" xfId="0" applyFill="1" applyBorder="1" applyAlignment="1">
      <alignment horizontal="center" vertical="center" wrapText="1"/>
    </xf>
  </cellXfs>
  <cellStyles count="5">
    <cellStyle name="Hipervínculo" xfId="3" builtinId="8"/>
    <cellStyle name="Moneda" xfId="1" builtinId="4"/>
    <cellStyle name="Moneda [0] 2" xfId="4" xr:uid="{483F9CA6-C4DC-4A6B-AC82-8700A2ADA93F}"/>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cortar.link/F6jqEp" TargetMode="External"/><Relationship Id="rId1" Type="http://schemas.openxmlformats.org/officeDocument/2006/relationships/hyperlink" Target="https://acortar.link/F6jqE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49"/>
  <sheetViews>
    <sheetView tabSelected="1" showRuler="0" topLeftCell="A2" zoomScaleNormal="100" zoomScaleSheetLayoutView="160" workbookViewId="0">
      <selection activeCell="B2" sqref="B2:J2"/>
    </sheetView>
  </sheetViews>
  <sheetFormatPr baseColWidth="10" defaultRowHeight="15" x14ac:dyDescent="0.25"/>
  <cols>
    <col min="1" max="1" width="1" customWidth="1"/>
    <col min="2" max="2" width="29.7109375" customWidth="1"/>
    <col min="3" max="3" width="16.28515625" bestFit="1" customWidth="1"/>
    <col min="4" max="4" width="16" bestFit="1" customWidth="1"/>
    <col min="5" max="6" width="16.7109375" customWidth="1"/>
    <col min="7" max="7" width="13.5703125" customWidth="1"/>
    <col min="8" max="8" width="13.28515625" bestFit="1" customWidth="1"/>
    <col min="9" max="9" width="10.85546875" customWidth="1"/>
    <col min="10" max="10" width="10.140625" bestFit="1" customWidth="1"/>
  </cols>
  <sheetData>
    <row r="1" spans="2:10" s="11" customFormat="1" ht="6" customHeight="1" thickBot="1" x14ac:dyDescent="0.3"/>
    <row r="2" spans="2:10" ht="49.5" customHeight="1" thickBot="1" x14ac:dyDescent="0.3">
      <c r="B2" s="45" t="s">
        <v>43</v>
      </c>
      <c r="C2" s="46"/>
      <c r="D2" s="46"/>
      <c r="E2" s="46"/>
      <c r="F2" s="46"/>
      <c r="G2" s="46"/>
      <c r="H2" s="46"/>
      <c r="I2" s="46"/>
      <c r="J2" s="47"/>
    </row>
    <row r="3" spans="2:10" ht="15" customHeight="1" thickBot="1" x14ac:dyDescent="0.3">
      <c r="B3" s="48" t="s">
        <v>40</v>
      </c>
      <c r="C3" s="49"/>
      <c r="D3" s="49"/>
      <c r="E3" s="49"/>
      <c r="F3" s="49"/>
      <c r="G3" s="49"/>
      <c r="H3" s="49"/>
      <c r="I3" s="49"/>
      <c r="J3" s="50"/>
    </row>
    <row r="4" spans="2:10" ht="15" customHeight="1" x14ac:dyDescent="0.25">
      <c r="B4" s="41"/>
      <c r="C4" s="59"/>
      <c r="D4" s="59"/>
      <c r="E4" s="59"/>
      <c r="F4" s="59"/>
      <c r="G4" s="59"/>
      <c r="H4" s="59"/>
      <c r="I4" s="59"/>
      <c r="J4" s="42"/>
    </row>
    <row r="5" spans="2:10" ht="25.5" x14ac:dyDescent="0.25">
      <c r="B5" s="8" t="s">
        <v>24</v>
      </c>
      <c r="C5" s="13">
        <v>700</v>
      </c>
      <c r="D5" s="2">
        <v>1</v>
      </c>
      <c r="E5" s="60"/>
      <c r="F5" s="60"/>
      <c r="G5" s="60"/>
      <c r="H5" s="60"/>
      <c r="I5" s="60"/>
      <c r="J5" s="43"/>
    </row>
    <row r="6" spans="2:10" ht="25.5" x14ac:dyDescent="0.25">
      <c r="B6" s="8" t="s">
        <v>0</v>
      </c>
      <c r="C6" s="1">
        <v>290</v>
      </c>
      <c r="D6" s="2">
        <f>+(C6*D5)/C5</f>
        <v>0.41428571428571431</v>
      </c>
      <c r="E6" s="60"/>
      <c r="F6" s="60"/>
      <c r="G6" s="60"/>
      <c r="H6" s="60"/>
      <c r="I6" s="60"/>
      <c r="J6" s="43"/>
    </row>
    <row r="7" spans="2:10" ht="39.75" customHeight="1" x14ac:dyDescent="0.25">
      <c r="B7" s="8" t="s">
        <v>39</v>
      </c>
      <c r="C7" s="44">
        <f>+E49</f>
        <v>181</v>
      </c>
      <c r="D7" s="44"/>
      <c r="E7" s="60"/>
      <c r="F7" s="60"/>
      <c r="G7" s="60"/>
      <c r="H7" s="60"/>
      <c r="I7" s="60"/>
      <c r="J7" s="43"/>
    </row>
    <row r="8" spans="2:10" ht="15" customHeight="1" x14ac:dyDescent="0.25">
      <c r="B8" s="41"/>
      <c r="C8" s="59"/>
      <c r="D8" s="59"/>
      <c r="E8" s="59"/>
      <c r="F8" s="59"/>
      <c r="G8" s="59"/>
      <c r="H8" s="59"/>
      <c r="I8" s="59"/>
      <c r="J8" s="42"/>
    </row>
    <row r="9" spans="2:10" ht="30" customHeight="1" x14ac:dyDescent="0.25">
      <c r="B9" s="38" t="s">
        <v>1</v>
      </c>
      <c r="C9" s="39"/>
      <c r="D9" s="39"/>
      <c r="E9" s="40"/>
      <c r="F9" s="61"/>
      <c r="G9" s="3" t="s">
        <v>2</v>
      </c>
      <c r="H9" s="3" t="s">
        <v>3</v>
      </c>
      <c r="I9" s="3" t="s">
        <v>4</v>
      </c>
      <c r="J9" s="9" t="s">
        <v>5</v>
      </c>
    </row>
    <row r="10" spans="2:10" ht="64.5" customHeight="1" x14ac:dyDescent="0.25">
      <c r="B10" s="8" t="s">
        <v>6</v>
      </c>
      <c r="C10" s="14">
        <v>2200</v>
      </c>
      <c r="D10" s="4">
        <f>SUM(C6*C10)</f>
        <v>638000</v>
      </c>
      <c r="E10" s="2">
        <v>1</v>
      </c>
      <c r="F10" s="61"/>
      <c r="G10" s="5">
        <f>+C10</f>
        <v>2200</v>
      </c>
      <c r="H10" s="5">
        <f>+G10*0.75</f>
        <v>1650</v>
      </c>
      <c r="I10" s="5">
        <f>+G10-H10</f>
        <v>550</v>
      </c>
      <c r="J10" s="10">
        <f>(I10/G10)*100%</f>
        <v>0.25</v>
      </c>
    </row>
    <row r="11" spans="2:10" x14ac:dyDescent="0.25">
      <c r="B11" s="35" t="s">
        <v>7</v>
      </c>
      <c r="C11" s="36"/>
      <c r="D11" s="4">
        <f>+(D10*E11)/E10</f>
        <v>159500</v>
      </c>
      <c r="E11" s="2">
        <v>0.25</v>
      </c>
      <c r="F11" s="61"/>
      <c r="G11" s="23" t="s">
        <v>34</v>
      </c>
      <c r="H11" s="37" t="s">
        <v>35</v>
      </c>
      <c r="I11" s="37"/>
      <c r="J11" s="62"/>
    </row>
    <row r="12" spans="2:10" ht="27" customHeight="1" x14ac:dyDescent="0.25">
      <c r="B12" s="38" t="s">
        <v>8</v>
      </c>
      <c r="C12" s="39"/>
      <c r="D12" s="39"/>
      <c r="E12" s="40"/>
      <c r="F12" s="61"/>
      <c r="G12" s="63"/>
      <c r="H12" s="63"/>
      <c r="I12" s="63"/>
      <c r="J12" s="15"/>
    </row>
    <row r="13" spans="2:10" x14ac:dyDescent="0.25">
      <c r="B13" s="32" t="s">
        <v>7</v>
      </c>
      <c r="C13" s="33"/>
      <c r="D13" s="4">
        <f>+D11</f>
        <v>159500</v>
      </c>
      <c r="E13" s="2">
        <v>1</v>
      </c>
      <c r="F13" s="61"/>
      <c r="G13" s="63"/>
      <c r="H13" s="63"/>
      <c r="I13" s="63"/>
      <c r="J13" s="15"/>
    </row>
    <row r="14" spans="2:10" ht="27" customHeight="1" x14ac:dyDescent="0.25">
      <c r="B14" s="30" t="s">
        <v>26</v>
      </c>
      <c r="C14" s="31"/>
      <c r="D14" s="6">
        <f>+(D13*E14)/E13</f>
        <v>31900</v>
      </c>
      <c r="E14" s="7">
        <v>0.2</v>
      </c>
      <c r="F14" s="61"/>
      <c r="G14" s="64"/>
      <c r="H14" s="64"/>
      <c r="I14" s="63"/>
      <c r="J14" s="15"/>
    </row>
    <row r="15" spans="2:10" x14ac:dyDescent="0.25">
      <c r="B15" s="34"/>
      <c r="C15" s="60"/>
      <c r="D15" s="60"/>
      <c r="E15" s="60"/>
      <c r="F15" s="61"/>
      <c r="G15" s="63"/>
      <c r="H15" s="63"/>
      <c r="I15" s="63"/>
      <c r="J15" s="15"/>
    </row>
    <row r="16" spans="2:10" ht="27" customHeight="1" x14ac:dyDescent="0.25">
      <c r="B16" s="30" t="s">
        <v>25</v>
      </c>
      <c r="C16" s="31"/>
      <c r="D16" s="6">
        <f>SUM(C7*D14)</f>
        <v>5773900</v>
      </c>
      <c r="E16" s="65"/>
      <c r="F16" s="61"/>
      <c r="G16" s="63"/>
      <c r="H16" s="63"/>
      <c r="I16" s="63"/>
      <c r="J16" s="15"/>
    </row>
    <row r="17" spans="2:10" ht="15" customHeight="1" thickBot="1" x14ac:dyDescent="0.3">
      <c r="B17" s="17"/>
      <c r="C17" s="61"/>
      <c r="D17" s="61"/>
      <c r="E17" s="61"/>
      <c r="F17" s="61"/>
      <c r="G17" s="61"/>
      <c r="H17" s="61"/>
      <c r="I17" s="61"/>
      <c r="J17" s="16"/>
    </row>
    <row r="18" spans="2:10" ht="15" customHeight="1" thickBot="1" x14ac:dyDescent="0.3">
      <c r="B18" s="48" t="s">
        <v>42</v>
      </c>
      <c r="C18" s="49"/>
      <c r="D18" s="49"/>
      <c r="E18" s="49"/>
      <c r="F18" s="49"/>
      <c r="G18" s="49"/>
      <c r="H18" s="49"/>
      <c r="I18" s="49"/>
      <c r="J18" s="50"/>
    </row>
    <row r="19" spans="2:10" ht="15" customHeight="1" x14ac:dyDescent="0.25">
      <c r="B19" s="41"/>
      <c r="C19" s="59"/>
      <c r="D19" s="59"/>
      <c r="E19" s="59"/>
      <c r="F19" s="59"/>
      <c r="G19" s="59"/>
      <c r="H19" s="59"/>
      <c r="I19" s="59"/>
      <c r="J19" s="42"/>
    </row>
    <row r="20" spans="2:10" ht="25.5" x14ac:dyDescent="0.25">
      <c r="B20" s="8" t="s">
        <v>24</v>
      </c>
      <c r="C20" s="13">
        <v>280</v>
      </c>
      <c r="D20" s="2">
        <v>1</v>
      </c>
      <c r="E20" s="60"/>
      <c r="F20" s="60"/>
      <c r="G20" s="60"/>
      <c r="H20" s="60"/>
      <c r="I20" s="60"/>
      <c r="J20" s="43"/>
    </row>
    <row r="21" spans="2:10" ht="25.5" x14ac:dyDescent="0.25">
      <c r="B21" s="8" t="s">
        <v>0</v>
      </c>
      <c r="C21" s="1">
        <v>50</v>
      </c>
      <c r="D21" s="2">
        <f>+(C21*D20)/C20</f>
        <v>0.17857142857142858</v>
      </c>
      <c r="E21" s="60"/>
      <c r="F21" s="60"/>
      <c r="G21" s="60"/>
      <c r="H21" s="60"/>
      <c r="I21" s="60"/>
      <c r="J21" s="43"/>
    </row>
    <row r="22" spans="2:10" ht="39.75" customHeight="1" x14ac:dyDescent="0.25">
      <c r="B22" s="8" t="s">
        <v>39</v>
      </c>
      <c r="C22" s="44">
        <f>E49</f>
        <v>181</v>
      </c>
      <c r="D22" s="44"/>
      <c r="E22" s="60"/>
      <c r="F22" s="60"/>
      <c r="G22" s="60"/>
      <c r="H22" s="60"/>
      <c r="I22" s="60"/>
      <c r="J22" s="43"/>
    </row>
    <row r="23" spans="2:10" ht="15" customHeight="1" x14ac:dyDescent="0.25">
      <c r="B23" s="41"/>
      <c r="C23" s="59"/>
      <c r="D23" s="59"/>
      <c r="E23" s="59"/>
      <c r="F23" s="59"/>
      <c r="G23" s="59"/>
      <c r="H23" s="59"/>
      <c r="I23" s="59"/>
      <c r="J23" s="42"/>
    </row>
    <row r="24" spans="2:10" ht="30" customHeight="1" x14ac:dyDescent="0.25">
      <c r="B24" s="38" t="s">
        <v>1</v>
      </c>
      <c r="C24" s="39"/>
      <c r="D24" s="39"/>
      <c r="E24" s="40"/>
      <c r="F24" s="60"/>
      <c r="G24" s="3" t="s">
        <v>2</v>
      </c>
      <c r="H24" s="3" t="s">
        <v>3</v>
      </c>
      <c r="I24" s="3" t="s">
        <v>4</v>
      </c>
      <c r="J24" s="9" t="s">
        <v>5</v>
      </c>
    </row>
    <row r="25" spans="2:10" ht="64.5" customHeight="1" x14ac:dyDescent="0.25">
      <c r="B25" s="8" t="s">
        <v>6</v>
      </c>
      <c r="C25" s="14">
        <v>1000</v>
      </c>
      <c r="D25" s="4">
        <f>SUM(C21*C25)</f>
        <v>50000</v>
      </c>
      <c r="E25" s="2">
        <v>1</v>
      </c>
      <c r="F25" s="60"/>
      <c r="G25" s="5">
        <f>+C25</f>
        <v>1000</v>
      </c>
      <c r="H25" s="5">
        <f>+G25*0.75</f>
        <v>750</v>
      </c>
      <c r="I25" s="5">
        <f>+G25-H25</f>
        <v>250</v>
      </c>
      <c r="J25" s="10">
        <f>(I25/G25)*100%</f>
        <v>0.25</v>
      </c>
    </row>
    <row r="26" spans="2:10" x14ac:dyDescent="0.25">
      <c r="B26" s="35" t="s">
        <v>7</v>
      </c>
      <c r="C26" s="36"/>
      <c r="D26" s="4">
        <f>+(D25*E26)/E25</f>
        <v>12500</v>
      </c>
      <c r="E26" s="2">
        <v>0.25</v>
      </c>
      <c r="F26" s="60"/>
      <c r="G26" s="23" t="s">
        <v>34</v>
      </c>
      <c r="H26" s="37" t="s">
        <v>35</v>
      </c>
      <c r="I26" s="37"/>
      <c r="J26" s="62"/>
    </row>
    <row r="27" spans="2:10" ht="27" customHeight="1" x14ac:dyDescent="0.25">
      <c r="B27" s="38" t="s">
        <v>8</v>
      </c>
      <c r="C27" s="39"/>
      <c r="D27" s="39"/>
      <c r="E27" s="40"/>
      <c r="F27" s="60"/>
      <c r="G27" s="63"/>
      <c r="H27" s="63"/>
      <c r="I27" s="63"/>
      <c r="J27" s="15"/>
    </row>
    <row r="28" spans="2:10" x14ac:dyDescent="0.25">
      <c r="B28" s="32" t="s">
        <v>7</v>
      </c>
      <c r="C28" s="33"/>
      <c r="D28" s="4">
        <f>+D26</f>
        <v>12500</v>
      </c>
      <c r="E28" s="2">
        <v>1</v>
      </c>
      <c r="F28" s="60"/>
      <c r="G28" s="63"/>
      <c r="H28" s="63"/>
      <c r="I28" s="63"/>
      <c r="J28" s="15"/>
    </row>
    <row r="29" spans="2:10" ht="27" customHeight="1" x14ac:dyDescent="0.25">
      <c r="B29" s="30" t="s">
        <v>26</v>
      </c>
      <c r="C29" s="31"/>
      <c r="D29" s="6">
        <f>+(D28*E29)/E28</f>
        <v>2500</v>
      </c>
      <c r="E29" s="7">
        <v>0.2</v>
      </c>
      <c r="F29" s="60"/>
      <c r="G29" s="64"/>
      <c r="H29" s="64"/>
      <c r="I29" s="63"/>
      <c r="J29" s="15"/>
    </row>
    <row r="30" spans="2:10" x14ac:dyDescent="0.25">
      <c r="B30" s="34"/>
      <c r="C30" s="60"/>
      <c r="D30" s="60"/>
      <c r="E30" s="60"/>
      <c r="F30" s="60"/>
      <c r="G30" s="63"/>
      <c r="H30" s="63"/>
      <c r="I30" s="63"/>
      <c r="J30" s="15"/>
    </row>
    <row r="31" spans="2:10" ht="27" customHeight="1" x14ac:dyDescent="0.25">
      <c r="B31" s="30" t="s">
        <v>25</v>
      </c>
      <c r="C31" s="31"/>
      <c r="D31" s="6">
        <f>SUM(C22*D29)</f>
        <v>452500</v>
      </c>
      <c r="E31" s="65"/>
      <c r="F31" s="60"/>
      <c r="G31" s="63"/>
      <c r="H31" s="63"/>
      <c r="I31" s="63"/>
      <c r="J31" s="15"/>
    </row>
    <row r="32" spans="2:10" s="11" customFormat="1" ht="27" customHeight="1" x14ac:dyDescent="0.25">
      <c r="B32" s="24"/>
      <c r="C32" s="66"/>
      <c r="D32" s="25"/>
      <c r="E32" s="67"/>
      <c r="F32" s="60"/>
      <c r="G32" s="63"/>
      <c r="H32" s="63"/>
      <c r="I32" s="63"/>
      <c r="J32" s="15"/>
    </row>
    <row r="33" spans="2:10" s="11" customFormat="1" ht="27" customHeight="1" x14ac:dyDescent="0.25">
      <c r="B33" s="28" t="s">
        <v>44</v>
      </c>
      <c r="C33" s="29"/>
      <c r="D33" s="26">
        <f>D14+D29</f>
        <v>34400</v>
      </c>
      <c r="E33" s="67"/>
      <c r="F33" s="60"/>
      <c r="G33" s="63"/>
      <c r="H33" s="63"/>
      <c r="I33" s="63"/>
      <c r="J33" s="15"/>
    </row>
    <row r="34" spans="2:10" s="11" customFormat="1" ht="27" customHeight="1" x14ac:dyDescent="0.25">
      <c r="B34" s="24"/>
      <c r="C34" s="66"/>
      <c r="D34" s="25"/>
      <c r="E34" s="67"/>
      <c r="F34" s="60"/>
      <c r="G34" s="63"/>
      <c r="H34" s="63"/>
      <c r="I34" s="63"/>
      <c r="J34" s="15"/>
    </row>
    <row r="35" spans="2:10" ht="27" customHeight="1" x14ac:dyDescent="0.25">
      <c r="B35" s="28" t="s">
        <v>45</v>
      </c>
      <c r="C35" s="29"/>
      <c r="D35" s="26">
        <f>+D16+D31</f>
        <v>6226400</v>
      </c>
      <c r="E35" s="65"/>
      <c r="F35" s="60"/>
      <c r="G35" s="63"/>
      <c r="H35" s="63"/>
      <c r="I35" s="63"/>
      <c r="J35" s="15"/>
    </row>
    <row r="36" spans="2:10" x14ac:dyDescent="0.25">
      <c r="B36" s="34"/>
      <c r="C36" s="60"/>
      <c r="D36" s="60"/>
      <c r="E36" s="60"/>
      <c r="F36" s="60"/>
      <c r="G36" s="63"/>
      <c r="H36" s="63"/>
      <c r="I36" s="63"/>
      <c r="J36" s="15"/>
    </row>
    <row r="37" spans="2:10" ht="15" customHeight="1" x14ac:dyDescent="0.25">
      <c r="B37" s="68" t="s">
        <v>36</v>
      </c>
      <c r="C37" s="55"/>
      <c r="D37" s="55"/>
      <c r="E37" s="55"/>
      <c r="F37" s="55"/>
      <c r="G37" s="69" t="s">
        <v>37</v>
      </c>
      <c r="H37" s="69"/>
      <c r="I37" s="69"/>
      <c r="J37" s="52"/>
    </row>
    <row r="38" spans="2:10" ht="45" x14ac:dyDescent="0.25">
      <c r="B38" s="18" t="s">
        <v>9</v>
      </c>
      <c r="C38" s="58" t="s">
        <v>10</v>
      </c>
      <c r="D38" s="58"/>
      <c r="E38" s="27" t="s">
        <v>38</v>
      </c>
      <c r="F38" s="3" t="s">
        <v>41</v>
      </c>
      <c r="G38" s="69"/>
      <c r="H38" s="69"/>
      <c r="I38" s="69"/>
      <c r="J38" s="52"/>
    </row>
    <row r="39" spans="2:10" x14ac:dyDescent="0.25">
      <c r="B39" s="12" t="s">
        <v>11</v>
      </c>
      <c r="C39" s="51" t="s">
        <v>27</v>
      </c>
      <c r="D39" s="51"/>
      <c r="E39" s="19">
        <v>20</v>
      </c>
      <c r="F39" s="21">
        <f>+D33*E39</f>
        <v>688000</v>
      </c>
      <c r="G39" s="69"/>
      <c r="H39" s="69"/>
      <c r="I39" s="69"/>
      <c r="J39" s="52"/>
    </row>
    <row r="40" spans="2:10" x14ac:dyDescent="0.25">
      <c r="B40" s="12" t="s">
        <v>12</v>
      </c>
      <c r="C40" s="51" t="s">
        <v>27</v>
      </c>
      <c r="D40" s="51"/>
      <c r="E40" s="19">
        <v>19</v>
      </c>
      <c r="F40" s="21">
        <f>+D33*E40</f>
        <v>653600</v>
      </c>
      <c r="G40" s="69"/>
      <c r="H40" s="69"/>
      <c r="I40" s="69"/>
      <c r="J40" s="52"/>
    </row>
    <row r="41" spans="2:10" x14ac:dyDescent="0.25">
      <c r="B41" s="12" t="s">
        <v>14</v>
      </c>
      <c r="C41" s="51" t="s">
        <v>28</v>
      </c>
      <c r="D41" s="51"/>
      <c r="E41" s="19">
        <v>19</v>
      </c>
      <c r="F41" s="21">
        <f>+D33*E41</f>
        <v>653600</v>
      </c>
      <c r="G41" s="69"/>
      <c r="H41" s="69"/>
      <c r="I41" s="69"/>
      <c r="J41" s="52"/>
    </row>
    <row r="42" spans="2:10" x14ac:dyDescent="0.25">
      <c r="B42" s="12" t="s">
        <v>15</v>
      </c>
      <c r="C42" s="51" t="s">
        <v>22</v>
      </c>
      <c r="D42" s="51"/>
      <c r="E42" s="19">
        <v>19</v>
      </c>
      <c r="F42" s="21">
        <f>+D33*E42</f>
        <v>653600</v>
      </c>
      <c r="G42" s="69"/>
      <c r="H42" s="69"/>
      <c r="I42" s="69"/>
      <c r="J42" s="52"/>
    </row>
    <row r="43" spans="2:10" x14ac:dyDescent="0.25">
      <c r="B43" s="12" t="s">
        <v>16</v>
      </c>
      <c r="C43" s="51" t="s">
        <v>29</v>
      </c>
      <c r="D43" s="51"/>
      <c r="E43" s="19">
        <v>9</v>
      </c>
      <c r="F43" s="21">
        <f>+D33*E43</f>
        <v>309600</v>
      </c>
      <c r="G43" s="69"/>
      <c r="H43" s="69"/>
      <c r="I43" s="69"/>
      <c r="J43" s="52"/>
    </row>
    <row r="44" spans="2:10" x14ac:dyDescent="0.25">
      <c r="B44" s="12" t="s">
        <v>17</v>
      </c>
      <c r="C44" s="51" t="s">
        <v>30</v>
      </c>
      <c r="D44" s="51"/>
      <c r="E44" s="19">
        <v>19</v>
      </c>
      <c r="F44" s="21">
        <f>+D33*E44</f>
        <v>653600</v>
      </c>
      <c r="G44" s="69"/>
      <c r="H44" s="69"/>
      <c r="I44" s="69"/>
      <c r="J44" s="52"/>
    </row>
    <row r="45" spans="2:10" ht="15" customHeight="1" x14ac:dyDescent="0.25">
      <c r="B45" s="12" t="s">
        <v>18</v>
      </c>
      <c r="C45" s="51" t="s">
        <v>13</v>
      </c>
      <c r="D45" s="51"/>
      <c r="E45" s="19">
        <v>19</v>
      </c>
      <c r="F45" s="21">
        <f>+D33*E45</f>
        <v>653600</v>
      </c>
      <c r="G45" s="69"/>
      <c r="H45" s="69"/>
      <c r="I45" s="69"/>
      <c r="J45" s="52"/>
    </row>
    <row r="46" spans="2:10" x14ac:dyDescent="0.25">
      <c r="B46" s="12" t="s">
        <v>19</v>
      </c>
      <c r="C46" s="51" t="s">
        <v>31</v>
      </c>
      <c r="D46" s="51"/>
      <c r="E46" s="19">
        <v>22</v>
      </c>
      <c r="F46" s="21">
        <f>+D33*E46</f>
        <v>756800</v>
      </c>
      <c r="G46" s="69"/>
      <c r="H46" s="69"/>
      <c r="I46" s="69"/>
      <c r="J46" s="52"/>
    </row>
    <row r="47" spans="2:10" x14ac:dyDescent="0.25">
      <c r="B47" s="12" t="s">
        <v>20</v>
      </c>
      <c r="C47" s="51" t="s">
        <v>32</v>
      </c>
      <c r="D47" s="51"/>
      <c r="E47" s="19">
        <v>17</v>
      </c>
      <c r="F47" s="21">
        <f>+D33*E47</f>
        <v>584800</v>
      </c>
      <c r="G47" s="69"/>
      <c r="H47" s="69"/>
      <c r="I47" s="69"/>
      <c r="J47" s="52"/>
    </row>
    <row r="48" spans="2:10" x14ac:dyDescent="0.25">
      <c r="B48" s="12" t="s">
        <v>21</v>
      </c>
      <c r="C48" s="51" t="s">
        <v>33</v>
      </c>
      <c r="D48" s="51"/>
      <c r="E48" s="19">
        <v>18</v>
      </c>
      <c r="F48" s="21">
        <f>+D33*E48</f>
        <v>619200</v>
      </c>
      <c r="G48" s="69"/>
      <c r="H48" s="69"/>
      <c r="I48" s="69"/>
      <c r="J48" s="52"/>
    </row>
    <row r="49" spans="2:10" ht="15.75" thickBot="1" x14ac:dyDescent="0.3">
      <c r="B49" s="56" t="s">
        <v>23</v>
      </c>
      <c r="C49" s="57"/>
      <c r="D49" s="57"/>
      <c r="E49" s="20">
        <f>SUM(E39:E48)</f>
        <v>181</v>
      </c>
      <c r="F49" s="22">
        <f>SUM(F39:F48)</f>
        <v>6226400</v>
      </c>
      <c r="G49" s="53"/>
      <c r="H49" s="53"/>
      <c r="I49" s="53"/>
      <c r="J49" s="54"/>
    </row>
  </sheetData>
  <mergeCells count="47">
    <mergeCell ref="C46:D46"/>
    <mergeCell ref="C47:D47"/>
    <mergeCell ref="H26:J26"/>
    <mergeCell ref="G37:J49"/>
    <mergeCell ref="B37:F37"/>
    <mergeCell ref="C48:D48"/>
    <mergeCell ref="B49:D49"/>
    <mergeCell ref="B29:C29"/>
    <mergeCell ref="C38:D38"/>
    <mergeCell ref="C39:D39"/>
    <mergeCell ref="C40:D40"/>
    <mergeCell ref="C41:D41"/>
    <mergeCell ref="C42:D42"/>
    <mergeCell ref="C43:D43"/>
    <mergeCell ref="C44:D44"/>
    <mergeCell ref="C45:D45"/>
    <mergeCell ref="B2:J2"/>
    <mergeCell ref="B24:E24"/>
    <mergeCell ref="B26:C26"/>
    <mergeCell ref="B28:C28"/>
    <mergeCell ref="B31:C31"/>
    <mergeCell ref="B3:J3"/>
    <mergeCell ref="E20:J22"/>
    <mergeCell ref="F24:F36"/>
    <mergeCell ref="B30:E30"/>
    <mergeCell ref="B36:E36"/>
    <mergeCell ref="B23:J23"/>
    <mergeCell ref="C22:D22"/>
    <mergeCell ref="G29:H29"/>
    <mergeCell ref="B19:J19"/>
    <mergeCell ref="B18:J18"/>
    <mergeCell ref="B27:E27"/>
    <mergeCell ref="B4:J4"/>
    <mergeCell ref="E5:J7"/>
    <mergeCell ref="C7:D7"/>
    <mergeCell ref="B8:J8"/>
    <mergeCell ref="B9:E9"/>
    <mergeCell ref="B11:C11"/>
    <mergeCell ref="H11:J11"/>
    <mergeCell ref="B12:E12"/>
    <mergeCell ref="B33:C33"/>
    <mergeCell ref="B35:C35"/>
    <mergeCell ref="B16:C16"/>
    <mergeCell ref="B13:C13"/>
    <mergeCell ref="B14:C14"/>
    <mergeCell ref="G14:H14"/>
    <mergeCell ref="B15:E15"/>
  </mergeCells>
  <hyperlinks>
    <hyperlink ref="H26" r:id="rId1" xr:uid="{E6DEB364-6576-45EE-BFEC-96869E1D6103}"/>
    <hyperlink ref="H11" r:id="rId2" xr:uid="{B29CB2EC-8CBA-4675-8D4F-6316E173EA8A}"/>
  </hyperlinks>
  <printOptions horizontalCentered="1"/>
  <pageMargins left="0.78740157480314965" right="0.39370078740157483" top="0.78740157480314965" bottom="0.78740157480314965" header="0.31496062992125984" footer="0.31496062992125984"/>
  <pageSetup scale="5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Económico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2025-01-28T17:03:05Z</cp:lastPrinted>
  <dcterms:created xsi:type="dcterms:W3CDTF">2025-01-27T12:50:23Z</dcterms:created>
  <dcterms:modified xsi:type="dcterms:W3CDTF">2026-01-20T17:34:19Z</dcterms:modified>
</cp:coreProperties>
</file>