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e\Downloads\"/>
    </mc:Choice>
  </mc:AlternateContent>
  <xr:revisionPtr revIDLastSave="0" documentId="13_ncr:1_{AE63B4CA-1578-4B7C-9844-2729E37E4FBF}" xr6:coauthVersionLast="47" xr6:coauthVersionMax="47" xr10:uidLastSave="{00000000-0000-0000-0000-000000000000}"/>
  <bookViews>
    <workbookView xWindow="-120" yWindow="-120" windowWidth="20730" windowHeight="11160" xr2:uid="{14B57B1C-CC56-48D9-A44E-EB14F4EC7497}"/>
  </bookViews>
  <sheets>
    <sheet name="1.SEGURA CONSULTORIA Y CONSTRUC" sheetId="1" r:id="rId1"/>
  </sheets>
  <definedNames>
    <definedName name="_xlnm.Print_Area" localSheetId="0">'1.SEGURA CONSULTORIA Y CONSTRUC'!$A$1:$L$50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1" l="1"/>
  <c r="E35" i="1"/>
  <c r="F35" i="1"/>
  <c r="G35" i="1"/>
  <c r="H35" i="1"/>
  <c r="I35" i="1"/>
  <c r="D36" i="1"/>
  <c r="E36" i="1"/>
  <c r="J36" i="1" s="1"/>
  <c r="F36" i="1"/>
  <c r="G36" i="1"/>
  <c r="H36" i="1"/>
  <c r="I36" i="1"/>
  <c r="D37" i="1"/>
  <c r="E37" i="1"/>
  <c r="F37" i="1"/>
  <c r="G37" i="1"/>
  <c r="H37" i="1"/>
  <c r="I37" i="1"/>
  <c r="D38" i="1"/>
  <c r="E38" i="1"/>
  <c r="F38" i="1"/>
  <c r="G38" i="1"/>
  <c r="H38" i="1"/>
  <c r="I38" i="1"/>
  <c r="D39" i="1"/>
  <c r="E39" i="1"/>
  <c r="F39" i="1"/>
  <c r="G39" i="1"/>
  <c r="H39" i="1"/>
  <c r="I39" i="1"/>
  <c r="D40" i="1"/>
  <c r="E40" i="1"/>
  <c r="J40" i="1" s="1"/>
  <c r="F40" i="1"/>
  <c r="G40" i="1"/>
  <c r="H40" i="1"/>
  <c r="I40" i="1"/>
  <c r="D41" i="1"/>
  <c r="E41" i="1"/>
  <c r="F41" i="1"/>
  <c r="G41" i="1"/>
  <c r="H41" i="1"/>
  <c r="I41" i="1"/>
  <c r="I46" i="1"/>
  <c r="H46" i="1"/>
  <c r="G46" i="1"/>
  <c r="F46" i="1"/>
  <c r="E46" i="1"/>
  <c r="J46" i="1" s="1"/>
  <c r="D46" i="1"/>
  <c r="I45" i="1"/>
  <c r="H45" i="1"/>
  <c r="G45" i="1"/>
  <c r="F45" i="1"/>
  <c r="J45" i="1" s="1"/>
  <c r="E45" i="1"/>
  <c r="D45" i="1"/>
  <c r="I44" i="1"/>
  <c r="H44" i="1"/>
  <c r="G44" i="1"/>
  <c r="F44" i="1"/>
  <c r="E44" i="1"/>
  <c r="D44" i="1"/>
  <c r="I43" i="1"/>
  <c r="H43" i="1"/>
  <c r="G43" i="1"/>
  <c r="F43" i="1"/>
  <c r="J43" i="1" s="1"/>
  <c r="E43" i="1"/>
  <c r="D43" i="1"/>
  <c r="I42" i="1"/>
  <c r="H42" i="1"/>
  <c r="G42" i="1"/>
  <c r="F42" i="1"/>
  <c r="E42" i="1"/>
  <c r="D42" i="1"/>
  <c r="L45" i="1" l="1"/>
  <c r="J42" i="1"/>
  <c r="J41" i="1"/>
  <c r="K41" i="1" s="1"/>
  <c r="L41" i="1" s="1"/>
  <c r="J37" i="1"/>
  <c r="J44" i="1"/>
  <c r="K43" i="1" s="1"/>
  <c r="L43" i="1" s="1"/>
  <c r="J39" i="1"/>
  <c r="J38" i="1"/>
  <c r="J35" i="1"/>
  <c r="K35" i="1" s="1"/>
  <c r="L35" i="1" s="1"/>
  <c r="K37" i="1"/>
  <c r="L37" i="1" s="1"/>
  <c r="K39" i="1"/>
  <c r="L39" i="1" s="1"/>
</calcChain>
</file>

<file path=xl/sharedStrings.xml><?xml version="1.0" encoding="utf-8"?>
<sst xmlns="http://schemas.openxmlformats.org/spreadsheetml/2006/main" count="68" uniqueCount="57">
  <si>
    <t>ALCALDÍA DE SANTIAGO DE CALI</t>
  </si>
  <si>
    <t>SECRETARÍA DE EDUCACIÓN</t>
  </si>
  <si>
    <t>INFORMACIÓN DEL PROCESO</t>
  </si>
  <si>
    <t>NÚMERO DEL PROCESO</t>
  </si>
  <si>
    <t>NUMERO DEL PROPONENTE</t>
  </si>
  <si>
    <t xml:space="preserve">PRESUPUESTO OFICIAL </t>
  </si>
  <si>
    <t>INDICADORES FINANCIEROS</t>
  </si>
  <si>
    <t>Índice de Liquidez</t>
  </si>
  <si>
    <t>Índice de Endeudamiento</t>
  </si>
  <si>
    <t>Razón de Cobertura de Intereses</t>
  </si>
  <si>
    <t>Rentabilidad del Patrimonio</t>
  </si>
  <si>
    <t>Rentabilidad del Activo</t>
  </si>
  <si>
    <t>Capital de Trabajo</t>
  </si>
  <si>
    <t>RAZÓN SOCIAL PROPONENTE</t>
  </si>
  <si>
    <t>NOMBRES INTEGRANTES</t>
  </si>
  <si>
    <t>NIT</t>
  </si>
  <si>
    <t>Porcentaje de Participación</t>
  </si>
  <si>
    <t>Activo Corriente</t>
  </si>
  <si>
    <t>Activos Totales</t>
  </si>
  <si>
    <t>Pasivo Corriente</t>
  </si>
  <si>
    <t xml:space="preserve">Pasivo Total </t>
  </si>
  <si>
    <t>Patrimonio</t>
  </si>
  <si>
    <t>Utilidad Operacional</t>
  </si>
  <si>
    <t>Gastos Financieros</t>
  </si>
  <si>
    <t>EVALUACIÓN DE LOS INDICADORES CORTE 2024</t>
  </si>
  <si>
    <t>act corr</t>
  </si>
  <si>
    <t>pas corr</t>
  </si>
  <si>
    <t>pas total</t>
  </si>
  <si>
    <t>act total</t>
  </si>
  <si>
    <t>ut operativa</t>
  </si>
  <si>
    <t>gastos finac</t>
  </si>
  <si>
    <t>patrimonio</t>
  </si>
  <si>
    <t>activo total</t>
  </si>
  <si>
    <t xml:space="preserve">Capital de trabajo </t>
  </si>
  <si>
    <t xml:space="preserve">RESULTADO DE LA EVALUACIÓN </t>
  </si>
  <si>
    <t>HABILITADO</t>
  </si>
  <si>
    <t>OBSERVACIONES</t>
  </si>
  <si>
    <t>MOTIVO DEL RESULTADO DE LA EVALUACIÓN</t>
  </si>
  <si>
    <t>Cumple con los indicadores requeridos en el presente proceso.</t>
  </si>
  <si>
    <t>4143.010.32.1768-2025</t>
  </si>
  <si>
    <t>Operador 1</t>
  </si>
  <si>
    <t>Operador 2</t>
  </si>
  <si>
    <t>Operador 3</t>
  </si>
  <si>
    <t>Operador 4</t>
  </si>
  <si>
    <t>Operador 5</t>
  </si>
  <si>
    <t>Operador 6</t>
  </si>
  <si>
    <t>TRANSPORTES ESCOLARES CALI 2026</t>
  </si>
  <si>
    <t>INFORMACIÓN DEL PROPONENTE INDIVIDUAL O PLURAL CORTE 2026</t>
  </si>
  <si>
    <t>BBC</t>
  </si>
  <si>
    <t>TRAN ESPECIALES Y TURISTICO</t>
  </si>
  <si>
    <t>BRASILIA</t>
  </si>
  <si>
    <t>INVERSIONES TRANSTURISMO</t>
  </si>
  <si>
    <t xml:space="preserve">ESCONDOR </t>
  </si>
  <si>
    <t>VINALTUR</t>
  </si>
  <si>
    <t>CORTE 2026</t>
  </si>
  <si>
    <t xml:space="preserve">                     SELECCIÓN ABREVIADA BOLSA DE PRODUCTOS. 4143.010.32.1768-2025</t>
  </si>
  <si>
    <r>
      <t>OBJETO: “</t>
    </r>
    <r>
      <rPr>
        <b/>
        <sz val="20"/>
        <color theme="1"/>
        <rFont val="Arial"/>
        <family val="2"/>
      </rPr>
      <t xml:space="preserve">Prestación del servicio de transporte escolar a la población estudiantil de las Instituciones Educativas Oficiales de Santiago de Cali”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</si>
</sst>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_-[$$-240A]\ * #,##0_-;\-[$$-240A]\ * #,##0_-;_-[$$-240A]\ * &quot;-&quot;??_-;_-@_-"/>
    <numFmt numFmtId="167" formatCode="_-&quot;$&quot;* #,##0.00_-;\-&quot;$&quot;* #,##0.00_-;_-&quot;$&quot;* &quot;-&quot;_-;_-@_-"/>
    <numFmt numFmtId="168" formatCode="_-* #,##0.00_-;\-* #,##0.00_-;_-* &quot;-&quot;_-;_-@_-"/>
    <numFmt numFmtId="169" formatCode="_-* #,##0.00\ _€_-;\-* #,##0.00\ _€_-;_-* &quot;-&quot;??\ _€_-;_-@_-"/>
    <numFmt numFmtId="174" formatCode="\$\ #,##0"/>
    <numFmt numFmtId="175" formatCode="\$\ 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8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20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8"/>
      <name val="Arial"/>
      <family val="2"/>
    </font>
    <font>
      <sz val="11"/>
      <color rgb="FF000000"/>
      <name val="Verdana"/>
      <family val="2"/>
    </font>
    <font>
      <b/>
      <sz val="2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699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6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165" fontId="4" fillId="2" borderId="0" xfId="2" applyNumberFormat="1" applyFont="1" applyFill="1" applyBorder="1" applyAlignment="1">
      <alignment vertical="center" wrapText="1"/>
    </xf>
    <xf numFmtId="165" fontId="8" fillId="2" borderId="0" xfId="2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 wrapText="1"/>
    </xf>
    <xf numFmtId="165" fontId="4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4" fontId="5" fillId="0" borderId="0" xfId="2" applyFont="1" applyFill="1" applyBorder="1" applyAlignment="1">
      <alignment horizontal="center" vertical="center" wrapText="1"/>
    </xf>
    <xf numFmtId="166" fontId="5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2" fontId="9" fillId="7" borderId="10" xfId="0" applyNumberFormat="1" applyFont="1" applyFill="1" applyBorder="1" applyAlignment="1" applyProtection="1">
      <alignment horizontal="center" vertical="center"/>
      <protection locked="0"/>
    </xf>
    <xf numFmtId="9" fontId="9" fillId="7" borderId="17" xfId="0" applyNumberFormat="1" applyFont="1" applyFill="1" applyBorder="1" applyAlignment="1" applyProtection="1">
      <alignment horizontal="center" vertical="center"/>
      <protection locked="0"/>
    </xf>
    <xf numFmtId="2" fontId="9" fillId="7" borderId="18" xfId="0" applyNumberFormat="1" applyFont="1" applyFill="1" applyBorder="1" applyAlignment="1" applyProtection="1">
      <alignment horizontal="center" vertical="center"/>
      <protection locked="0"/>
    </xf>
    <xf numFmtId="9" fontId="9" fillId="7" borderId="19" xfId="0" applyNumberFormat="1" applyFont="1" applyFill="1" applyBorder="1" applyAlignment="1" applyProtection="1">
      <alignment horizontal="center" vertical="center"/>
      <protection locked="0"/>
    </xf>
    <xf numFmtId="9" fontId="9" fillId="7" borderId="1" xfId="0" applyNumberFormat="1" applyFont="1" applyFill="1" applyBorder="1" applyAlignment="1" applyProtection="1">
      <alignment horizontal="center" vertical="center"/>
      <protection locked="0"/>
    </xf>
    <xf numFmtId="9" fontId="9" fillId="7" borderId="20" xfId="4" applyFont="1" applyFill="1" applyBorder="1" applyAlignment="1" applyProtection="1">
      <alignment horizontal="center" vertical="center"/>
      <protection locked="0"/>
    </xf>
    <xf numFmtId="165" fontId="9" fillId="0" borderId="0" xfId="2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44" fontId="5" fillId="0" borderId="0" xfId="2" applyFont="1"/>
    <xf numFmtId="0" fontId="4" fillId="0" borderId="0" xfId="0" applyFont="1"/>
    <xf numFmtId="0" fontId="5" fillId="0" borderId="5" xfId="0" applyFont="1" applyBorder="1"/>
    <xf numFmtId="0" fontId="4" fillId="0" borderId="5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164" fontId="2" fillId="0" borderId="0" xfId="3" applyFont="1"/>
    <xf numFmtId="0" fontId="5" fillId="0" borderId="0" xfId="0" applyFont="1"/>
    <xf numFmtId="0" fontId="8" fillId="0" borderId="8" xfId="0" applyFont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center" vertical="center" wrapText="1"/>
    </xf>
    <xf numFmtId="9" fontId="10" fillId="0" borderId="8" xfId="4" applyFont="1" applyFill="1" applyBorder="1" applyAlignment="1" applyProtection="1">
      <alignment horizontal="center" vertical="center"/>
      <protection locked="0"/>
    </xf>
    <xf numFmtId="9" fontId="10" fillId="2" borderId="8" xfId="4" applyFont="1" applyFill="1" applyBorder="1" applyAlignment="1" applyProtection="1">
      <alignment horizontal="center" vertical="center"/>
      <protection locked="0"/>
    </xf>
    <xf numFmtId="9" fontId="10" fillId="0" borderId="8" xfId="4" applyFont="1" applyBorder="1" applyAlignment="1" applyProtection="1">
      <alignment horizontal="center" vertical="center"/>
      <protection locked="0"/>
    </xf>
    <xf numFmtId="0" fontId="2" fillId="0" borderId="8" xfId="0" applyFont="1" applyBorder="1"/>
    <xf numFmtId="164" fontId="2" fillId="0" borderId="0" xfId="3" applyFont="1" applyFill="1" applyBorder="1" applyProtection="1">
      <protection locked="0"/>
    </xf>
    <xf numFmtId="164" fontId="2" fillId="2" borderId="0" xfId="3" applyFont="1" applyFill="1" applyBorder="1" applyProtection="1">
      <protection locked="0"/>
    </xf>
    <xf numFmtId="0" fontId="11" fillId="0" borderId="0" xfId="0" applyFont="1"/>
    <xf numFmtId="0" fontId="5" fillId="0" borderId="30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right" vertical="center" wrapText="1"/>
    </xf>
    <xf numFmtId="167" fontId="2" fillId="0" borderId="28" xfId="0" applyNumberFormat="1" applyFont="1" applyBorder="1" applyAlignment="1">
      <alignment horizontal="right" vertical="center" wrapText="1"/>
    </xf>
    <xf numFmtId="9" fontId="2" fillId="0" borderId="0" xfId="0" applyNumberFormat="1" applyFont="1"/>
    <xf numFmtId="164" fontId="2" fillId="0" borderId="8" xfId="0" applyNumberFormat="1" applyFont="1" applyBorder="1" applyAlignment="1">
      <alignment horizontal="right"/>
    </xf>
    <xf numFmtId="0" fontId="5" fillId="6" borderId="21" xfId="0" applyFont="1" applyFill="1" applyBorder="1" applyAlignment="1">
      <alignment horizontal="center" vertical="center" wrapText="1"/>
    </xf>
    <xf numFmtId="0" fontId="5" fillId="11" borderId="20" xfId="0" applyFont="1" applyFill="1" applyBorder="1" applyAlignment="1">
      <alignment horizontal="center" vertical="center" wrapText="1"/>
    </xf>
    <xf numFmtId="46" fontId="2" fillId="0" borderId="0" xfId="0" applyNumberFormat="1" applyFont="1"/>
    <xf numFmtId="169" fontId="2" fillId="0" borderId="0" xfId="0" applyNumberFormat="1" applyFont="1"/>
    <xf numFmtId="9" fontId="2" fillId="0" borderId="0" xfId="4" applyFont="1"/>
    <xf numFmtId="0" fontId="5" fillId="9" borderId="1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26" xfId="0" applyFont="1" applyFill="1" applyBorder="1" applyAlignment="1">
      <alignment horizontal="center" vertical="center" wrapText="1"/>
    </xf>
    <xf numFmtId="0" fontId="5" fillId="9" borderId="27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9" fontId="10" fillId="0" borderId="31" xfId="4" applyFont="1" applyFill="1" applyBorder="1" applyAlignment="1">
      <alignment horizontal="right" vertical="center" wrapText="1"/>
    </xf>
    <xf numFmtId="9" fontId="10" fillId="0" borderId="32" xfId="4" applyFont="1" applyFill="1" applyBorder="1" applyAlignment="1">
      <alignment horizontal="right" vertical="center" wrapText="1"/>
    </xf>
    <xf numFmtId="0" fontId="10" fillId="10" borderId="21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9" fontId="10" fillId="0" borderId="21" xfId="4" applyFont="1" applyFill="1" applyBorder="1" applyAlignment="1">
      <alignment horizontal="right" vertical="center" wrapText="1"/>
    </xf>
    <xf numFmtId="9" fontId="10" fillId="0" borderId="24" xfId="4" applyFont="1" applyFill="1" applyBorder="1" applyAlignment="1">
      <alignment horizontal="right" vertical="center" wrapText="1"/>
    </xf>
    <xf numFmtId="168" fontId="10" fillId="0" borderId="31" xfId="1" applyNumberFormat="1" applyFont="1" applyFill="1" applyBorder="1" applyAlignment="1">
      <alignment horizontal="right" vertical="center" wrapText="1"/>
    </xf>
    <xf numFmtId="168" fontId="10" fillId="0" borderId="32" xfId="1" applyNumberFormat="1" applyFont="1" applyFill="1" applyBorder="1" applyAlignment="1">
      <alignment horizontal="right" vertical="center" wrapText="1"/>
    </xf>
    <xf numFmtId="0" fontId="2" fillId="0" borderId="16" xfId="0" applyFont="1" applyBorder="1" applyAlignment="1">
      <alignment horizontal="center"/>
    </xf>
    <xf numFmtId="164" fontId="4" fillId="5" borderId="8" xfId="3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8" borderId="3" xfId="0" applyFont="1" applyFill="1" applyBorder="1" applyAlignment="1" applyProtection="1">
      <alignment horizontal="center" vertical="center" wrapText="1"/>
      <protection locked="0"/>
    </xf>
    <xf numFmtId="0" fontId="4" fillId="8" borderId="23" xfId="0" applyFont="1" applyFill="1" applyBorder="1" applyAlignment="1" applyProtection="1">
      <alignment horizontal="center" vertical="center" wrapText="1"/>
      <protection locked="0"/>
    </xf>
    <xf numFmtId="0" fontId="4" fillId="8" borderId="25" xfId="0" applyFont="1" applyFill="1" applyBorder="1" applyAlignment="1" applyProtection="1">
      <alignment horizontal="center" vertical="center" wrapText="1"/>
      <protection locked="0"/>
    </xf>
    <xf numFmtId="0" fontId="4" fillId="8" borderId="26" xfId="0" applyFont="1" applyFill="1" applyBorder="1" applyAlignment="1" applyProtection="1">
      <alignment horizontal="center" vertical="center" wrapText="1"/>
      <protection locked="0"/>
    </xf>
    <xf numFmtId="0" fontId="4" fillId="8" borderId="27" xfId="0" applyFont="1" applyFill="1" applyBorder="1" applyAlignment="1" applyProtection="1">
      <alignment horizontal="center" vertical="center" wrapText="1"/>
      <protection locked="0"/>
    </xf>
    <xf numFmtId="0" fontId="4" fillId="9" borderId="28" xfId="0" applyFont="1" applyFill="1" applyBorder="1" applyAlignment="1">
      <alignment horizontal="center" vertical="center" wrapText="1"/>
    </xf>
    <xf numFmtId="0" fontId="4" fillId="9" borderId="29" xfId="0" applyFont="1" applyFill="1" applyBorder="1" applyAlignment="1">
      <alignment horizontal="center" vertical="center" wrapText="1"/>
    </xf>
    <xf numFmtId="0" fontId="4" fillId="9" borderId="30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wrapText="1"/>
    </xf>
    <xf numFmtId="0" fontId="7" fillId="9" borderId="2" xfId="0" applyFont="1" applyFill="1" applyBorder="1" applyAlignment="1">
      <alignment horizontal="center" wrapText="1"/>
    </xf>
    <xf numFmtId="0" fontId="7" fillId="9" borderId="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3" borderId="3" xfId="0" applyFont="1" applyFill="1" applyBorder="1" applyAlignment="1">
      <alignment horizontal="center" wrapText="1"/>
    </xf>
    <xf numFmtId="41" fontId="4" fillId="0" borderId="6" xfId="1" applyFont="1" applyFill="1" applyBorder="1" applyAlignment="1" applyProtection="1">
      <alignment horizontal="center" vertical="center"/>
      <protection locked="0"/>
    </xf>
    <xf numFmtId="41" fontId="4" fillId="0" borderId="7" xfId="1" applyFont="1" applyFill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174" fontId="13" fillId="12" borderId="33" xfId="0" applyNumberFormat="1" applyFont="1" applyFill="1" applyBorder="1" applyAlignment="1">
      <alignment horizontal="right" vertical="top" shrinkToFit="1"/>
    </xf>
    <xf numFmtId="174" fontId="13" fillId="12" borderId="33" xfId="0" applyNumberFormat="1" applyFont="1" applyFill="1" applyBorder="1" applyAlignment="1">
      <alignment horizontal="left" vertical="top" indent="1" shrinkToFit="1"/>
    </xf>
    <xf numFmtId="174" fontId="13" fillId="12" borderId="33" xfId="0" applyNumberFormat="1" applyFont="1" applyFill="1" applyBorder="1" applyAlignment="1">
      <alignment horizontal="right" vertical="center" shrinkToFit="1"/>
    </xf>
    <xf numFmtId="174" fontId="13" fillId="12" borderId="33" xfId="0" applyNumberFormat="1" applyFont="1" applyFill="1" applyBorder="1" applyAlignment="1">
      <alignment horizontal="left" vertical="center" indent="1" shrinkToFit="1"/>
    </xf>
    <xf numFmtId="175" fontId="13" fillId="12" borderId="33" xfId="0" applyNumberFormat="1" applyFont="1" applyFill="1" applyBorder="1" applyAlignment="1">
      <alignment horizontal="right" vertical="top" shrinkToFit="1"/>
    </xf>
    <xf numFmtId="0" fontId="4" fillId="8" borderId="22" xfId="0" applyFont="1" applyFill="1" applyBorder="1" applyAlignment="1" applyProtection="1">
      <alignment horizontal="center" vertical="center" wrapText="1"/>
      <protection locked="0"/>
    </xf>
  </cellXfs>
  <cellStyles count="5">
    <cellStyle name="Millares [0]" xfId="1" builtinId="6"/>
    <cellStyle name="Moneda" xfId="2" builtinId="4"/>
    <cellStyle name="Moneda [0]" xfId="3" builtinId="7"/>
    <cellStyle name="Normal" xfId="0" builtinId="0"/>
    <cellStyle name="Porcentaje" xfId="4" builtinId="5"/>
  </cellStyles>
  <dxfs count="3">
    <dxf>
      <font>
        <b/>
        <i/>
        <color theme="1"/>
      </font>
      <fill>
        <patternFill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2</xdr:row>
      <xdr:rowOff>107156</xdr:rowOff>
    </xdr:from>
    <xdr:to>
      <xdr:col>3</xdr:col>
      <xdr:colOff>1020694</xdr:colOff>
      <xdr:row>5</xdr:row>
      <xdr:rowOff>317086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C72355-66F2-408B-84D0-67966F2A9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469106"/>
          <a:ext cx="2135119" cy="1076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0B1E-1F46-4F27-A816-1BB33E283EBF}">
  <sheetPr>
    <tabColor rgb="FF00B0F0"/>
  </sheetPr>
  <dimension ref="A3:L52"/>
  <sheetViews>
    <sheetView showGridLines="0" tabSelected="1" topLeftCell="A7" zoomScale="60" zoomScaleNormal="60" zoomScalePageLayoutView="70" workbookViewId="0">
      <selection activeCell="C7" sqref="C7:L7"/>
    </sheetView>
  </sheetViews>
  <sheetFormatPr baseColWidth="10" defaultRowHeight="14.25" x14ac:dyDescent="0.2"/>
  <cols>
    <col min="1" max="1" width="3.28515625" style="1" customWidth="1"/>
    <col min="2" max="2" width="32.85546875" style="1" customWidth="1"/>
    <col min="3" max="3" width="22.42578125" style="1" customWidth="1"/>
    <col min="4" max="4" width="24.7109375" style="1" customWidth="1"/>
    <col min="5" max="5" width="26.42578125" style="1" customWidth="1"/>
    <col min="6" max="6" width="21.42578125" style="1" customWidth="1"/>
    <col min="7" max="7" width="28.85546875" style="1" customWidth="1"/>
    <col min="8" max="8" width="19.42578125" style="1" customWidth="1"/>
    <col min="9" max="9" width="34.85546875" style="1" customWidth="1"/>
    <col min="10" max="10" width="28.5703125" style="1" customWidth="1"/>
    <col min="11" max="11" width="20.7109375" style="1" customWidth="1"/>
    <col min="12" max="12" width="24.7109375" style="1" customWidth="1"/>
    <col min="13" max="16384" width="11.42578125" style="1"/>
  </cols>
  <sheetData>
    <row r="3" spans="1:12" ht="35.25" x14ac:dyDescent="0.2">
      <c r="E3" s="112" t="s">
        <v>0</v>
      </c>
      <c r="F3" s="112"/>
      <c r="G3" s="112"/>
      <c r="H3" s="112"/>
      <c r="I3" s="112"/>
    </row>
    <row r="4" spans="1:12" ht="18" x14ac:dyDescent="0.2">
      <c r="D4" s="2"/>
      <c r="E4" s="2"/>
      <c r="F4" s="113" t="s">
        <v>1</v>
      </c>
      <c r="G4" s="113"/>
      <c r="H4" s="113"/>
    </row>
    <row r="5" spans="1:12" ht="15" x14ac:dyDescent="0.2">
      <c r="A5" s="3"/>
      <c r="B5" s="3"/>
      <c r="C5" s="3"/>
      <c r="D5" s="3"/>
      <c r="E5" s="4"/>
      <c r="F5" s="4"/>
    </row>
    <row r="6" spans="1:12" ht="93.75" customHeight="1" x14ac:dyDescent="0.2">
      <c r="E6" s="114" t="s">
        <v>55</v>
      </c>
      <c r="F6" s="114"/>
      <c r="G6" s="114"/>
      <c r="H6" s="114"/>
      <c r="I6" s="114"/>
    </row>
    <row r="7" spans="1:12" ht="91.5" customHeight="1" x14ac:dyDescent="0.2">
      <c r="A7" s="5"/>
      <c r="C7" s="115" t="s">
        <v>56</v>
      </c>
      <c r="D7" s="115"/>
      <c r="E7" s="115"/>
      <c r="F7" s="115"/>
      <c r="G7" s="115"/>
      <c r="H7" s="115"/>
      <c r="I7" s="115"/>
      <c r="J7" s="115"/>
      <c r="K7" s="115"/>
      <c r="L7" s="115"/>
    </row>
    <row r="8" spans="1:12" ht="19.5" customHeight="1" x14ac:dyDescent="0.2">
      <c r="B8" s="6"/>
    </row>
    <row r="9" spans="1:12" ht="3" customHeight="1" thickBot="1" x14ac:dyDescent="0.25">
      <c r="B9" s="6"/>
    </row>
    <row r="10" spans="1:12" ht="15" hidden="1" thickBot="1" x14ac:dyDescent="0.25"/>
    <row r="11" spans="1:12" ht="21.75" customHeight="1" thickBot="1" x14ac:dyDescent="0.35">
      <c r="A11" s="96" t="s">
        <v>2</v>
      </c>
      <c r="B11" s="97"/>
      <c r="C11" s="97"/>
      <c r="D11" s="97"/>
      <c r="E11" s="116"/>
      <c r="F11" s="97"/>
      <c r="G11" s="97"/>
      <c r="H11" s="97"/>
      <c r="I11" s="97"/>
      <c r="J11" s="97"/>
      <c r="K11" s="97"/>
      <c r="L11" s="98"/>
    </row>
    <row r="12" spans="1:12" ht="62.25" customHeight="1" x14ac:dyDescent="0.2">
      <c r="B12" s="7" t="s">
        <v>3</v>
      </c>
      <c r="C12" s="117" t="s">
        <v>39</v>
      </c>
      <c r="D12" s="118"/>
      <c r="E12" s="8" t="s">
        <v>4</v>
      </c>
      <c r="F12" s="9">
        <v>1</v>
      </c>
      <c r="G12" s="10"/>
    </row>
    <row r="13" spans="1:12" ht="77.25" customHeight="1" x14ac:dyDescent="0.2">
      <c r="B13" s="11" t="s">
        <v>5</v>
      </c>
      <c r="C13" s="95"/>
      <c r="D13" s="95"/>
      <c r="E13" s="12"/>
      <c r="F13" s="13"/>
      <c r="G13" s="14"/>
      <c r="H13" s="15"/>
      <c r="I13" s="16"/>
      <c r="J13" s="17"/>
      <c r="K13" s="17"/>
      <c r="L13" s="17"/>
    </row>
    <row r="14" spans="1:12" ht="48" customHeight="1" thickBot="1" x14ac:dyDescent="0.25">
      <c r="B14" s="18" t="s">
        <v>6</v>
      </c>
      <c r="C14" s="19" t="s">
        <v>7</v>
      </c>
      <c r="D14" s="20" t="s">
        <v>8</v>
      </c>
      <c r="E14" s="21" t="s">
        <v>9</v>
      </c>
      <c r="F14" s="22" t="s">
        <v>10</v>
      </c>
      <c r="G14" s="23" t="s">
        <v>11</v>
      </c>
      <c r="H14" s="24" t="s">
        <v>12</v>
      </c>
      <c r="I14" s="25"/>
      <c r="J14" s="26"/>
      <c r="K14" s="27"/>
      <c r="L14" s="27"/>
    </row>
    <row r="15" spans="1:12" ht="19.5" customHeight="1" thickBot="1" x14ac:dyDescent="0.25">
      <c r="A15" s="18"/>
      <c r="B15" s="28"/>
      <c r="C15" s="29">
        <v>2.5</v>
      </c>
      <c r="D15" s="30">
        <v>0.48</v>
      </c>
      <c r="E15" s="31">
        <v>0.39</v>
      </c>
      <c r="F15" s="32">
        <v>0.12</v>
      </c>
      <c r="G15" s="33">
        <v>0.08</v>
      </c>
      <c r="H15" s="34">
        <v>0.6</v>
      </c>
      <c r="I15" s="35"/>
      <c r="J15" s="36"/>
    </row>
    <row r="16" spans="1:12" ht="15.75" thickBot="1" x14ac:dyDescent="0.3">
      <c r="A16" s="37"/>
      <c r="B16" s="37"/>
      <c r="I16" s="38"/>
    </row>
    <row r="17" spans="1:12" ht="21.75" customHeight="1" thickBot="1" x14ac:dyDescent="0.35">
      <c r="A17" s="96" t="s">
        <v>47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8"/>
    </row>
    <row r="18" spans="1:12" ht="9.75" customHeight="1" x14ac:dyDescent="0.2">
      <c r="B18" s="99" t="s">
        <v>13</v>
      </c>
      <c r="C18" s="126" t="s">
        <v>46</v>
      </c>
      <c r="D18" s="101"/>
      <c r="E18" s="101"/>
      <c r="F18" s="101"/>
      <c r="G18" s="101"/>
      <c r="H18" s="101"/>
      <c r="I18" s="102"/>
      <c r="J18" s="18"/>
    </row>
    <row r="19" spans="1:12" ht="23.25" customHeight="1" thickBot="1" x14ac:dyDescent="0.25">
      <c r="B19" s="100"/>
      <c r="C19" s="103"/>
      <c r="D19" s="104"/>
      <c r="E19" s="104"/>
      <c r="F19" s="104"/>
      <c r="G19" s="104"/>
      <c r="H19" s="104"/>
      <c r="I19" s="105"/>
      <c r="J19" s="18"/>
    </row>
    <row r="20" spans="1:12" ht="18" x14ac:dyDescent="0.25">
      <c r="B20" s="39"/>
      <c r="C20" s="40"/>
      <c r="D20" s="41" t="s">
        <v>40</v>
      </c>
      <c r="E20" s="41" t="s">
        <v>41</v>
      </c>
      <c r="F20" s="42" t="s">
        <v>42</v>
      </c>
      <c r="G20" s="41" t="s">
        <v>43</v>
      </c>
      <c r="H20" s="41" t="s">
        <v>44</v>
      </c>
      <c r="I20" s="41" t="s">
        <v>45</v>
      </c>
    </row>
    <row r="21" spans="1:12" ht="51" customHeight="1" x14ac:dyDescent="0.25">
      <c r="C21" s="43" t="s">
        <v>14</v>
      </c>
      <c r="D21" s="44" t="s">
        <v>48</v>
      </c>
      <c r="E21" s="44" t="s">
        <v>49</v>
      </c>
      <c r="F21" s="45" t="s">
        <v>50</v>
      </c>
      <c r="G21" s="120" t="s">
        <v>51</v>
      </c>
      <c r="H21" s="119" t="s">
        <v>52</v>
      </c>
      <c r="I21" s="119" t="s">
        <v>53</v>
      </c>
      <c r="J21" s="47"/>
      <c r="L21" s="48"/>
    </row>
    <row r="22" spans="1:12" ht="15.75" customHeight="1" x14ac:dyDescent="0.25">
      <c r="C22" s="43" t="s">
        <v>15</v>
      </c>
      <c r="D22" s="49"/>
      <c r="E22" s="49"/>
      <c r="F22" s="50"/>
      <c r="G22" s="46"/>
      <c r="H22" s="46"/>
      <c r="I22" s="46"/>
    </row>
    <row r="23" spans="1:12" ht="26.25" customHeight="1" x14ac:dyDescent="0.2">
      <c r="C23" s="51" t="s">
        <v>16</v>
      </c>
      <c r="D23" s="52">
        <v>0.3</v>
      </c>
      <c r="E23" s="52">
        <v>0.2</v>
      </c>
      <c r="F23" s="53">
        <v>0.2</v>
      </c>
      <c r="G23" s="54">
        <v>0.2</v>
      </c>
      <c r="H23" s="54">
        <v>0.05</v>
      </c>
      <c r="I23" s="54">
        <v>0.05</v>
      </c>
    </row>
    <row r="24" spans="1:12" ht="18" x14ac:dyDescent="0.2">
      <c r="C24" s="106" t="s">
        <v>54</v>
      </c>
      <c r="D24" s="107"/>
      <c r="E24" s="107"/>
      <c r="F24" s="107"/>
      <c r="G24" s="107"/>
      <c r="H24" s="107"/>
      <c r="I24" s="108"/>
    </row>
    <row r="25" spans="1:12" x14ac:dyDescent="0.2">
      <c r="C25" s="55" t="s">
        <v>17</v>
      </c>
      <c r="D25" s="121">
        <v>5015863817</v>
      </c>
      <c r="E25" s="121">
        <v>4811152933</v>
      </c>
      <c r="F25" s="122">
        <v>13270786711</v>
      </c>
      <c r="G25" s="121">
        <v>18011071704</v>
      </c>
      <c r="H25" s="121">
        <v>11636152474</v>
      </c>
      <c r="I25" s="121">
        <v>17160944893</v>
      </c>
    </row>
    <row r="26" spans="1:12" x14ac:dyDescent="0.2">
      <c r="C26" s="55" t="s">
        <v>18</v>
      </c>
      <c r="D26" s="121">
        <v>5880971797</v>
      </c>
      <c r="E26" s="121">
        <v>8448446267</v>
      </c>
      <c r="F26" s="122">
        <v>35247702454</v>
      </c>
      <c r="G26" s="121">
        <v>44469043981</v>
      </c>
      <c r="H26" s="121">
        <v>33139260913</v>
      </c>
      <c r="I26" s="121">
        <v>31966270216</v>
      </c>
    </row>
    <row r="27" spans="1:12" x14ac:dyDescent="0.2">
      <c r="C27" s="55" t="s">
        <v>19</v>
      </c>
      <c r="D27" s="121">
        <v>613782168</v>
      </c>
      <c r="E27" s="121">
        <v>300931402</v>
      </c>
      <c r="F27" s="122">
        <v>4471236055</v>
      </c>
      <c r="G27" s="121">
        <v>8845049043</v>
      </c>
      <c r="H27" s="121">
        <v>3485018051</v>
      </c>
      <c r="I27" s="121">
        <v>5867328065</v>
      </c>
    </row>
    <row r="28" spans="1:12" x14ac:dyDescent="0.2">
      <c r="C28" s="55" t="s">
        <v>20</v>
      </c>
      <c r="D28" s="121">
        <v>613782168</v>
      </c>
      <c r="E28" s="121">
        <v>492608212</v>
      </c>
      <c r="F28" s="122">
        <v>13639810447</v>
      </c>
      <c r="G28" s="121">
        <v>21055008817</v>
      </c>
      <c r="H28" s="121">
        <v>10484990317</v>
      </c>
      <c r="I28" s="121">
        <v>8813713702</v>
      </c>
    </row>
    <row r="29" spans="1:12" x14ac:dyDescent="0.2">
      <c r="C29" s="55" t="s">
        <v>21</v>
      </c>
      <c r="D29" s="121">
        <v>5267189629</v>
      </c>
      <c r="E29" s="121">
        <v>7955838055</v>
      </c>
      <c r="F29" s="122">
        <v>21607892007</v>
      </c>
      <c r="G29" s="121">
        <v>23414035164</v>
      </c>
      <c r="H29" s="121">
        <v>22654270596</v>
      </c>
      <c r="I29" s="121">
        <v>23152556514</v>
      </c>
    </row>
    <row r="30" spans="1:12" x14ac:dyDescent="0.2">
      <c r="C30" s="55" t="s">
        <v>22</v>
      </c>
      <c r="D30" s="123">
        <v>1204087013</v>
      </c>
      <c r="E30" s="123">
        <v>1732221882</v>
      </c>
      <c r="F30" s="124">
        <v>4756294617</v>
      </c>
      <c r="G30" s="123">
        <v>5531798100</v>
      </c>
      <c r="H30" s="123">
        <v>3951927074</v>
      </c>
      <c r="I30" s="123">
        <v>7227899902</v>
      </c>
    </row>
    <row r="31" spans="1:12" x14ac:dyDescent="0.2">
      <c r="C31" s="55" t="s">
        <v>23</v>
      </c>
      <c r="D31" s="125">
        <v>0</v>
      </c>
      <c r="E31" s="121">
        <v>34800</v>
      </c>
      <c r="F31" s="122">
        <v>1103438579</v>
      </c>
      <c r="G31" s="121">
        <v>1262120838</v>
      </c>
      <c r="H31" s="121">
        <v>2685836</v>
      </c>
      <c r="I31" s="121">
        <v>7611254</v>
      </c>
    </row>
    <row r="32" spans="1:12" ht="14.25" customHeight="1" thickBot="1" x14ac:dyDescent="0.25">
      <c r="D32" s="56"/>
      <c r="E32" s="56"/>
      <c r="F32" s="57"/>
      <c r="G32" s="57"/>
      <c r="H32" s="57"/>
      <c r="I32" s="56"/>
    </row>
    <row r="33" spans="1:12" ht="20.25" customHeight="1" thickBot="1" x14ac:dyDescent="0.35">
      <c r="A33" s="109" t="s">
        <v>24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1"/>
    </row>
    <row r="34" spans="1:12" ht="14.25" customHeight="1" thickBot="1" x14ac:dyDescent="0.3">
      <c r="A34" s="39"/>
      <c r="B34" s="58"/>
    </row>
    <row r="35" spans="1:12" ht="14.25" customHeight="1" x14ac:dyDescent="0.2">
      <c r="A35" s="94"/>
      <c r="B35" s="82" t="s">
        <v>7</v>
      </c>
      <c r="C35" s="59" t="s">
        <v>25</v>
      </c>
      <c r="D35" s="60">
        <f>+D25</f>
        <v>5015863817</v>
      </c>
      <c r="E35" s="60">
        <f>+E25</f>
        <v>4811152933</v>
      </c>
      <c r="F35" s="60">
        <f>F25</f>
        <v>13270786711</v>
      </c>
      <c r="G35" s="60">
        <f>G25</f>
        <v>18011071704</v>
      </c>
      <c r="H35" s="60">
        <f>H25</f>
        <v>11636152474</v>
      </c>
      <c r="I35" s="60">
        <f>I25</f>
        <v>17160944893</v>
      </c>
      <c r="J35" s="61">
        <f>(D35*$D$23+E35*$E$23+F35*$F$23+G35*$G$23+H35*$H$23+I35*$I$23)</f>
        <v>10163216283.050001</v>
      </c>
      <c r="K35" s="92">
        <f>ROUND(J35/J36,2)</f>
        <v>3.01</v>
      </c>
      <c r="L35" s="86" t="str">
        <f>IF(K35&gt;=$C$15,"CUMPLE","NO CUMPLE")</f>
        <v>CUMPLE</v>
      </c>
    </row>
    <row r="36" spans="1:12" ht="14.25" customHeight="1" thickBot="1" x14ac:dyDescent="0.25">
      <c r="A36" s="94"/>
      <c r="B36" s="83"/>
      <c r="C36" s="59" t="s">
        <v>26</v>
      </c>
      <c r="D36" s="60">
        <f t="shared" ref="D36:I37" si="0">+D27</f>
        <v>613782168</v>
      </c>
      <c r="E36" s="60">
        <f t="shared" si="0"/>
        <v>300931402</v>
      </c>
      <c r="F36" s="60">
        <f t="shared" si="0"/>
        <v>4471236055</v>
      </c>
      <c r="G36" s="60">
        <f t="shared" si="0"/>
        <v>8845049043</v>
      </c>
      <c r="H36" s="60">
        <f t="shared" si="0"/>
        <v>3485018051</v>
      </c>
      <c r="I36" s="60">
        <f t="shared" si="0"/>
        <v>5867328065</v>
      </c>
      <c r="J36" s="61">
        <f t="shared" ref="J36:J44" si="1">(D36*$D$23+E36*$E$23+F36*$F$23+G36*$G$23+H36*$H$23+I36*$I$23)</f>
        <v>3375195256.2000003</v>
      </c>
      <c r="K36" s="93"/>
      <c r="L36" s="87"/>
    </row>
    <row r="37" spans="1:12" ht="14.25" customHeight="1" x14ac:dyDescent="0.2">
      <c r="A37" s="62"/>
      <c r="B37" s="82" t="s">
        <v>8</v>
      </c>
      <c r="C37" s="59" t="s">
        <v>27</v>
      </c>
      <c r="D37" s="60">
        <f t="shared" si="0"/>
        <v>613782168</v>
      </c>
      <c r="E37" s="60">
        <f t="shared" si="0"/>
        <v>492608212</v>
      </c>
      <c r="F37" s="60">
        <f t="shared" si="0"/>
        <v>13639810447</v>
      </c>
      <c r="G37" s="60">
        <f t="shared" si="0"/>
        <v>21055008817</v>
      </c>
      <c r="H37" s="60">
        <f t="shared" si="0"/>
        <v>10484990317</v>
      </c>
      <c r="I37" s="60">
        <f t="shared" si="0"/>
        <v>8813713702</v>
      </c>
      <c r="J37" s="61">
        <f t="shared" si="1"/>
        <v>8186555346.5500011</v>
      </c>
      <c r="K37" s="84">
        <f>ROUND(J37/J38,2)</f>
        <v>0.36</v>
      </c>
      <c r="L37" s="86" t="str">
        <f>IF(K37&lt;=$D$15,"CUMPLE","NO CUMPLE")</f>
        <v>CUMPLE</v>
      </c>
    </row>
    <row r="38" spans="1:12" ht="14.25" customHeight="1" thickBot="1" x14ac:dyDescent="0.25">
      <c r="B38" s="83"/>
      <c r="C38" s="59" t="s">
        <v>28</v>
      </c>
      <c r="D38" s="60">
        <f t="shared" ref="D38:I38" si="2">+D26</f>
        <v>5880971797</v>
      </c>
      <c r="E38" s="60">
        <f t="shared" si="2"/>
        <v>8448446267</v>
      </c>
      <c r="F38" s="60">
        <f t="shared" si="2"/>
        <v>35247702454</v>
      </c>
      <c r="G38" s="60">
        <f t="shared" si="2"/>
        <v>44469043981</v>
      </c>
      <c r="H38" s="60">
        <f t="shared" si="2"/>
        <v>33139260913</v>
      </c>
      <c r="I38" s="60">
        <f t="shared" si="2"/>
        <v>31966270216</v>
      </c>
      <c r="J38" s="61">
        <f t="shared" si="1"/>
        <v>22652606635.950001</v>
      </c>
      <c r="K38" s="85"/>
      <c r="L38" s="87"/>
    </row>
    <row r="39" spans="1:12" ht="14.25" customHeight="1" x14ac:dyDescent="0.2">
      <c r="B39" s="82" t="s">
        <v>9</v>
      </c>
      <c r="C39" s="59" t="s">
        <v>29</v>
      </c>
      <c r="D39" s="60">
        <f t="shared" ref="D39:I40" si="3">+D30</f>
        <v>1204087013</v>
      </c>
      <c r="E39" s="60">
        <f t="shared" si="3"/>
        <v>1732221882</v>
      </c>
      <c r="F39" s="60">
        <f t="shared" si="3"/>
        <v>4756294617</v>
      </c>
      <c r="G39" s="60">
        <f t="shared" si="3"/>
        <v>5531798100</v>
      </c>
      <c r="H39" s="60">
        <f t="shared" si="3"/>
        <v>3951927074</v>
      </c>
      <c r="I39" s="60">
        <f t="shared" si="3"/>
        <v>7227899902</v>
      </c>
      <c r="J39" s="61">
        <f t="shared" si="1"/>
        <v>3324280372.4999995</v>
      </c>
      <c r="K39" s="92">
        <f>ROUND(J39/J40,2)</f>
        <v>7.02</v>
      </c>
      <c r="L39" s="86" t="str">
        <f>IF(K39&gt;=$E$15,"CUMPLE","NO CUMPLE")</f>
        <v>CUMPLE</v>
      </c>
    </row>
    <row r="40" spans="1:12" ht="14.25" customHeight="1" thickBot="1" x14ac:dyDescent="0.25">
      <c r="B40" s="83"/>
      <c r="C40" s="59" t="s">
        <v>30</v>
      </c>
      <c r="D40" s="63">
        <f t="shared" si="3"/>
        <v>0</v>
      </c>
      <c r="E40" s="63">
        <f t="shared" si="3"/>
        <v>34800</v>
      </c>
      <c r="F40" s="63">
        <f t="shared" si="3"/>
        <v>1103438579</v>
      </c>
      <c r="G40" s="63">
        <f t="shared" si="3"/>
        <v>1262120838</v>
      </c>
      <c r="H40" s="63">
        <f t="shared" si="3"/>
        <v>2685836</v>
      </c>
      <c r="I40" s="63">
        <f t="shared" si="3"/>
        <v>7611254</v>
      </c>
      <c r="J40" s="61">
        <f t="shared" si="1"/>
        <v>473633697.90000004</v>
      </c>
      <c r="K40" s="93"/>
      <c r="L40" s="87"/>
    </row>
    <row r="41" spans="1:12" ht="14.25" customHeight="1" x14ac:dyDescent="0.2">
      <c r="A41" s="62"/>
      <c r="B41" s="82" t="s">
        <v>10</v>
      </c>
      <c r="C41" s="59" t="s">
        <v>29</v>
      </c>
      <c r="D41" s="63">
        <f t="shared" ref="D41:I41" si="4">+D30</f>
        <v>1204087013</v>
      </c>
      <c r="E41" s="63">
        <f t="shared" si="4"/>
        <v>1732221882</v>
      </c>
      <c r="F41" s="63">
        <f t="shared" si="4"/>
        <v>4756294617</v>
      </c>
      <c r="G41" s="63">
        <f t="shared" si="4"/>
        <v>5531798100</v>
      </c>
      <c r="H41" s="63">
        <f t="shared" si="4"/>
        <v>3951927074</v>
      </c>
      <c r="I41" s="63">
        <f t="shared" si="4"/>
        <v>7227899902</v>
      </c>
      <c r="J41" s="61">
        <f t="shared" si="1"/>
        <v>3324280372.4999995</v>
      </c>
      <c r="K41" s="84">
        <f>ROUND(J41/J42,2)</f>
        <v>0.23</v>
      </c>
      <c r="L41" s="86" t="str">
        <f>IF(K41&gt;=$F$15,"CUMPLE","NO CUMPLE")</f>
        <v>CUMPLE</v>
      </c>
    </row>
    <row r="42" spans="1:12" ht="14.25" customHeight="1" thickBot="1" x14ac:dyDescent="0.25">
      <c r="B42" s="83"/>
      <c r="C42" s="59" t="s">
        <v>31</v>
      </c>
      <c r="D42" s="63">
        <f t="shared" ref="D42:I43" si="5">+D29</f>
        <v>5267189629</v>
      </c>
      <c r="E42" s="63">
        <f t="shared" si="5"/>
        <v>7955838055</v>
      </c>
      <c r="F42" s="63">
        <f t="shared" si="5"/>
        <v>21607892007</v>
      </c>
      <c r="G42" s="63">
        <f t="shared" si="5"/>
        <v>23414035164</v>
      </c>
      <c r="H42" s="63">
        <f t="shared" si="5"/>
        <v>22654270596</v>
      </c>
      <c r="I42" s="63">
        <f t="shared" si="5"/>
        <v>23152556514</v>
      </c>
      <c r="J42" s="61">
        <f t="shared" si="1"/>
        <v>14466051289.400002</v>
      </c>
      <c r="K42" s="85"/>
      <c r="L42" s="87"/>
    </row>
    <row r="43" spans="1:12" ht="14.25" customHeight="1" x14ac:dyDescent="0.2">
      <c r="A43" s="62"/>
      <c r="B43" s="82" t="s">
        <v>11</v>
      </c>
      <c r="C43" s="59" t="s">
        <v>29</v>
      </c>
      <c r="D43" s="63">
        <f t="shared" si="5"/>
        <v>1204087013</v>
      </c>
      <c r="E43" s="63">
        <f t="shared" si="5"/>
        <v>1732221882</v>
      </c>
      <c r="F43" s="63">
        <f t="shared" si="5"/>
        <v>4756294617</v>
      </c>
      <c r="G43" s="63">
        <f t="shared" si="5"/>
        <v>5531798100</v>
      </c>
      <c r="H43" s="63">
        <f t="shared" si="5"/>
        <v>3951927074</v>
      </c>
      <c r="I43" s="63">
        <f t="shared" si="5"/>
        <v>7227899902</v>
      </c>
      <c r="J43" s="61">
        <f t="shared" si="1"/>
        <v>3324280372.4999995</v>
      </c>
      <c r="K43" s="84">
        <f>ROUND(J43/J44,2)</f>
        <v>0.15</v>
      </c>
      <c r="L43" s="86" t="str">
        <f>IF(K43&gt;=$G$15,"CUMPLE","NO CUMPLE")</f>
        <v>CUMPLE</v>
      </c>
    </row>
    <row r="44" spans="1:12" ht="14.25" customHeight="1" thickBot="1" x14ac:dyDescent="0.25">
      <c r="B44" s="83"/>
      <c r="C44" s="59" t="s">
        <v>32</v>
      </c>
      <c r="D44" s="63">
        <f t="shared" ref="D44:I44" si="6">+D26</f>
        <v>5880971797</v>
      </c>
      <c r="E44" s="63">
        <f t="shared" si="6"/>
        <v>8448446267</v>
      </c>
      <c r="F44" s="63">
        <f t="shared" si="6"/>
        <v>35247702454</v>
      </c>
      <c r="G44" s="63">
        <f t="shared" si="6"/>
        <v>44469043981</v>
      </c>
      <c r="H44" s="63">
        <f t="shared" si="6"/>
        <v>33139260913</v>
      </c>
      <c r="I44" s="63">
        <f t="shared" si="6"/>
        <v>31966270216</v>
      </c>
      <c r="J44" s="61">
        <f t="shared" si="1"/>
        <v>22652606635.950001</v>
      </c>
      <c r="K44" s="85"/>
      <c r="L44" s="87"/>
    </row>
    <row r="45" spans="1:12" ht="14.25" customHeight="1" x14ac:dyDescent="0.2">
      <c r="B45" s="88" t="s">
        <v>33</v>
      </c>
      <c r="C45" s="59" t="s">
        <v>25</v>
      </c>
      <c r="D45" s="63">
        <f>+D25</f>
        <v>5015863817</v>
      </c>
      <c r="E45" s="63">
        <f t="shared" ref="E45:I45" si="7">+E25</f>
        <v>4811152933</v>
      </c>
      <c r="F45" s="63">
        <f t="shared" si="7"/>
        <v>13270786711</v>
      </c>
      <c r="G45" s="63">
        <f t="shared" si="7"/>
        <v>18011071704</v>
      </c>
      <c r="H45" s="63">
        <f t="shared" si="7"/>
        <v>11636152474</v>
      </c>
      <c r="I45" s="63">
        <f t="shared" si="7"/>
        <v>17160944893</v>
      </c>
      <c r="J45" s="61">
        <f t="shared" ref="J45:J46" si="8">+(D45+E45+F45+G45+H45+I45)</f>
        <v>69905972532</v>
      </c>
      <c r="K45" s="90">
        <v>0.6</v>
      </c>
      <c r="L45" s="86" t="str">
        <f>IF($H$15="","N/A",IF(K45&gt;=$H$15,"CUMPLE","NO CUMPLE"))</f>
        <v>CUMPLE</v>
      </c>
    </row>
    <row r="46" spans="1:12" ht="14.25" customHeight="1" thickBot="1" x14ac:dyDescent="0.25">
      <c r="B46" s="89"/>
      <c r="C46" s="59" t="s">
        <v>26</v>
      </c>
      <c r="D46" s="63">
        <f>+D27</f>
        <v>613782168</v>
      </c>
      <c r="E46" s="63">
        <f t="shared" ref="E46:I46" si="9">+E27</f>
        <v>300931402</v>
      </c>
      <c r="F46" s="63">
        <f t="shared" si="9"/>
        <v>4471236055</v>
      </c>
      <c r="G46" s="63">
        <f t="shared" si="9"/>
        <v>8845049043</v>
      </c>
      <c r="H46" s="63">
        <f t="shared" si="9"/>
        <v>3485018051</v>
      </c>
      <c r="I46" s="63">
        <f t="shared" si="9"/>
        <v>5867328065</v>
      </c>
      <c r="J46" s="61">
        <f t="shared" si="8"/>
        <v>23583344784</v>
      </c>
      <c r="K46" s="91"/>
      <c r="L46" s="87"/>
    </row>
    <row r="47" spans="1:12" ht="21.75" customHeight="1" thickBot="1" x14ac:dyDescent="0.25">
      <c r="A47" s="62"/>
      <c r="B47" s="69" t="s">
        <v>34</v>
      </c>
      <c r="C47" s="70"/>
      <c r="D47" s="71"/>
      <c r="E47" s="71"/>
      <c r="F47" s="71"/>
      <c r="G47" s="71"/>
      <c r="H47" s="71"/>
      <c r="I47" s="71"/>
      <c r="J47" s="72"/>
      <c r="K47" s="73" t="s">
        <v>35</v>
      </c>
      <c r="L47" s="74"/>
    </row>
    <row r="48" spans="1:12" ht="29.25" customHeight="1" thickBot="1" x14ac:dyDescent="0.25">
      <c r="A48" s="62"/>
      <c r="B48" s="64" t="s">
        <v>36</v>
      </c>
      <c r="C48" s="75"/>
      <c r="D48" s="76"/>
      <c r="E48" s="76"/>
      <c r="F48" s="76"/>
      <c r="G48" s="76"/>
      <c r="H48" s="76"/>
      <c r="I48" s="76"/>
      <c r="J48" s="76"/>
      <c r="K48" s="76"/>
      <c r="L48" s="77"/>
    </row>
    <row r="49" spans="1:12" ht="38.25" customHeight="1" thickBot="1" x14ac:dyDescent="0.25">
      <c r="B49" s="65" t="s">
        <v>34</v>
      </c>
      <c r="C49" s="78" t="s">
        <v>35</v>
      </c>
      <c r="D49" s="79"/>
      <c r="E49" s="79"/>
      <c r="F49" s="79"/>
      <c r="G49" s="79"/>
      <c r="H49" s="79"/>
      <c r="I49" s="79"/>
      <c r="J49" s="79"/>
      <c r="K49" s="79"/>
      <c r="L49" s="80"/>
    </row>
    <row r="50" spans="1:12" ht="44.25" customHeight="1" thickBot="1" x14ac:dyDescent="0.25">
      <c r="B50" s="65" t="s">
        <v>37</v>
      </c>
      <c r="C50" s="81" t="s">
        <v>38</v>
      </c>
      <c r="D50" s="79"/>
      <c r="E50" s="79"/>
      <c r="F50" s="79"/>
      <c r="G50" s="79"/>
      <c r="H50" s="79"/>
      <c r="I50" s="79"/>
      <c r="J50" s="79"/>
      <c r="K50" s="79"/>
      <c r="L50" s="80"/>
    </row>
    <row r="51" spans="1:12" x14ac:dyDescent="0.2">
      <c r="A51" s="66"/>
      <c r="K51" s="67"/>
    </row>
    <row r="52" spans="1:12" x14ac:dyDescent="0.2">
      <c r="K52" s="68"/>
    </row>
  </sheetData>
  <sheetProtection formatCells="0" formatColumns="0" formatRows="0"/>
  <mergeCells count="36">
    <mergeCell ref="A33:L33"/>
    <mergeCell ref="E3:I3"/>
    <mergeCell ref="F4:H4"/>
    <mergeCell ref="E6:I6"/>
    <mergeCell ref="C7:L7"/>
    <mergeCell ref="A11:L11"/>
    <mergeCell ref="C12:D12"/>
    <mergeCell ref="C13:D13"/>
    <mergeCell ref="A17:L17"/>
    <mergeCell ref="B18:B19"/>
    <mergeCell ref="C18:I19"/>
    <mergeCell ref="C24:I24"/>
    <mergeCell ref="A35:A36"/>
    <mergeCell ref="B35:B36"/>
    <mergeCell ref="K35:K36"/>
    <mergeCell ref="L35:L36"/>
    <mergeCell ref="B37:B38"/>
    <mergeCell ref="K37:K38"/>
    <mergeCell ref="L37:L38"/>
    <mergeCell ref="B39:B40"/>
    <mergeCell ref="K39:K40"/>
    <mergeCell ref="L39:L40"/>
    <mergeCell ref="B41:B42"/>
    <mergeCell ref="K41:K42"/>
    <mergeCell ref="L41:L42"/>
    <mergeCell ref="B43:B44"/>
    <mergeCell ref="K43:K44"/>
    <mergeCell ref="L43:L44"/>
    <mergeCell ref="B45:B46"/>
    <mergeCell ref="K45:K46"/>
    <mergeCell ref="L45:L46"/>
    <mergeCell ref="B47:J47"/>
    <mergeCell ref="K47:L47"/>
    <mergeCell ref="C48:L48"/>
    <mergeCell ref="C49:L49"/>
    <mergeCell ref="C50:L50"/>
  </mergeCells>
  <conditionalFormatting sqref="L35 L37 L39 L41 L43 L45">
    <cfRule type="containsText" dxfId="2" priority="1" operator="containsText" text="NO CUMPLE">
      <formula>NOT(ISERROR(SEARCH("NO CUMPLE",L35)))</formula>
    </cfRule>
    <cfRule type="containsText" dxfId="1" priority="2" operator="containsText" text="CUMPLE">
      <formula>NOT(ISERROR(SEARCH("CUMPLE",L35)))</formula>
    </cfRule>
  </conditionalFormatting>
  <conditionalFormatting sqref="L47">
    <cfRule type="containsText" dxfId="0" priority="3" operator="containsText" text="N/A">
      <formula>NOT(ISERROR(SEARCH("N/A",L47)))</formula>
    </cfRule>
  </conditionalFormatting>
  <pageMargins left="0.70866141732283472" right="0.70866141732283472" top="0.74803149606299213" bottom="0.74803149606299213" header="0.31496062992125984" footer="0.31496062992125984"/>
  <pageSetup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1.SEGURA CONSULTORIA Y CONSTRUC</vt:lpstr>
      <vt:lpstr>'1.SEGURA CONSULTORIA Y CONSTRUC'!Área_de_impresión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Lina Alexandra Aragòn Jaramillo</cp:lastModifiedBy>
  <dcterms:created xsi:type="dcterms:W3CDTF">2025-10-07T14:57:29Z</dcterms:created>
  <dcterms:modified xsi:type="dcterms:W3CDTF">2026-01-02T16:14:32Z</dcterms:modified>
</cp:coreProperties>
</file>