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tos CY\2026\"/>
    </mc:Choice>
  </mc:AlternateContent>
  <xr:revisionPtr revIDLastSave="0" documentId="13_ncr:1_{8A0F9F6A-FDC2-4AFF-8BEB-C375D190641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valuacion" sheetId="2" r:id="rId1"/>
    <sheet name="detallado" sheetId="1" r:id="rId2"/>
  </sheets>
  <definedNames>
    <definedName name="_xlnm.Print_Area" localSheetId="1">detallado!$A$1:$T$33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2" l="1"/>
  <c r="F6" i="2"/>
  <c r="F5" i="2"/>
  <c r="F4" i="2"/>
  <c r="F3" i="2"/>
  <c r="S10" i="1"/>
  <c r="L10" i="1"/>
  <c r="N10" i="1"/>
  <c r="F10" i="1"/>
  <c r="B28" i="1"/>
  <c r="B27" i="1"/>
  <c r="C3" i="2"/>
  <c r="F8" i="2" l="1"/>
  <c r="B8" i="2"/>
  <c r="C8" i="2"/>
  <c r="G3" i="2" l="1"/>
  <c r="B29" i="1"/>
</calcChain>
</file>

<file path=xl/sharedStrings.xml><?xml version="1.0" encoding="utf-8"?>
<sst xmlns="http://schemas.openxmlformats.org/spreadsheetml/2006/main" count="143" uniqueCount="70">
  <si>
    <t>OFERENTE</t>
  </si>
  <si>
    <t>EVALUADO POR:</t>
  </si>
  <si>
    <t>CUMPLE CON  EL 100% DE LA EXPERIENCIA ESPECIFICA PARA CADA ZONA OFERTADA</t>
  </si>
  <si>
    <t>Nombre del integrante de consorcio o UT que aporta la Experiencia</t>
  </si>
  <si>
    <t>Nº Consecutiv o del contrato ejecutado RUP</t>
  </si>
  <si>
    <t>Número de pagina en el RUP</t>
  </si>
  <si>
    <t>Nombre del Contratista</t>
  </si>
  <si>
    <t>Nombre del Contratatante</t>
  </si>
  <si>
    <t>Valor del contrato expresado en SMMLV (incluidas  adiciones)</t>
  </si>
  <si>
    <t>Valor en pesos  (incluidas  adiciones)</t>
  </si>
  <si>
    <t>Objeto del Contrato</t>
  </si>
  <si>
    <t>No.  del Contrato</t>
  </si>
  <si>
    <t>Código UNSPSC</t>
  </si>
  <si>
    <t>Fecha de inicio del contrato</t>
  </si>
  <si>
    <t>Fecha de terminación del contrato</t>
  </si>
  <si>
    <t>Consorcio o Unión Temporal</t>
  </si>
  <si>
    <t>CONSORCIO</t>
  </si>
  <si>
    <t>% de Participación</t>
  </si>
  <si>
    <t>Valor del contrato expresado en SMMLV (incluidas  adiciones)según % de participación</t>
  </si>
  <si>
    <t>Valor   en SMMLV requerido</t>
  </si>
  <si>
    <t>Valor en SMMLV aportados</t>
  </si>
  <si>
    <t>Ev aluación</t>
  </si>
  <si>
    <t>Observ aciones</t>
  </si>
  <si>
    <t>EXPERIENCIA DE LOS PROPONENTES PROCESO N° 4143.010.32.1922-2023</t>
  </si>
  <si>
    <t>INVERSIONES
TRANSTURISMO SAS</t>
  </si>
  <si>
    <t>TRANSPORTES ESPECIALES Y TURISTICOS DE COLOMBIA S.A.S.</t>
  </si>
  <si>
    <t>ESPECIALES CONDOR - ESCONDOR S.A</t>
  </si>
  <si>
    <t>TRANSPORTES
ESPECIALES BRASILIA
S.A.S.</t>
  </si>
  <si>
    <t>BCC S.A.S.</t>
  </si>
  <si>
    <t>CONSORCIO ESCOLARES UNIDOS</t>
  </si>
  <si>
    <t>MUNICIPIO DE SANTIAGO DE CALI -SECRETARIA DE EDUCACION</t>
  </si>
  <si>
    <t>"PRESTACIÓN DEL SERVICIO DE TRANSPORTE ESCOLAR
PARA LOS ESTUDIANTES DEL MUNICIPIO DE SANTIAGO
DE CALI DURANTE EL CALENDARIO ACADÉMICO EN
DESARROLLO DEL PROYECTO "SERVICIO DE
TRANSPORTE ESCOLAR A ESTUDIANTES DEL MUNICIPIO
DE SANTIAGO DE CALI" FICHA EBI No. 02047365 VIGENCIA
2018".</t>
  </si>
  <si>
    <t>No. 4143.010.026.649 DE 2018</t>
  </si>
  <si>
    <t>CONSORCIO ESPECIALES RETRANSCOL</t>
  </si>
  <si>
    <t>"PRESTACIÓN DEL SERVICIO DE TRANSPORTE ESCOLAR
PARA LOS ESTUDIANTES DEL MUNICIPIO DE SANTIAGO
DE CALI DURANTE EL CALENDARIO ACADÉMICO 2019 EN
DESARROLLO DEL PROYECTO "SERVICIO DE
TRANSPORTE ESCOLAR A ESTUDIANTES DEL MUNICIPIO
DE SANTIAGO DE CALI" FICHA EBI No. 02047365 VIGENCIA
2019".</t>
  </si>
  <si>
    <t>No 4143.010.26.001 de 2019</t>
  </si>
  <si>
    <t>CONSORCIO BTZ 2017</t>
  </si>
  <si>
    <t>"PRESTACIÓN DEL SERVICIO DE TRANSPORTE ESCOLAR
PARA LOS ESTUDIANTES DEL MUNICIPIO DE SANTIAGO
DE CALI DURANTE EL CALENDARIO ACADÉMICO EN
DESARROLLO DEL PROYECTO "SERVICIO DE
TRANSPORTE ESCOLAR A ESTUDIANTES  DE MATRICULA OFICIAL DEL MUNICIPIO
DE SANTIAGO DE CALI" FICHA EBI No. 02040072 VIGENCIA
2017".</t>
  </si>
  <si>
    <t>No 4143.010.26.342 de 2017</t>
  </si>
  <si>
    <t>CONSORCIO TRANSPORTES ESCOLARES CALI 2024</t>
  </si>
  <si>
    <t>UT ESCOLAR CALI 2022</t>
  </si>
  <si>
    <t>SANTIAGO DE CALI DISTRITO ESPECIAL, DEPORTIVO,  CULTURAL, TURISTICO, EMPRESARIAL Y DE SERVICIOS</t>
  </si>
  <si>
    <t>PRESTACIÓN DE SERVICIO DE TRANSPORTE ESCOLAR PARA LOS
ESTUDIANTES DE SANTIAGO DE CALI DURANTE EL CALENDARIO
ACADÉMICO 2022 EN DESARROLLO DEL PROYECTO “SERVICIO DE
TRANSPORTE ESCOLAR A LA POBLACIÓN ESTUDIANTIL DE LAS IEO DE
CALI” FICHA EBI BP-26002573 VIGENCIA 2022</t>
  </si>
  <si>
    <t>No 4143.010.26.1.958 de 2022</t>
  </si>
  <si>
    <t>31/10/202</t>
  </si>
  <si>
    <t>UNION TEMPORAL</t>
  </si>
  <si>
    <t>PRESUPUESTO OFICIAL</t>
  </si>
  <si>
    <r>
      <rPr>
        <b/>
        <sz val="8"/>
        <rFont val="Calibri"/>
        <family val="1"/>
      </rPr>
      <t xml:space="preserve">VALOR MINIMIO
</t>
    </r>
    <r>
      <rPr>
        <b/>
        <sz val="8"/>
        <rFont val="Calibri"/>
        <family val="1"/>
      </rPr>
      <t>REQUERIDO EN SMMLV</t>
    </r>
  </si>
  <si>
    <r>
      <rPr>
        <b/>
        <sz val="8"/>
        <rFont val="Calibri"/>
        <family val="1"/>
      </rPr>
      <t>PROPONENTE</t>
    </r>
  </si>
  <si>
    <t xml:space="preserve">INTEGRANTES </t>
  </si>
  <si>
    <r>
      <rPr>
        <b/>
        <sz val="8"/>
        <rFont val="Calibri"/>
        <family val="1"/>
      </rPr>
      <t>TOTAL SMMLV APORTADOS</t>
    </r>
  </si>
  <si>
    <r>
      <rPr>
        <b/>
        <sz val="8"/>
        <rFont val="Calibri"/>
        <family val="1"/>
      </rPr>
      <t>EVALUACIÓN</t>
    </r>
  </si>
  <si>
    <r>
      <rPr>
        <b/>
        <sz val="8"/>
        <rFont val="Calibri"/>
        <family val="1"/>
      </rPr>
      <t>TOTAL</t>
    </r>
  </si>
  <si>
    <t>TOTAL</t>
  </si>
  <si>
    <t>EQUIPO EVALUADOR</t>
  </si>
  <si>
    <t>TRANSPORTANDO FUTURO CALI 2023</t>
  </si>
  <si>
    <t>DISTRITO DE SANTIAGO DE CALI - SECRETARIA DE EDUCACION</t>
  </si>
  <si>
    <t>PRESTACIÓN DE SERVICIO DE TRANSPORTE ESCOLAR PARA LOS
ESTUDIANTES DE SANTIAGO DE CALI DURANTE EL CALENDARIO
ACADÉMICO 2023 EN DESARROLLO DEL PROYECTO “SERVICIO DE
TRANSPORTE ESCOLAR A LA POBLACIÓN ESTUDIANTIL DE LAS IEO DE
CALI” FICHA EBI BP-26002573 VIGENCIA 2023</t>
  </si>
  <si>
    <t>No 4143.010.26.1.0697 de 2023</t>
  </si>
  <si>
    <t>CONSORCIO TRANSESCOLARES CALI 2020</t>
  </si>
  <si>
    <t>PRESTACIÓN DE SERVICIO DE TRANSPORTE ESCOLAR PARA LOS
ESTUDIANTES DE SANTIAGO DE CALI DURANTE EL CALENDARIO
ACADÉMICO 2020 EN DESARROLLO DEL PROYECTO “SERVICIO DE
TRANSPORTE ESCOLAR A LA POBLACIÓN ESTUDIANTIL DE LAS IEO DE
CALI” FICHA EBI BP-26001492 VIGENCIA 2020</t>
  </si>
  <si>
    <t>No 4143.010.26.376 de 2020</t>
  </si>
  <si>
    <t>CONSORCIO TRANSPORTES ESCOLARES CALI II</t>
  </si>
  <si>
    <t>PRESTACIÓN DE SERVICIO DE TRANSPORTE ESCOLAR PARA LOS
ESTUDIANTES DE SANTIAGO DE CALI ACORDE A LOS TIEMPOS DEL CALENDARIO
ACADÉMICO 2024 Y EN DESARROLLO DEL PROYECTO “SERVICIO DE
TRANSPORTE ESCOLAR A LA POBLACIÓN ESTUDIANTIL DE LAS IEO DE
CALI” FICHA EBI BP-26002573 VIGENCIA 2024 ZONA 01</t>
  </si>
  <si>
    <t>No 4143.010.26.1.1307 de 2024</t>
  </si>
  <si>
    <t>PRESTACIÓN DE SERVICIO DE TRANSPORTE ESCOLAR PARA LOS
ESTUDIANTES DE SANTIAGO DE CALI ACORDE A LOS TIEMPOS DEL CALENDARIO
ACADÉMICO 2024 Y EN DESARROLLO DEL PROYECTO “SERVICIO DE
TRANSPORTE ESCOLAR A LA POBLACIÓN ESTUDIANTIL DE LAS IEO DE
CALI” FICHA EBI BP-26002573 VIGENCIA 2024</t>
  </si>
  <si>
    <t>No 4143.010.26.1.0033 de 2024</t>
  </si>
  <si>
    <t>UNIONTEMPORAL TRANSPORTES ESCOLARES CALI 2026</t>
  </si>
  <si>
    <t>EVALUACION  EXPERIENCIA DE LOS PROPONENTES PROCESO N° 4143.010.32.1768-2025</t>
  </si>
  <si>
    <t>EVALUADO POR:   
Brayan Sthivens Lopez - Contratista
Carlos alberto Yepes Cartagena-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</si>
</sst>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mm/dd/yyyy;@"/>
    <numFmt numFmtId="165" formatCode="dd/mm/yyyy;@"/>
    <numFmt numFmtId="166" formatCode="_-&quot;$&quot;\ * #,##0_-;\-&quot;$&quot;\ * #,##0_-;_-&quot;$&quot;\ * &quot;-&quot;??_-;_-@_-"/>
    <numFmt numFmtId="167" formatCode="0.0"/>
    <numFmt numFmtId="168" formatCode="\$\ #,##0"/>
  </numFmts>
  <fonts count="15" x14ac:knownFonts="1">
    <font>
      <sz val="10"/>
      <color rgb="FF000000"/>
      <name val="Times New Roman"/>
      <charset val="204"/>
    </font>
    <font>
      <sz val="8"/>
      <name val="Arial MT"/>
    </font>
    <font>
      <sz val="8"/>
      <color rgb="FF000000"/>
      <name val="Arial MT"/>
    </font>
    <font>
      <b/>
      <sz val="8"/>
      <name val="Arial MT"/>
    </font>
    <font>
      <b/>
      <sz val="8"/>
      <color rgb="FF000000"/>
      <name val="Arial MT"/>
    </font>
    <font>
      <sz val="10"/>
      <color rgb="FF000000"/>
      <name val="Times New Roman"/>
      <charset val="204"/>
    </font>
    <font>
      <b/>
      <sz val="8"/>
      <name val="Calibri"/>
      <family val="1"/>
    </font>
    <font>
      <b/>
      <sz val="8"/>
      <name val="Calibri"/>
      <family val="2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</font>
    <font>
      <b/>
      <sz val="6.5"/>
      <name val="Arial"/>
      <family val="2"/>
    </font>
    <font>
      <b/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47">
    <xf numFmtId="0" fontId="0" fillId="0" borderId="0" xfId="0" applyAlignment="1">
      <alignment horizontal="left" vertical="top"/>
    </xf>
    <xf numFmtId="0" fontId="1" fillId="0" borderId="3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1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165" fontId="2" fillId="0" borderId="1" xfId="0" applyNumberFormat="1" applyFont="1" applyBorder="1" applyAlignment="1">
      <alignment horizontal="left" vertical="top" shrinkToFit="1"/>
    </xf>
    <xf numFmtId="165" fontId="2" fillId="0" borderId="14" xfId="0" applyNumberFormat="1" applyFont="1" applyBorder="1" applyAlignment="1">
      <alignment horizontal="left" vertical="top" shrinkToFit="1"/>
    </xf>
    <xf numFmtId="164" fontId="2" fillId="0" borderId="1" xfId="0" applyNumberFormat="1" applyFont="1" applyBorder="1" applyAlignment="1">
      <alignment horizontal="left" vertical="top" shrinkToFit="1"/>
    </xf>
    <xf numFmtId="2" fontId="2" fillId="0" borderId="1" xfId="0" applyNumberFormat="1" applyFont="1" applyBorder="1" applyAlignment="1">
      <alignment horizontal="center" vertical="top" shrinkToFi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center"/>
    </xf>
    <xf numFmtId="0" fontId="2" fillId="0" borderId="11" xfId="0" applyFont="1" applyBorder="1" applyAlignment="1">
      <alignment horizontal="left" vertical="top" wrapText="1"/>
    </xf>
    <xf numFmtId="2" fontId="2" fillId="0" borderId="14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9" fontId="2" fillId="0" borderId="3" xfId="0" applyNumberFormat="1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left" vertical="top" wrapText="1"/>
    </xf>
    <xf numFmtId="2" fontId="2" fillId="0" borderId="20" xfId="0" applyNumberFormat="1" applyFont="1" applyBorder="1" applyAlignment="1">
      <alignment horizontal="center" vertical="top" shrinkToFit="1"/>
    </xf>
    <xf numFmtId="0" fontId="1" fillId="0" borderId="20" xfId="0" applyFont="1" applyBorder="1" applyAlignment="1">
      <alignment horizontal="left" vertical="top" wrapText="1"/>
    </xf>
    <xf numFmtId="165" fontId="2" fillId="0" borderId="20" xfId="0" applyNumberFormat="1" applyFont="1" applyBorder="1" applyAlignment="1">
      <alignment horizontal="left" vertical="top" shrinkToFit="1"/>
    </xf>
    <xf numFmtId="0" fontId="1" fillId="0" borderId="15" xfId="0" applyFont="1" applyBorder="1" applyAlignment="1">
      <alignment horizontal="left" vertical="top" wrapText="1"/>
    </xf>
    <xf numFmtId="2" fontId="2" fillId="0" borderId="15" xfId="0" applyNumberFormat="1" applyFont="1" applyBorder="1" applyAlignment="1">
      <alignment horizontal="center" vertical="top" shrinkToFit="1"/>
    </xf>
    <xf numFmtId="0" fontId="2" fillId="0" borderId="1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165" fontId="2" fillId="0" borderId="15" xfId="0" applyNumberFormat="1" applyFont="1" applyBorder="1" applyAlignment="1">
      <alignment horizontal="left" vertical="top" shrinkToFit="1"/>
    </xf>
    <xf numFmtId="166" fontId="2" fillId="0" borderId="1" xfId="0" applyNumberFormat="1" applyFont="1" applyBorder="1" applyAlignment="1">
      <alignment horizontal="center" vertical="top" shrinkToFit="1"/>
    </xf>
    <xf numFmtId="166" fontId="2" fillId="0" borderId="14" xfId="0" applyNumberFormat="1" applyFont="1" applyBorder="1" applyAlignment="1">
      <alignment horizontal="center" vertical="top" shrinkToFit="1"/>
    </xf>
    <xf numFmtId="166" fontId="2" fillId="0" borderId="20" xfId="0" applyNumberFormat="1" applyFont="1" applyBorder="1" applyAlignment="1">
      <alignment horizontal="center" vertical="top" shrinkToFit="1"/>
    </xf>
    <xf numFmtId="166" fontId="2" fillId="0" borderId="15" xfId="0" applyNumberFormat="1" applyFont="1" applyBorder="1" applyAlignment="1">
      <alignment horizontal="center" vertical="top" shrinkToFit="1"/>
    </xf>
    <xf numFmtId="166" fontId="2" fillId="0" borderId="20" xfId="1" applyNumberFormat="1" applyFont="1" applyBorder="1" applyAlignment="1">
      <alignment horizontal="left" vertical="top"/>
    </xf>
    <xf numFmtId="14" fontId="2" fillId="0" borderId="20" xfId="0" applyNumberFormat="1" applyFont="1" applyBorder="1" applyAlignment="1">
      <alignment horizontal="left" vertical="top"/>
    </xf>
    <xf numFmtId="9" fontId="2" fillId="0" borderId="1" xfId="0" applyNumberFormat="1" applyFont="1" applyBorder="1" applyAlignment="1">
      <alignment horizontal="center" vertical="center" shrinkToFit="1"/>
    </xf>
    <xf numFmtId="9" fontId="2" fillId="0" borderId="20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2" borderId="0" xfId="0" applyFill="1" applyAlignment="1">
      <alignment horizontal="left" vertical="top"/>
    </xf>
    <xf numFmtId="0" fontId="6" fillId="2" borderId="3" xfId="0" applyFont="1" applyFill="1" applyBorder="1" applyAlignment="1">
      <alignment horizontal="left" vertical="center" wrapText="1" indent="1"/>
    </xf>
    <xf numFmtId="0" fontId="7" fillId="2" borderId="3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 inden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top" wrapText="1" indent="1"/>
    </xf>
    <xf numFmtId="168" fontId="12" fillId="2" borderId="3" xfId="0" applyNumberFormat="1" applyFont="1" applyFill="1" applyBorder="1" applyAlignment="1">
      <alignment horizontal="left" vertical="top" shrinkToFit="1"/>
    </xf>
    <xf numFmtId="2" fontId="12" fillId="2" borderId="3" xfId="0" applyNumberFormat="1" applyFont="1" applyFill="1" applyBorder="1" applyAlignment="1">
      <alignment horizontal="left" vertical="top" indent="3" shrinkToFit="1"/>
    </xf>
    <xf numFmtId="2" fontId="2" fillId="3" borderId="1" xfId="0" applyNumberFormat="1" applyFont="1" applyFill="1" applyBorder="1" applyAlignment="1">
      <alignment horizontal="center" vertical="center" shrinkToFit="1"/>
    </xf>
    <xf numFmtId="2" fontId="2" fillId="3" borderId="3" xfId="0" applyNumberFormat="1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wrapText="1"/>
    </xf>
    <xf numFmtId="0" fontId="2" fillId="0" borderId="6" xfId="0" applyFont="1" applyBorder="1" applyAlignment="1">
      <alignment wrapText="1"/>
    </xf>
    <xf numFmtId="2" fontId="2" fillId="3" borderId="20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left" vertical="top" wrapText="1" indent="2"/>
    </xf>
    <xf numFmtId="2" fontId="11" fillId="2" borderId="2" xfId="0" applyNumberFormat="1" applyFont="1" applyFill="1" applyBorder="1" applyAlignment="1">
      <alignment horizontal="center" vertical="top" shrinkToFit="1"/>
    </xf>
    <xf numFmtId="167" fontId="11" fillId="2" borderId="2" xfId="0" applyNumberFormat="1" applyFont="1" applyFill="1" applyBorder="1" applyAlignment="1">
      <alignment horizontal="center" vertical="top" shrinkToFit="1"/>
    </xf>
    <xf numFmtId="2" fontId="11" fillId="2" borderId="1" xfId="0" applyNumberFormat="1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 vertical="top" wrapText="1"/>
    </xf>
    <xf numFmtId="1" fontId="9" fillId="2" borderId="8" xfId="0" applyNumberFormat="1" applyFont="1" applyFill="1" applyBorder="1" applyAlignment="1">
      <alignment horizontal="center" vertical="center" shrinkToFit="1"/>
    </xf>
    <xf numFmtId="1" fontId="9" fillId="2" borderId="11" xfId="0" applyNumberFormat="1" applyFont="1" applyFill="1" applyBorder="1" applyAlignment="1">
      <alignment horizontal="center" vertical="center" shrinkToFit="1"/>
    </xf>
    <xf numFmtId="1" fontId="9" fillId="2" borderId="12" xfId="0" applyNumberFormat="1" applyFont="1" applyFill="1" applyBorder="1" applyAlignment="1">
      <alignment horizontal="center" vertical="center" shrinkToFit="1"/>
    </xf>
    <xf numFmtId="166" fontId="9" fillId="2" borderId="8" xfId="1" applyNumberFormat="1" applyFont="1" applyFill="1" applyBorder="1" applyAlignment="1">
      <alignment horizontal="left" vertical="center" shrinkToFit="1"/>
    </xf>
    <xf numFmtId="166" fontId="9" fillId="2" borderId="11" xfId="1" applyNumberFormat="1" applyFont="1" applyFill="1" applyBorder="1" applyAlignment="1">
      <alignment horizontal="left" vertical="center" shrinkToFit="1"/>
    </xf>
    <xf numFmtId="166" fontId="9" fillId="2" borderId="12" xfId="1" applyNumberFormat="1" applyFont="1" applyFill="1" applyBorder="1" applyAlignment="1">
      <alignment horizontal="left" vertical="center" shrinkToFit="1"/>
    </xf>
    <xf numFmtId="2" fontId="9" fillId="2" borderId="8" xfId="0" applyNumberFormat="1" applyFont="1" applyFill="1" applyBorder="1" applyAlignment="1">
      <alignment horizontal="left" vertical="center" indent="3" shrinkToFit="1"/>
    </xf>
    <xf numFmtId="2" fontId="9" fillId="2" borderId="11" xfId="0" applyNumberFormat="1" applyFont="1" applyFill="1" applyBorder="1" applyAlignment="1">
      <alignment horizontal="left" vertical="center" indent="3" shrinkToFit="1"/>
    </xf>
    <xf numFmtId="2" fontId="9" fillId="2" borderId="12" xfId="0" applyNumberFormat="1" applyFont="1" applyFill="1" applyBorder="1" applyAlignment="1">
      <alignment horizontal="left" vertical="center" indent="3" shrinkToFi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right" wrapText="1"/>
    </xf>
    <xf numFmtId="0" fontId="8" fillId="2" borderId="10" xfId="0" applyFont="1" applyFill="1" applyBorder="1" applyAlignment="1">
      <alignment horizontal="right" wrapText="1"/>
    </xf>
    <xf numFmtId="0" fontId="1" fillId="0" borderId="8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2" fontId="1" fillId="0" borderId="15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2" fillId="0" borderId="15" xfId="0" applyNumberFormat="1" applyFont="1" applyBorder="1" applyAlignment="1">
      <alignment horizontal="center" vertical="center" shrinkToFit="1"/>
    </xf>
    <xf numFmtId="2" fontId="2" fillId="0" borderId="2" xfId="0" applyNumberFormat="1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2" fontId="2" fillId="0" borderId="2" xfId="0" applyNumberFormat="1" applyFont="1" applyBorder="1" applyAlignment="1">
      <alignment horizontal="center" vertical="top" shrinkToFit="1"/>
    </xf>
    <xf numFmtId="166" fontId="2" fillId="0" borderId="2" xfId="0" applyNumberFormat="1" applyFont="1" applyBorder="1" applyAlignment="1">
      <alignment horizontal="center" vertical="top" shrinkToFit="1"/>
    </xf>
    <xf numFmtId="165" fontId="2" fillId="0" borderId="2" xfId="0" applyNumberFormat="1" applyFont="1" applyBorder="1" applyAlignment="1">
      <alignment horizontal="left" vertical="top" shrinkToFit="1"/>
    </xf>
    <xf numFmtId="0" fontId="3" fillId="0" borderId="7" xfId="0" applyFont="1" applyBorder="1" applyAlignment="1">
      <alignment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9" fontId="2" fillId="0" borderId="17" xfId="0" applyNumberFormat="1" applyFont="1" applyBorder="1" applyAlignment="1">
      <alignment horizontal="center" vertical="center" shrinkToFit="1"/>
    </xf>
    <xf numFmtId="2" fontId="2" fillId="3" borderId="7" xfId="0" applyNumberFormat="1" applyFont="1" applyFill="1" applyBorder="1" applyAlignment="1">
      <alignment horizontal="center" vertical="center" shrinkToFit="1"/>
    </xf>
    <xf numFmtId="0" fontId="1" fillId="0" borderId="29" xfId="0" applyFont="1" applyBorder="1" applyAlignment="1">
      <alignment horizontal="left" vertical="top"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9" fontId="2" fillId="0" borderId="2" xfId="0" applyNumberFormat="1" applyFont="1" applyBorder="1" applyAlignment="1">
      <alignment horizontal="center" vertical="center" shrinkToFit="1"/>
    </xf>
    <xf numFmtId="2" fontId="2" fillId="3" borderId="2" xfId="0" applyNumberFormat="1" applyFont="1" applyFill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top" wrapText="1"/>
    </xf>
    <xf numFmtId="2" fontId="2" fillId="0" borderId="20" xfId="0" applyNumberFormat="1" applyFont="1" applyBorder="1" applyAlignment="1">
      <alignment horizontal="center" vertical="top"/>
    </xf>
    <xf numFmtId="0" fontId="1" fillId="0" borderId="3" xfId="0" applyFont="1" applyFill="1" applyBorder="1" applyAlignment="1">
      <alignment horizontal="left" vertical="top" wrapText="1"/>
    </xf>
    <xf numFmtId="1" fontId="2" fillId="0" borderId="3" xfId="0" applyNumberFormat="1" applyFont="1" applyFill="1" applyBorder="1" applyAlignment="1">
      <alignment horizontal="center" vertical="center" shrinkToFit="1"/>
    </xf>
    <xf numFmtId="1" fontId="2" fillId="0" borderId="1" xfId="0" applyNumberFormat="1" applyFont="1" applyFill="1" applyBorder="1" applyAlignment="1">
      <alignment horizontal="center" vertical="center" shrinkToFit="1"/>
    </xf>
    <xf numFmtId="1" fontId="2" fillId="0" borderId="13" xfId="0" applyNumberFormat="1" applyFont="1" applyFill="1" applyBorder="1" applyAlignment="1">
      <alignment horizontal="center" vertical="center" shrinkToFit="1"/>
    </xf>
    <xf numFmtId="1" fontId="2" fillId="0" borderId="20" xfId="0" applyNumberFormat="1" applyFont="1" applyFill="1" applyBorder="1" applyAlignment="1">
      <alignment horizontal="center" vertical="center" shrinkToFit="1"/>
    </xf>
    <xf numFmtId="1" fontId="2" fillId="0" borderId="23" xfId="0" applyNumberFormat="1" applyFont="1" applyFill="1" applyBorder="1" applyAlignment="1">
      <alignment horizontal="center" vertical="center" shrinkToFit="1"/>
    </xf>
    <xf numFmtId="1" fontId="2" fillId="0" borderId="30" xfId="0" applyNumberFormat="1" applyFont="1" applyFill="1" applyBorder="1" applyAlignment="1">
      <alignment horizontal="center" vertical="center" shrinkToFit="1"/>
    </xf>
    <xf numFmtId="0" fontId="2" fillId="0" borderId="2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top"/>
    </xf>
    <xf numFmtId="1" fontId="2" fillId="0" borderId="14" xfId="0" applyNumberFormat="1" applyFont="1" applyFill="1" applyBorder="1" applyAlignment="1">
      <alignment horizontal="center" vertical="center" shrinkToFit="1"/>
    </xf>
    <xf numFmtId="1" fontId="2" fillId="0" borderId="21" xfId="0" applyNumberFormat="1" applyFont="1" applyFill="1" applyBorder="1" applyAlignment="1">
      <alignment horizontal="center" vertical="center" shrinkToFit="1"/>
    </xf>
    <xf numFmtId="1" fontId="2" fillId="0" borderId="2" xfId="0" applyNumberFormat="1" applyFont="1" applyFill="1" applyBorder="1" applyAlignment="1">
      <alignment horizontal="center" vertical="center" shrinkToFit="1"/>
    </xf>
  </cellXfs>
  <cellStyles count="2">
    <cellStyle name="Moneda" xfId="1" builtinId="4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CCD89-EC65-4ECE-89D8-B87BF8D4A742}">
  <dimension ref="A1:G9"/>
  <sheetViews>
    <sheetView tabSelected="1" workbookViewId="0">
      <selection activeCell="E13" sqref="E13"/>
    </sheetView>
  </sheetViews>
  <sheetFormatPr baseColWidth="10" defaultColWidth="9.33203125" defaultRowHeight="12.75" x14ac:dyDescent="0.2"/>
  <cols>
    <col min="1" max="1" width="9.83203125" style="43" customWidth="1"/>
    <col min="2" max="2" width="17.1640625" style="43" customWidth="1"/>
    <col min="3" max="3" width="17.5" style="43" customWidth="1"/>
    <col min="4" max="5" width="33.83203125" style="43" customWidth="1"/>
    <col min="6" max="7" width="19.33203125" style="43" customWidth="1"/>
    <col min="8" max="16384" width="9.33203125" style="43"/>
  </cols>
  <sheetData>
    <row r="1" spans="1:7" ht="24.6" customHeight="1" x14ac:dyDescent="0.2">
      <c r="A1" s="69" t="s">
        <v>68</v>
      </c>
      <c r="B1" s="70"/>
      <c r="C1" s="70"/>
      <c r="D1" s="70"/>
      <c r="E1" s="70"/>
      <c r="F1" s="70"/>
      <c r="G1" s="70"/>
    </row>
    <row r="2" spans="1:7" ht="33.75" x14ac:dyDescent="0.2">
      <c r="A2" s="44"/>
      <c r="B2" s="45" t="s">
        <v>46</v>
      </c>
      <c r="C2" s="46" t="s">
        <v>47</v>
      </c>
      <c r="D2" s="47" t="s">
        <v>48</v>
      </c>
      <c r="E2" s="48" t="s">
        <v>49</v>
      </c>
      <c r="F2" s="58" t="s">
        <v>50</v>
      </c>
      <c r="G2" s="62" t="s">
        <v>51</v>
      </c>
    </row>
    <row r="3" spans="1:7" ht="22.5" x14ac:dyDescent="0.2">
      <c r="A3" s="71"/>
      <c r="B3" s="74">
        <v>56674798614</v>
      </c>
      <c r="C3" s="77">
        <f>+B3/1423500</f>
        <v>39813.697656480508</v>
      </c>
      <c r="D3" s="80" t="s">
        <v>67</v>
      </c>
      <c r="E3" s="49" t="s">
        <v>24</v>
      </c>
      <c r="F3" s="59">
        <f>SUM(detallado!B25:F25)</f>
        <v>30780.954812241376</v>
      </c>
      <c r="G3" s="83" t="str">
        <f>IF(F8&gt;$C$3,"CUMPLE","NO CUMPLE")</f>
        <v>CUMPLE</v>
      </c>
    </row>
    <row r="4" spans="1:7" x14ac:dyDescent="0.2">
      <c r="A4" s="72"/>
      <c r="B4" s="75"/>
      <c r="C4" s="78"/>
      <c r="D4" s="81"/>
      <c r="E4" s="49" t="s">
        <v>26</v>
      </c>
      <c r="F4" s="59">
        <f>SUM(detallado!G25)</f>
        <v>1276.308</v>
      </c>
      <c r="G4" s="83"/>
    </row>
    <row r="5" spans="1:7" x14ac:dyDescent="0.2">
      <c r="A5" s="72"/>
      <c r="B5" s="75"/>
      <c r="C5" s="78"/>
      <c r="D5" s="81"/>
      <c r="E5" s="49" t="s">
        <v>28</v>
      </c>
      <c r="F5" s="59">
        <f>SUM(detallado!H25:L25)</f>
        <v>27392.125718362069</v>
      </c>
      <c r="G5" s="83"/>
    </row>
    <row r="6" spans="1:7" ht="33.75" x14ac:dyDescent="0.2">
      <c r="A6" s="72"/>
      <c r="B6" s="75"/>
      <c r="C6" s="78"/>
      <c r="D6" s="81"/>
      <c r="E6" s="49" t="s">
        <v>27</v>
      </c>
      <c r="F6" s="60">
        <f>SUM(detallado!M25:N25)</f>
        <v>8488.6908122413788</v>
      </c>
      <c r="G6" s="83"/>
    </row>
    <row r="7" spans="1:7" ht="22.5" x14ac:dyDescent="0.2">
      <c r="A7" s="73"/>
      <c r="B7" s="76"/>
      <c r="C7" s="79"/>
      <c r="D7" s="82"/>
      <c r="E7" s="49" t="s">
        <v>25</v>
      </c>
      <c r="F7" s="59">
        <f>SUM(detallado!O25:T25)</f>
        <v>16962.739091538464</v>
      </c>
      <c r="G7" s="83"/>
    </row>
    <row r="8" spans="1:7" ht="12" customHeight="1" x14ac:dyDescent="0.2">
      <c r="A8" s="50" t="s">
        <v>52</v>
      </c>
      <c r="B8" s="51">
        <f>SUM(B3:B7)</f>
        <v>56674798614</v>
      </c>
      <c r="C8" s="52">
        <f>SUM(C3:C7)</f>
        <v>39813.697656480508</v>
      </c>
      <c r="D8" s="84" t="s">
        <v>53</v>
      </c>
      <c r="E8" s="85"/>
      <c r="F8" s="61">
        <f>SUM(F3:F7)</f>
        <v>84900.818434383284</v>
      </c>
      <c r="G8" s="83"/>
    </row>
    <row r="9" spans="1:7" ht="34.700000000000003" customHeight="1" x14ac:dyDescent="0.2">
      <c r="A9" s="63" t="s">
        <v>69</v>
      </c>
      <c r="B9" s="64"/>
      <c r="C9" s="65"/>
      <c r="D9" s="66" t="s">
        <v>54</v>
      </c>
      <c r="E9" s="67"/>
      <c r="F9" s="67"/>
      <c r="G9" s="68"/>
    </row>
  </sheetData>
  <mergeCells count="9">
    <mergeCell ref="A9:C9"/>
    <mergeCell ref="D9:G9"/>
    <mergeCell ref="A1:G1"/>
    <mergeCell ref="A3:A7"/>
    <mergeCell ref="B3:B7"/>
    <mergeCell ref="C3:C7"/>
    <mergeCell ref="D3:D7"/>
    <mergeCell ref="G3:G8"/>
    <mergeCell ref="D8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1"/>
  <sheetViews>
    <sheetView view="pageBreakPreview" topLeftCell="M21" zoomScale="90" zoomScaleNormal="90" zoomScaleSheetLayoutView="90" workbookViewId="0">
      <selection activeCell="S29" sqref="S29"/>
    </sheetView>
  </sheetViews>
  <sheetFormatPr baseColWidth="10" defaultColWidth="15.83203125" defaultRowHeight="11.25" x14ac:dyDescent="0.2"/>
  <cols>
    <col min="1" max="1" width="20" style="8" customWidth="1"/>
    <col min="2" max="14" width="15.83203125" style="8" customWidth="1"/>
    <col min="15" max="17" width="17.83203125" style="8" customWidth="1"/>
    <col min="18" max="18" width="23.33203125" style="8" customWidth="1"/>
    <col min="19" max="19" width="17.83203125" style="8" customWidth="1"/>
    <col min="20" max="20" width="20" style="8" bestFit="1" customWidth="1"/>
    <col min="21" max="16384" width="15.83203125" style="8"/>
  </cols>
  <sheetData>
    <row r="1" spans="1:20" ht="11.25" customHeight="1" x14ac:dyDescent="0.2">
      <c r="A1" s="104" t="s">
        <v>23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</row>
    <row r="2" spans="1:20" ht="11.25" customHeight="1" x14ac:dyDescent="0.2">
      <c r="A2" s="42" t="s">
        <v>0</v>
      </c>
      <c r="B2" s="104" t="s">
        <v>39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</row>
    <row r="3" spans="1:20" ht="69.75" customHeight="1" x14ac:dyDescent="0.2">
      <c r="A3" s="41" t="s">
        <v>3</v>
      </c>
      <c r="B3" s="113" t="s">
        <v>24</v>
      </c>
      <c r="C3" s="114"/>
      <c r="D3" s="114"/>
      <c r="E3" s="114"/>
      <c r="F3" s="115"/>
      <c r="G3" s="112" t="s">
        <v>26</v>
      </c>
      <c r="H3" s="92" t="s">
        <v>28</v>
      </c>
      <c r="I3" s="93"/>
      <c r="J3" s="126"/>
      <c r="K3" s="126"/>
      <c r="L3" s="94"/>
      <c r="M3" s="113" t="s">
        <v>27</v>
      </c>
      <c r="N3" s="124"/>
      <c r="O3" s="101" t="s">
        <v>25</v>
      </c>
      <c r="P3" s="102"/>
      <c r="Q3" s="102"/>
      <c r="R3" s="102"/>
      <c r="S3" s="102"/>
      <c r="T3" s="103"/>
    </row>
    <row r="4" spans="1:20" s="143" customFormat="1" ht="45.75" customHeight="1" x14ac:dyDescent="0.2">
      <c r="A4" s="134" t="s">
        <v>4</v>
      </c>
      <c r="B4" s="135">
        <v>64</v>
      </c>
      <c r="C4" s="136">
        <v>75</v>
      </c>
      <c r="D4" s="136">
        <v>51</v>
      </c>
      <c r="E4" s="137">
        <v>92</v>
      </c>
      <c r="F4" s="138">
        <v>112</v>
      </c>
      <c r="G4" s="135">
        <v>52</v>
      </c>
      <c r="H4" s="136">
        <v>3</v>
      </c>
      <c r="I4" s="136">
        <v>6</v>
      </c>
      <c r="J4" s="139">
        <v>47</v>
      </c>
      <c r="K4" s="140">
        <v>49</v>
      </c>
      <c r="L4" s="139">
        <v>51</v>
      </c>
      <c r="M4" s="136">
        <v>14</v>
      </c>
      <c r="N4" s="138">
        <v>138</v>
      </c>
      <c r="O4" s="141">
        <v>101</v>
      </c>
      <c r="P4" s="141">
        <v>190</v>
      </c>
      <c r="Q4" s="136">
        <v>221</v>
      </c>
      <c r="R4" s="141">
        <v>267</v>
      </c>
      <c r="S4" s="138">
        <v>306</v>
      </c>
      <c r="T4" s="142">
        <v>308</v>
      </c>
    </row>
    <row r="5" spans="1:20" s="143" customFormat="1" ht="38.25" customHeight="1" x14ac:dyDescent="0.2">
      <c r="A5" s="134" t="s">
        <v>5</v>
      </c>
      <c r="B5" s="135">
        <v>206</v>
      </c>
      <c r="C5" s="136">
        <v>210</v>
      </c>
      <c r="D5" s="136">
        <v>202</v>
      </c>
      <c r="E5" s="144">
        <v>216</v>
      </c>
      <c r="F5" s="145">
        <v>40</v>
      </c>
      <c r="G5" s="135">
        <v>22</v>
      </c>
      <c r="H5" s="136">
        <v>6</v>
      </c>
      <c r="I5" s="136">
        <v>6</v>
      </c>
      <c r="J5" s="138">
        <v>17</v>
      </c>
      <c r="K5" s="138">
        <v>18</v>
      </c>
      <c r="L5" s="138">
        <v>18</v>
      </c>
      <c r="M5" s="146">
        <v>8</v>
      </c>
      <c r="N5" s="138">
        <v>32</v>
      </c>
      <c r="O5" s="141">
        <v>18</v>
      </c>
      <c r="P5" s="141">
        <v>40</v>
      </c>
      <c r="Q5" s="136">
        <v>47</v>
      </c>
      <c r="R5" s="141">
        <v>56</v>
      </c>
      <c r="S5" s="138">
        <v>65</v>
      </c>
      <c r="T5" s="142">
        <v>65</v>
      </c>
    </row>
    <row r="6" spans="1:20" ht="57" customHeight="1" x14ac:dyDescent="0.2">
      <c r="A6" s="4" t="s">
        <v>6</v>
      </c>
      <c r="B6" s="5" t="s">
        <v>29</v>
      </c>
      <c r="C6" s="5" t="s">
        <v>33</v>
      </c>
      <c r="D6" s="5" t="s">
        <v>36</v>
      </c>
      <c r="E6" s="7" t="s">
        <v>40</v>
      </c>
      <c r="F6" s="108" t="s">
        <v>55</v>
      </c>
      <c r="G6" s="5" t="s">
        <v>29</v>
      </c>
      <c r="H6" s="5" t="s">
        <v>29</v>
      </c>
      <c r="I6" s="5" t="s">
        <v>33</v>
      </c>
      <c r="J6" s="22" t="s">
        <v>59</v>
      </c>
      <c r="K6" s="25" t="s">
        <v>40</v>
      </c>
      <c r="L6" s="25" t="s">
        <v>55</v>
      </c>
      <c r="M6" s="125" t="s">
        <v>36</v>
      </c>
      <c r="N6" s="25" t="s">
        <v>55</v>
      </c>
      <c r="O6" s="22" t="s">
        <v>29</v>
      </c>
      <c r="P6" s="22" t="s">
        <v>59</v>
      </c>
      <c r="Q6" s="27" t="s">
        <v>40</v>
      </c>
      <c r="R6" s="25" t="s">
        <v>55</v>
      </c>
      <c r="S6" s="132" t="s">
        <v>39</v>
      </c>
      <c r="T6" s="132" t="s">
        <v>62</v>
      </c>
    </row>
    <row r="7" spans="1:20" ht="41.25" customHeight="1" x14ac:dyDescent="0.2">
      <c r="A7" s="2" t="s">
        <v>7</v>
      </c>
      <c r="B7" s="86" t="s">
        <v>30</v>
      </c>
      <c r="C7" s="86" t="s">
        <v>30</v>
      </c>
      <c r="D7" s="86" t="s">
        <v>30</v>
      </c>
      <c r="E7" s="95" t="s">
        <v>41</v>
      </c>
      <c r="F7" s="95" t="s">
        <v>56</v>
      </c>
      <c r="G7" s="86" t="s">
        <v>30</v>
      </c>
      <c r="H7" s="86" t="s">
        <v>30</v>
      </c>
      <c r="I7" s="105" t="s">
        <v>30</v>
      </c>
      <c r="J7" s="107" t="s">
        <v>56</v>
      </c>
      <c r="K7" s="107" t="s">
        <v>41</v>
      </c>
      <c r="L7" s="107" t="s">
        <v>56</v>
      </c>
      <c r="M7" s="127" t="s">
        <v>30</v>
      </c>
      <c r="N7" s="107" t="s">
        <v>56</v>
      </c>
      <c r="O7" s="107" t="s">
        <v>30</v>
      </c>
      <c r="P7" s="107" t="s">
        <v>56</v>
      </c>
      <c r="Q7" s="105" t="s">
        <v>41</v>
      </c>
      <c r="R7" s="107" t="s">
        <v>56</v>
      </c>
      <c r="S7" s="107" t="s">
        <v>56</v>
      </c>
      <c r="T7" s="107" t="s">
        <v>56</v>
      </c>
    </row>
    <row r="8" spans="1:20" ht="42" customHeight="1" x14ac:dyDescent="0.2">
      <c r="A8" s="17"/>
      <c r="B8" s="87"/>
      <c r="C8" s="87"/>
      <c r="D8" s="87"/>
      <c r="E8" s="96"/>
      <c r="F8" s="96"/>
      <c r="G8" s="87"/>
      <c r="H8" s="87"/>
      <c r="I8" s="106"/>
      <c r="J8" s="107"/>
      <c r="K8" s="107"/>
      <c r="L8" s="107"/>
      <c r="M8" s="128"/>
      <c r="N8" s="107"/>
      <c r="O8" s="107"/>
      <c r="P8" s="107"/>
      <c r="Q8" s="106"/>
      <c r="R8" s="107"/>
      <c r="S8" s="107"/>
      <c r="T8" s="107"/>
    </row>
    <row r="9" spans="1:20" ht="30" customHeight="1" x14ac:dyDescent="0.2">
      <c r="A9" s="17"/>
      <c r="B9" s="87"/>
      <c r="C9" s="87"/>
      <c r="D9" s="87"/>
      <c r="E9" s="96"/>
      <c r="F9" s="96"/>
      <c r="G9" s="87"/>
      <c r="H9" s="87"/>
      <c r="I9" s="106"/>
      <c r="J9" s="107"/>
      <c r="K9" s="107"/>
      <c r="L9" s="107"/>
      <c r="M9" s="128"/>
      <c r="N9" s="107"/>
      <c r="O9" s="107"/>
      <c r="P9" s="107"/>
      <c r="Q9" s="106"/>
      <c r="R9" s="107"/>
      <c r="S9" s="107"/>
      <c r="T9" s="107"/>
    </row>
    <row r="10" spans="1:20" s="15" customFormat="1" ht="79.5" customHeight="1" x14ac:dyDescent="0.2">
      <c r="A10" s="4" t="s">
        <v>8</v>
      </c>
      <c r="B10" s="14">
        <v>12763.08</v>
      </c>
      <c r="C10" s="14">
        <v>22967.72</v>
      </c>
      <c r="D10" s="14">
        <v>13740.88</v>
      </c>
      <c r="E10" s="18">
        <v>23362.21</v>
      </c>
      <c r="F10" s="109">
        <f>+F11/1160000</f>
        <v>28702.574061206895</v>
      </c>
      <c r="G10" s="14">
        <v>12763.08</v>
      </c>
      <c r="H10" s="14">
        <v>12763.08</v>
      </c>
      <c r="I10" s="14">
        <v>23474.87</v>
      </c>
      <c r="J10" s="24">
        <v>9255.33</v>
      </c>
      <c r="K10" s="24">
        <v>23362.21</v>
      </c>
      <c r="L10" s="24">
        <f>+L11/1160000</f>
        <v>28702.574061206895</v>
      </c>
      <c r="M10" s="109">
        <v>13740.88</v>
      </c>
      <c r="N10" s="24">
        <f>+N11/1160000</f>
        <v>28702.574061206895</v>
      </c>
      <c r="O10" s="14">
        <v>12763.08</v>
      </c>
      <c r="P10" s="24">
        <v>4692.28</v>
      </c>
      <c r="Q10" s="28">
        <v>23362.21</v>
      </c>
      <c r="R10" s="24">
        <v>28794.98</v>
      </c>
      <c r="S10" s="133">
        <f>+S11/1300000</f>
        <v>17744.435457692307</v>
      </c>
      <c r="T10" s="133">
        <v>3070.6</v>
      </c>
    </row>
    <row r="11" spans="1:20" ht="43.5" customHeight="1" x14ac:dyDescent="0.2">
      <c r="A11" s="4" t="s">
        <v>9</v>
      </c>
      <c r="B11" s="32">
        <v>8198509107</v>
      </c>
      <c r="C11" s="32">
        <v>19439917033</v>
      </c>
      <c r="D11" s="32">
        <v>10136882146</v>
      </c>
      <c r="E11" s="33">
        <v>15574806707</v>
      </c>
      <c r="F11" s="110">
        <v>33294985911</v>
      </c>
      <c r="G11" s="32">
        <v>9971055734</v>
      </c>
      <c r="H11" s="32">
        <v>9971055734</v>
      </c>
      <c r="I11" s="32">
        <v>19439917033</v>
      </c>
      <c r="J11" s="34">
        <v>8503626300</v>
      </c>
      <c r="K11" s="34">
        <v>15574806707</v>
      </c>
      <c r="L11" s="34">
        <v>33294985911</v>
      </c>
      <c r="M11" s="110">
        <v>10136882146</v>
      </c>
      <c r="N11" s="34">
        <v>33294985911</v>
      </c>
      <c r="O11" s="32">
        <v>9971055734</v>
      </c>
      <c r="P11" s="34">
        <v>8503626300</v>
      </c>
      <c r="Q11" s="35">
        <v>15574806707</v>
      </c>
      <c r="R11" s="34">
        <v>33294985911</v>
      </c>
      <c r="S11" s="34">
        <v>23067766095</v>
      </c>
      <c r="T11" s="36">
        <v>5402396006</v>
      </c>
    </row>
    <row r="12" spans="1:20" ht="54" customHeight="1" x14ac:dyDescent="0.2">
      <c r="A12" s="2" t="s">
        <v>10</v>
      </c>
      <c r="B12" s="86" t="s">
        <v>31</v>
      </c>
      <c r="C12" s="86" t="s">
        <v>34</v>
      </c>
      <c r="D12" s="86" t="s">
        <v>37</v>
      </c>
      <c r="E12" s="95" t="s">
        <v>42</v>
      </c>
      <c r="F12" s="95" t="s">
        <v>57</v>
      </c>
      <c r="G12" s="86" t="s">
        <v>31</v>
      </c>
      <c r="H12" s="86" t="s">
        <v>31</v>
      </c>
      <c r="I12" s="105" t="s">
        <v>34</v>
      </c>
      <c r="J12" s="107" t="s">
        <v>60</v>
      </c>
      <c r="K12" s="107" t="s">
        <v>42</v>
      </c>
      <c r="L12" s="107" t="s">
        <v>57</v>
      </c>
      <c r="M12" s="127" t="s">
        <v>37</v>
      </c>
      <c r="N12" s="107" t="s">
        <v>57</v>
      </c>
      <c r="O12" s="107" t="s">
        <v>31</v>
      </c>
      <c r="P12" s="107" t="s">
        <v>60</v>
      </c>
      <c r="Q12" s="105" t="s">
        <v>42</v>
      </c>
      <c r="R12" s="107" t="s">
        <v>57</v>
      </c>
      <c r="S12" s="107" t="s">
        <v>65</v>
      </c>
      <c r="T12" s="107" t="s">
        <v>63</v>
      </c>
    </row>
    <row r="13" spans="1:20" ht="50.25" customHeight="1" x14ac:dyDescent="0.2">
      <c r="A13" s="17"/>
      <c r="B13" s="87"/>
      <c r="C13" s="87"/>
      <c r="D13" s="87"/>
      <c r="E13" s="96"/>
      <c r="F13" s="96"/>
      <c r="G13" s="87"/>
      <c r="H13" s="87"/>
      <c r="I13" s="106"/>
      <c r="J13" s="107"/>
      <c r="K13" s="107"/>
      <c r="L13" s="107"/>
      <c r="M13" s="128"/>
      <c r="N13" s="107"/>
      <c r="O13" s="107"/>
      <c r="P13" s="107"/>
      <c r="Q13" s="106"/>
      <c r="R13" s="107"/>
      <c r="S13" s="107"/>
      <c r="T13" s="107"/>
    </row>
    <row r="14" spans="1:20" ht="45" customHeight="1" x14ac:dyDescent="0.2">
      <c r="A14" s="17"/>
      <c r="B14" s="87"/>
      <c r="C14" s="87"/>
      <c r="D14" s="87"/>
      <c r="E14" s="96"/>
      <c r="F14" s="96"/>
      <c r="G14" s="87"/>
      <c r="H14" s="87"/>
      <c r="I14" s="106"/>
      <c r="J14" s="107"/>
      <c r="K14" s="107"/>
      <c r="L14" s="107"/>
      <c r="M14" s="128"/>
      <c r="N14" s="107"/>
      <c r="O14" s="107"/>
      <c r="P14" s="107"/>
      <c r="Q14" s="106"/>
      <c r="R14" s="107"/>
      <c r="S14" s="107"/>
      <c r="T14" s="107"/>
    </row>
    <row r="15" spans="1:20" ht="45.75" customHeight="1" x14ac:dyDescent="0.2">
      <c r="A15" s="17"/>
      <c r="B15" s="87"/>
      <c r="C15" s="87"/>
      <c r="D15" s="87"/>
      <c r="E15" s="96"/>
      <c r="F15" s="96"/>
      <c r="G15" s="87"/>
      <c r="H15" s="87"/>
      <c r="I15" s="106"/>
      <c r="J15" s="107"/>
      <c r="K15" s="107"/>
      <c r="L15" s="107"/>
      <c r="M15" s="128"/>
      <c r="N15" s="107"/>
      <c r="O15" s="107"/>
      <c r="P15" s="107"/>
      <c r="Q15" s="106"/>
      <c r="R15" s="107"/>
      <c r="S15" s="107"/>
      <c r="T15" s="107"/>
    </row>
    <row r="16" spans="1:20" ht="51" customHeight="1" x14ac:dyDescent="0.2">
      <c r="A16" s="17"/>
      <c r="B16" s="87"/>
      <c r="C16" s="87"/>
      <c r="D16" s="87"/>
      <c r="E16" s="96"/>
      <c r="F16" s="96"/>
      <c r="G16" s="87"/>
      <c r="H16" s="87"/>
      <c r="I16" s="106"/>
      <c r="J16" s="107"/>
      <c r="K16" s="107"/>
      <c r="L16" s="107"/>
      <c r="M16" s="128"/>
      <c r="N16" s="107"/>
      <c r="O16" s="107"/>
      <c r="P16" s="107"/>
      <c r="Q16" s="106"/>
      <c r="R16" s="107"/>
      <c r="S16" s="107"/>
      <c r="T16" s="107"/>
    </row>
    <row r="17" spans="1:20" ht="43.5" customHeight="1" x14ac:dyDescent="0.2">
      <c r="A17" s="17"/>
      <c r="B17" s="87"/>
      <c r="C17" s="87"/>
      <c r="D17" s="87"/>
      <c r="E17" s="96"/>
      <c r="F17" s="96"/>
      <c r="G17" s="87"/>
      <c r="H17" s="87"/>
      <c r="I17" s="106"/>
      <c r="J17" s="107"/>
      <c r="K17" s="107"/>
      <c r="L17" s="107"/>
      <c r="M17" s="128"/>
      <c r="N17" s="107"/>
      <c r="O17" s="107"/>
      <c r="P17" s="107"/>
      <c r="Q17" s="106"/>
      <c r="R17" s="107"/>
      <c r="S17" s="107"/>
      <c r="T17" s="107"/>
    </row>
    <row r="18" spans="1:20" ht="45.75" customHeight="1" x14ac:dyDescent="0.2">
      <c r="A18" s="17"/>
      <c r="B18" s="87"/>
      <c r="C18" s="87"/>
      <c r="D18" s="87"/>
      <c r="E18" s="96"/>
      <c r="F18" s="96"/>
      <c r="G18" s="87"/>
      <c r="H18" s="87"/>
      <c r="I18" s="106"/>
      <c r="J18" s="107"/>
      <c r="K18" s="107"/>
      <c r="L18" s="107"/>
      <c r="M18" s="128"/>
      <c r="N18" s="107"/>
      <c r="O18" s="107"/>
      <c r="P18" s="107"/>
      <c r="Q18" s="106"/>
      <c r="R18" s="107"/>
      <c r="S18" s="107"/>
      <c r="T18" s="107"/>
    </row>
    <row r="19" spans="1:20" ht="33.75" x14ac:dyDescent="0.2">
      <c r="A19" s="4" t="s">
        <v>11</v>
      </c>
      <c r="B19" s="10" t="s">
        <v>32</v>
      </c>
      <c r="C19" s="3" t="s">
        <v>35</v>
      </c>
      <c r="D19" s="3" t="s">
        <v>38</v>
      </c>
      <c r="E19" s="9" t="s">
        <v>43</v>
      </c>
      <c r="F19" s="9" t="s">
        <v>58</v>
      </c>
      <c r="G19" s="10" t="s">
        <v>32</v>
      </c>
      <c r="H19" s="10" t="s">
        <v>32</v>
      </c>
      <c r="I19" s="3" t="s">
        <v>35</v>
      </c>
      <c r="J19" s="25" t="s">
        <v>61</v>
      </c>
      <c r="K19" s="23" t="s">
        <v>43</v>
      </c>
      <c r="L19" s="23" t="s">
        <v>58</v>
      </c>
      <c r="M19" s="108" t="s">
        <v>38</v>
      </c>
      <c r="N19" s="23" t="s">
        <v>58</v>
      </c>
      <c r="O19" s="23" t="s">
        <v>32</v>
      </c>
      <c r="P19" s="25" t="s">
        <v>61</v>
      </c>
      <c r="Q19" s="29" t="s">
        <v>43</v>
      </c>
      <c r="R19" s="23" t="s">
        <v>58</v>
      </c>
      <c r="S19" s="23" t="s">
        <v>66</v>
      </c>
      <c r="T19" s="23" t="s">
        <v>64</v>
      </c>
    </row>
    <row r="20" spans="1:20" ht="30" customHeight="1" x14ac:dyDescent="0.2">
      <c r="A20" s="20" t="s">
        <v>12</v>
      </c>
      <c r="B20" s="2">
        <v>78111800</v>
      </c>
      <c r="C20" s="2">
        <v>78111800</v>
      </c>
      <c r="D20" s="2">
        <v>78111800</v>
      </c>
      <c r="E20" s="2">
        <v>78111800</v>
      </c>
      <c r="F20" s="2">
        <v>78111800</v>
      </c>
      <c r="G20" s="2">
        <v>78111800</v>
      </c>
      <c r="H20" s="2">
        <v>78111800</v>
      </c>
      <c r="I20" s="30">
        <v>78111800</v>
      </c>
      <c r="J20" s="25">
        <v>78111800</v>
      </c>
      <c r="K20" s="25">
        <v>78111800</v>
      </c>
      <c r="L20" s="25">
        <v>78111800</v>
      </c>
      <c r="M20" s="129">
        <v>78111800</v>
      </c>
      <c r="N20" s="25">
        <v>78111800</v>
      </c>
      <c r="O20" s="25">
        <v>78111800</v>
      </c>
      <c r="P20" s="25">
        <v>78111800</v>
      </c>
      <c r="Q20" s="30">
        <v>78111800</v>
      </c>
      <c r="R20" s="25">
        <v>78111800</v>
      </c>
      <c r="S20" s="25">
        <v>78111800</v>
      </c>
      <c r="T20" s="25">
        <v>78111800</v>
      </c>
    </row>
    <row r="21" spans="1:20" ht="38.25" customHeight="1" x14ac:dyDescent="0.2">
      <c r="A21" s="4" t="s">
        <v>13</v>
      </c>
      <c r="B21" s="13">
        <v>43264</v>
      </c>
      <c r="C21" s="11">
        <v>43493</v>
      </c>
      <c r="D21" s="11">
        <v>42779</v>
      </c>
      <c r="E21" s="12">
        <v>44602</v>
      </c>
      <c r="F21" s="111">
        <v>44956</v>
      </c>
      <c r="G21" s="11">
        <v>43264</v>
      </c>
      <c r="H21" s="11">
        <v>43264</v>
      </c>
      <c r="I21" s="11">
        <v>43493</v>
      </c>
      <c r="J21" s="26">
        <v>43900</v>
      </c>
      <c r="K21" s="26">
        <v>44602</v>
      </c>
      <c r="L21" s="26">
        <v>44956</v>
      </c>
      <c r="M21" s="111">
        <v>42779</v>
      </c>
      <c r="N21" s="26">
        <v>44956</v>
      </c>
      <c r="O21" s="11">
        <v>43264</v>
      </c>
      <c r="P21" s="26">
        <v>43900</v>
      </c>
      <c r="Q21" s="31">
        <v>44602</v>
      </c>
      <c r="R21" s="26">
        <v>44956</v>
      </c>
      <c r="S21" s="26">
        <v>45317</v>
      </c>
      <c r="T21" s="37">
        <v>45484</v>
      </c>
    </row>
    <row r="22" spans="1:20" ht="48" customHeight="1" x14ac:dyDescent="0.2">
      <c r="A22" s="4" t="s">
        <v>14</v>
      </c>
      <c r="B22" s="11">
        <v>43447</v>
      </c>
      <c r="C22" s="11">
        <v>43805</v>
      </c>
      <c r="D22" s="11">
        <v>43011</v>
      </c>
      <c r="E22" s="12" t="s">
        <v>44</v>
      </c>
      <c r="F22" s="111">
        <v>45232</v>
      </c>
      <c r="G22" s="11">
        <v>43441</v>
      </c>
      <c r="H22" s="11">
        <v>43441</v>
      </c>
      <c r="I22" s="11">
        <v>43805</v>
      </c>
      <c r="J22" s="26">
        <v>44530</v>
      </c>
      <c r="K22" s="26">
        <v>44865</v>
      </c>
      <c r="L22" s="26">
        <v>45232</v>
      </c>
      <c r="M22" s="111">
        <v>43011</v>
      </c>
      <c r="N22" s="26">
        <v>45232</v>
      </c>
      <c r="O22" s="11">
        <v>43441</v>
      </c>
      <c r="P22" s="26">
        <v>44530</v>
      </c>
      <c r="Q22" s="31" t="s">
        <v>44</v>
      </c>
      <c r="R22" s="26">
        <v>45232</v>
      </c>
      <c r="S22" s="26">
        <v>45471</v>
      </c>
      <c r="T22" s="37">
        <v>45653</v>
      </c>
    </row>
    <row r="23" spans="1:20" ht="36" customHeight="1" x14ac:dyDescent="0.2">
      <c r="A23" s="4" t="s">
        <v>15</v>
      </c>
      <c r="B23" s="3" t="s">
        <v>16</v>
      </c>
      <c r="C23" s="3" t="s">
        <v>16</v>
      </c>
      <c r="D23" s="3" t="s">
        <v>16</v>
      </c>
      <c r="E23" s="7" t="s">
        <v>45</v>
      </c>
      <c r="F23" s="118" t="s">
        <v>16</v>
      </c>
      <c r="G23" s="3" t="s">
        <v>16</v>
      </c>
      <c r="H23" s="3" t="s">
        <v>16</v>
      </c>
      <c r="I23" s="3" t="s">
        <v>16</v>
      </c>
      <c r="J23" s="25" t="s">
        <v>16</v>
      </c>
      <c r="K23" s="25" t="s">
        <v>45</v>
      </c>
      <c r="L23" s="25" t="s">
        <v>16</v>
      </c>
      <c r="M23" s="108" t="s">
        <v>16</v>
      </c>
      <c r="N23" s="25" t="s">
        <v>16</v>
      </c>
      <c r="O23" s="25" t="s">
        <v>16</v>
      </c>
      <c r="P23" s="25" t="s">
        <v>16</v>
      </c>
      <c r="Q23" s="27" t="s">
        <v>45</v>
      </c>
      <c r="R23" s="25" t="s">
        <v>16</v>
      </c>
      <c r="S23" s="25" t="s">
        <v>16</v>
      </c>
      <c r="T23" s="25" t="s">
        <v>16</v>
      </c>
    </row>
    <row r="24" spans="1:20" s="40" customFormat="1" ht="36" customHeight="1" x14ac:dyDescent="0.2">
      <c r="A24" s="1" t="s">
        <v>17</v>
      </c>
      <c r="B24" s="21">
        <v>0.5</v>
      </c>
      <c r="C24" s="38">
        <v>0.25</v>
      </c>
      <c r="D24" s="38">
        <v>0.6</v>
      </c>
      <c r="E24" s="116">
        <v>0.2</v>
      </c>
      <c r="F24" s="39">
        <v>0.2</v>
      </c>
      <c r="G24" s="21">
        <v>0.1</v>
      </c>
      <c r="H24" s="38">
        <v>0.1</v>
      </c>
      <c r="I24" s="38">
        <v>0.25</v>
      </c>
      <c r="J24" s="39">
        <v>0.5</v>
      </c>
      <c r="K24" s="39">
        <v>0.3</v>
      </c>
      <c r="L24" s="39">
        <v>0.3</v>
      </c>
      <c r="M24" s="130">
        <v>0.2</v>
      </c>
      <c r="N24" s="39">
        <v>0.2</v>
      </c>
      <c r="O24" s="39">
        <v>0.1</v>
      </c>
      <c r="P24" s="39">
        <v>0.2</v>
      </c>
      <c r="Q24" s="38">
        <v>0.2</v>
      </c>
      <c r="R24" s="39">
        <v>0.2</v>
      </c>
      <c r="S24" s="39">
        <v>0.2</v>
      </c>
      <c r="T24" s="39">
        <v>0.25</v>
      </c>
    </row>
    <row r="25" spans="1:20" s="15" customFormat="1" ht="63" customHeight="1" x14ac:dyDescent="0.2">
      <c r="A25" s="4" t="s">
        <v>18</v>
      </c>
      <c r="B25" s="54">
        <v>6381.54</v>
      </c>
      <c r="C25" s="53">
        <v>5741.93</v>
      </c>
      <c r="D25" s="53">
        <v>8244.5279999999984</v>
      </c>
      <c r="E25" s="117">
        <v>4672.442</v>
      </c>
      <c r="F25" s="57">
        <v>5740.5148122413793</v>
      </c>
      <c r="G25" s="54">
        <v>1276.308</v>
      </c>
      <c r="H25" s="53">
        <v>1276.308</v>
      </c>
      <c r="I25" s="53">
        <v>5868.7174999999997</v>
      </c>
      <c r="J25" s="57">
        <v>4627.665</v>
      </c>
      <c r="K25" s="57">
        <v>7008.6629999999996</v>
      </c>
      <c r="L25" s="57">
        <v>8610.7722183620681</v>
      </c>
      <c r="M25" s="131">
        <v>2748.1759999999999</v>
      </c>
      <c r="N25" s="57">
        <v>5740.5148122413793</v>
      </c>
      <c r="O25" s="53">
        <v>1276.308</v>
      </c>
      <c r="P25" s="57">
        <v>938.45600000000002</v>
      </c>
      <c r="Q25" s="53">
        <v>4672.442</v>
      </c>
      <c r="R25" s="57">
        <v>5758.9960000000001</v>
      </c>
      <c r="S25" s="57">
        <v>3548.8870915384614</v>
      </c>
      <c r="T25" s="57">
        <v>767.65</v>
      </c>
    </row>
    <row r="26" spans="1:20" x14ac:dyDescent="0.2">
      <c r="A26" s="55"/>
      <c r="B26" s="56"/>
      <c r="C26" s="56"/>
      <c r="D26" s="56"/>
      <c r="E26" s="56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</row>
    <row r="27" spans="1:20" s="16" customFormat="1" ht="36.75" customHeight="1" x14ac:dyDescent="0.2">
      <c r="A27" s="6" t="s">
        <v>19</v>
      </c>
      <c r="B27" s="97">
        <f>evaluacion!C3</f>
        <v>39813.697656480508</v>
      </c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121"/>
    </row>
    <row r="28" spans="1:20" s="16" customFormat="1" ht="34.5" customHeight="1" x14ac:dyDescent="0.2">
      <c r="A28" s="6" t="s">
        <v>20</v>
      </c>
      <c r="B28" s="99">
        <f>SUM(B25:T25)</f>
        <v>84900.818434383284</v>
      </c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22"/>
    </row>
    <row r="29" spans="1:20" s="16" customFormat="1" ht="28.5" customHeight="1" x14ac:dyDescent="0.2">
      <c r="A29" s="6" t="s">
        <v>21</v>
      </c>
      <c r="B29" s="88" t="str">
        <f>IF(B28&gt;=B27,"CUMPLE","NO CUMPLE")</f>
        <v>CUMPLE</v>
      </c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123"/>
    </row>
    <row r="30" spans="1:20" s="16" customFormat="1" ht="24.75" customHeight="1" x14ac:dyDescent="0.2">
      <c r="A30" s="6" t="s">
        <v>22</v>
      </c>
      <c r="B30" s="88" t="s">
        <v>2</v>
      </c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123"/>
    </row>
    <row r="31" spans="1:20" s="16" customFormat="1" ht="30" customHeight="1" x14ac:dyDescent="0.2">
      <c r="A31" s="19" t="s">
        <v>1</v>
      </c>
      <c r="B31" s="90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120"/>
    </row>
  </sheetData>
  <mergeCells count="49">
    <mergeCell ref="P7:P9"/>
    <mergeCell ref="P12:P18"/>
    <mergeCell ref="S7:S9"/>
    <mergeCell ref="S12:S18"/>
    <mergeCell ref="R7:R9"/>
    <mergeCell ref="R12:R18"/>
    <mergeCell ref="M3:N3"/>
    <mergeCell ref="N7:N9"/>
    <mergeCell ref="N12:N18"/>
    <mergeCell ref="K7:K9"/>
    <mergeCell ref="K12:K18"/>
    <mergeCell ref="O3:T3"/>
    <mergeCell ref="B2:T2"/>
    <mergeCell ref="A1:T1"/>
    <mergeCell ref="Q7:Q9"/>
    <mergeCell ref="Q12:Q18"/>
    <mergeCell ref="T7:T9"/>
    <mergeCell ref="T12:T18"/>
    <mergeCell ref="O7:O9"/>
    <mergeCell ref="O12:O18"/>
    <mergeCell ref="B3:F3"/>
    <mergeCell ref="F7:F9"/>
    <mergeCell ref="F12:F18"/>
    <mergeCell ref="B31:M31"/>
    <mergeCell ref="H3:L3"/>
    <mergeCell ref="L7:L9"/>
    <mergeCell ref="L12:L18"/>
    <mergeCell ref="I7:I9"/>
    <mergeCell ref="I12:I18"/>
    <mergeCell ref="B27:M27"/>
    <mergeCell ref="B28:M28"/>
    <mergeCell ref="B29:M29"/>
    <mergeCell ref="H7:H9"/>
    <mergeCell ref="H12:H18"/>
    <mergeCell ref="B7:B9"/>
    <mergeCell ref="B12:B18"/>
    <mergeCell ref="G7:G9"/>
    <mergeCell ref="G12:G18"/>
    <mergeCell ref="M7:M9"/>
    <mergeCell ref="M12:M18"/>
    <mergeCell ref="B30:M30"/>
    <mergeCell ref="D7:D9"/>
    <mergeCell ref="D12:D18"/>
    <mergeCell ref="E7:E9"/>
    <mergeCell ref="E12:E18"/>
    <mergeCell ref="C7:C9"/>
    <mergeCell ref="C12:C18"/>
    <mergeCell ref="J7:J9"/>
    <mergeCell ref="J12:J18"/>
  </mergeCells>
  <conditionalFormatting sqref="B29:N29">
    <cfRule type="cellIs" dxfId="0" priority="1" operator="equal">
      <formula>"NO CUMPLE"</formula>
    </cfRule>
  </conditionalFormatting>
  <pageMargins left="0.7" right="0.7" top="0.75" bottom="0.75" header="0.3" footer="0.3"/>
  <pageSetup paperSize="5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evaluacion</vt:lpstr>
      <vt:lpstr>detallado</vt:lpstr>
      <vt:lpstr>detallado!Área_de_impresión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Galvis Charria Federico Arturo</dc:creator>
  <cp:lastModifiedBy>carlos alberto yepes cartagena</cp:lastModifiedBy>
  <cp:lastPrinted>2024-01-18T19:15:23Z</cp:lastPrinted>
  <dcterms:created xsi:type="dcterms:W3CDTF">2024-01-17T16:45:31Z</dcterms:created>
  <dcterms:modified xsi:type="dcterms:W3CDTF">2026-01-06T16:24:20Z</dcterms:modified>
</cp:coreProperties>
</file>