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2. SELECCION ABREVIADA/MENOR CUANTÍA/2026/MANTENIMIENTO DE VEHÍCULOS/"/>
    </mc:Choice>
  </mc:AlternateContent>
  <xr:revisionPtr revIDLastSave="0" documentId="8_{6E15A77C-373F-4F9E-A6FB-08E3667F52F9}" xr6:coauthVersionLast="47" xr6:coauthVersionMax="47" xr10:uidLastSave="{00000000-0000-0000-0000-000000000000}"/>
  <bookViews>
    <workbookView xWindow="-110" yWindow="-110" windowWidth="19420" windowHeight="11500" tabRatio="731" activeTab="5" xr2:uid="{00000000-000D-0000-FFFF-FFFF00000000}"/>
  </bookViews>
  <sheets>
    <sheet name="(3) TOYOTA RAV" sheetId="12" r:id="rId1"/>
    <sheet name="(1) TOYOTA PRADO TXL" sheetId="25" r:id="rId2"/>
    <sheet name="(1) HILUX KUN 25" sheetId="19" r:id="rId3"/>
    <sheet name=" (1) NEW PRADO KDJ150 5 PUERTAS" sheetId="20" r:id="rId4"/>
    <sheet name="(1) 4RUNNER GRN285L" sheetId="24" r:id="rId5"/>
    <sheet name="VALOR TOTAL " sheetId="26" r:id="rId6"/>
  </sheets>
  <definedNames>
    <definedName name="_Toc230050773" localSheetId="0">'(3) TOYOTA RAV'!$A$2</definedName>
    <definedName name="_xlnm.Print_Area" localSheetId="0">'(3) TOYOTA RAV'!$A$1:$I$44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3" i="19" l="1"/>
  <c r="K43" i="19"/>
  <c r="J43" i="19"/>
  <c r="G43" i="19" l="1"/>
  <c r="F43" i="19"/>
  <c r="I41" i="25"/>
  <c r="H41" i="25"/>
  <c r="G41" i="25"/>
  <c r="J40" i="24" l="1"/>
  <c r="J41" i="24"/>
  <c r="J42" i="24"/>
  <c r="K42" i="24" s="1"/>
  <c r="J28" i="24"/>
  <c r="J29" i="20"/>
  <c r="K29" i="20" s="1"/>
  <c r="J28" i="19"/>
  <c r="K28" i="19" s="1"/>
  <c r="J18" i="19"/>
  <c r="M39" i="25"/>
  <c r="L39" i="25"/>
  <c r="K38" i="25"/>
  <c r="L38" i="25" s="1"/>
  <c r="K39" i="25"/>
  <c r="K40" i="25"/>
  <c r="L40" i="25" s="1"/>
  <c r="K26" i="25"/>
  <c r="M40" i="12"/>
  <c r="M37" i="12"/>
  <c r="M38" i="12"/>
  <c r="M39" i="12"/>
  <c r="L37" i="12"/>
  <c r="L38" i="12"/>
  <c r="L39" i="12"/>
  <c r="K26" i="12"/>
  <c r="L26" i="12" s="1"/>
  <c r="K40" i="24" l="1"/>
  <c r="L40" i="24" s="1"/>
  <c r="L42" i="24"/>
  <c r="K41" i="24"/>
  <c r="L41" i="24" s="1"/>
  <c r="K18" i="19"/>
  <c r="L18" i="19" s="1"/>
  <c r="M40" i="25"/>
  <c r="M38" i="25"/>
  <c r="K28" i="24"/>
  <c r="L28" i="24" s="1"/>
  <c r="L29" i="20"/>
  <c r="L28" i="19"/>
  <c r="L26" i="25"/>
  <c r="M26" i="25" s="1"/>
  <c r="M26" i="12"/>
  <c r="F40" i="24" l="1"/>
  <c r="F41" i="24"/>
  <c r="G41" i="24" s="1"/>
  <c r="F42" i="24"/>
  <c r="G42" i="24" s="1"/>
  <c r="F25" i="24"/>
  <c r="G25" i="24" s="1"/>
  <c r="F26" i="24"/>
  <c r="G26" i="24" s="1"/>
  <c r="F27" i="24"/>
  <c r="F28" i="24"/>
  <c r="G28" i="24" s="1"/>
  <c r="H28" i="24" s="1"/>
  <c r="F29" i="24"/>
  <c r="G29" i="24" s="1"/>
  <c r="F30" i="24"/>
  <c r="F31" i="24"/>
  <c r="F32" i="24"/>
  <c r="G32" i="24" s="1"/>
  <c r="H32" i="24" s="1"/>
  <c r="F33" i="24"/>
  <c r="F34" i="24"/>
  <c r="F35" i="24"/>
  <c r="G35" i="24" s="1"/>
  <c r="F25" i="20"/>
  <c r="G25" i="20" s="1"/>
  <c r="F26" i="20"/>
  <c r="F27" i="20"/>
  <c r="G27" i="20" s="1"/>
  <c r="F28" i="20"/>
  <c r="G28" i="20" s="1"/>
  <c r="F29" i="20"/>
  <c r="F30" i="20"/>
  <c r="F31" i="20"/>
  <c r="F32" i="20"/>
  <c r="G32" i="20" s="1"/>
  <c r="H32" i="20" s="1"/>
  <c r="F33" i="20"/>
  <c r="G33" i="20" s="1"/>
  <c r="H33" i="20" s="1"/>
  <c r="F34" i="20"/>
  <c r="G34" i="20" s="1"/>
  <c r="F35" i="20"/>
  <c r="G35" i="20" s="1"/>
  <c r="H35" i="20" s="1"/>
  <c r="F36" i="20"/>
  <c r="F40" i="19"/>
  <c r="G40" i="19" s="1"/>
  <c r="F41" i="19"/>
  <c r="F42" i="19"/>
  <c r="F25" i="19"/>
  <c r="F26" i="19"/>
  <c r="F27" i="19"/>
  <c r="F28" i="19"/>
  <c r="G28" i="19" s="1"/>
  <c r="H28" i="19" s="1"/>
  <c r="F29" i="19"/>
  <c r="G29" i="19" s="1"/>
  <c r="F30" i="19"/>
  <c r="F31" i="19"/>
  <c r="G31" i="19" s="1"/>
  <c r="F32" i="19"/>
  <c r="F33" i="19"/>
  <c r="F34" i="19"/>
  <c r="F35" i="19"/>
  <c r="G35" i="19" s="1"/>
  <c r="G39" i="25"/>
  <c r="G23" i="25"/>
  <c r="H23" i="25" s="1"/>
  <c r="I23" i="25" s="1"/>
  <c r="G24" i="25"/>
  <c r="H24" i="25" s="1"/>
  <c r="I24" i="25" s="1"/>
  <c r="G25" i="25"/>
  <c r="G26" i="25"/>
  <c r="H26" i="25" s="1"/>
  <c r="G27" i="25"/>
  <c r="H27" i="25" s="1"/>
  <c r="I27" i="25" s="1"/>
  <c r="G28" i="25"/>
  <c r="H28" i="25" s="1"/>
  <c r="G29" i="25"/>
  <c r="H29" i="25" s="1"/>
  <c r="G30" i="25"/>
  <c r="G31" i="25"/>
  <c r="G32" i="25"/>
  <c r="H32" i="25" s="1"/>
  <c r="G33" i="25"/>
  <c r="H33" i="25" s="1"/>
  <c r="I33" i="25" s="1"/>
  <c r="G22" i="25"/>
  <c r="G26" i="12"/>
  <c r="H26" i="12" s="1"/>
  <c r="G38" i="12"/>
  <c r="H38" i="12" s="1"/>
  <c r="G39" i="12"/>
  <c r="G31" i="24" l="1"/>
  <c r="H31" i="24" s="1"/>
  <c r="G34" i="25"/>
  <c r="F36" i="19"/>
  <c r="H35" i="24"/>
  <c r="G40" i="24"/>
  <c r="H40" i="24" s="1"/>
  <c r="G30" i="24"/>
  <c r="H30" i="24" s="1"/>
  <c r="G27" i="24"/>
  <c r="H27" i="24" s="1"/>
  <c r="H34" i="20"/>
  <c r="G31" i="20"/>
  <c r="H31" i="20" s="1"/>
  <c r="G36" i="20"/>
  <c r="H36" i="20" s="1"/>
  <c r="G29" i="20"/>
  <c r="H29" i="20" s="1"/>
  <c r="G33" i="19"/>
  <c r="H33" i="19" s="1"/>
  <c r="H40" i="19"/>
  <c r="H35" i="19"/>
  <c r="H39" i="25"/>
  <c r="I39" i="25" s="1"/>
  <c r="I26" i="25"/>
  <c r="I26" i="12"/>
  <c r="G34" i="19"/>
  <c r="H34" i="19" s="1"/>
  <c r="H42" i="24"/>
  <c r="G34" i="24"/>
  <c r="H34" i="24" s="1"/>
  <c r="G33" i="24"/>
  <c r="H33" i="24" s="1"/>
  <c r="H29" i="24"/>
  <c r="H26" i="24"/>
  <c r="H25" i="24"/>
  <c r="G30" i="20"/>
  <c r="H30" i="20" s="1"/>
  <c r="H28" i="20"/>
  <c r="H27" i="20"/>
  <c r="G26" i="20"/>
  <c r="H26" i="20" s="1"/>
  <c r="H25" i="20"/>
  <c r="G42" i="19"/>
  <c r="H42" i="19" s="1"/>
  <c r="G41" i="19"/>
  <c r="H41" i="19" s="1"/>
  <c r="G32" i="19"/>
  <c r="H32" i="19" s="1"/>
  <c r="H31" i="19"/>
  <c r="G30" i="19"/>
  <c r="H29" i="19"/>
  <c r="G27" i="19"/>
  <c r="H27" i="19" s="1"/>
  <c r="I32" i="25"/>
  <c r="G26" i="19"/>
  <c r="H26" i="19" s="1"/>
  <c r="G25" i="19"/>
  <c r="H25" i="19" s="1"/>
  <c r="H31" i="25"/>
  <c r="I31" i="25" s="1"/>
  <c r="H30" i="25"/>
  <c r="I30" i="25" s="1"/>
  <c r="I29" i="25"/>
  <c r="I28" i="25"/>
  <c r="H25" i="25"/>
  <c r="I25" i="25" s="1"/>
  <c r="I38" i="12"/>
  <c r="H39" i="12"/>
  <c r="I39" i="12" s="1"/>
  <c r="H30" i="19" l="1"/>
  <c r="G36" i="19"/>
  <c r="J27" i="24"/>
  <c r="K27" i="24" s="1"/>
  <c r="L27" i="24" s="1"/>
  <c r="J29" i="24"/>
  <c r="J30" i="24"/>
  <c r="J31" i="24"/>
  <c r="J32" i="24"/>
  <c r="K32" i="24" s="1"/>
  <c r="J33" i="24"/>
  <c r="K33" i="24" s="1"/>
  <c r="J34" i="24"/>
  <c r="K34" i="24" s="1"/>
  <c r="J35" i="24"/>
  <c r="J26" i="24"/>
  <c r="J25" i="24"/>
  <c r="J24" i="24"/>
  <c r="F39" i="24"/>
  <c r="J30" i="19"/>
  <c r="J21" i="19"/>
  <c r="K21" i="19" s="1"/>
  <c r="J20" i="19"/>
  <c r="K20" i="19" s="1"/>
  <c r="J19" i="19"/>
  <c r="K19" i="19" s="1"/>
  <c r="K31" i="25"/>
  <c r="L31" i="25" s="1"/>
  <c r="M31" i="25" s="1"/>
  <c r="K32" i="25"/>
  <c r="L32" i="25" s="1"/>
  <c r="M32" i="25" s="1"/>
  <c r="K33" i="25"/>
  <c r="L33" i="25" s="1"/>
  <c r="M33" i="25" s="1"/>
  <c r="G32" i="12"/>
  <c r="G31" i="12"/>
  <c r="H31" i="12" s="1"/>
  <c r="H32" i="12" l="1"/>
  <c r="I32" i="12"/>
  <c r="L33" i="24"/>
  <c r="L34" i="24"/>
  <c r="L32" i="24"/>
  <c r="K26" i="24"/>
  <c r="L26" i="24" s="1"/>
  <c r="K35" i="24"/>
  <c r="L35" i="24" s="1"/>
  <c r="J36" i="24"/>
  <c r="K25" i="24"/>
  <c r="L25" i="24" s="1"/>
  <c r="K31" i="24"/>
  <c r="L31" i="24" s="1"/>
  <c r="K30" i="24"/>
  <c r="L30" i="24" s="1"/>
  <c r="K29" i="24"/>
  <c r="L29" i="24" s="1"/>
  <c r="K36" i="24" l="1"/>
  <c r="L36" i="24" s="1"/>
  <c r="G37" i="12"/>
  <c r="H37" i="12" s="1"/>
  <c r="I37" i="12" s="1"/>
  <c r="G36" i="12"/>
  <c r="I31" i="12"/>
  <c r="G16" i="12"/>
  <c r="G40" i="12" l="1"/>
  <c r="H36" i="12"/>
  <c r="H40" i="12" s="1"/>
  <c r="H16" i="12"/>
  <c r="I40" i="12" l="1"/>
  <c r="I36" i="12"/>
  <c r="N42" i="24"/>
  <c r="O42" i="24" s="1"/>
  <c r="P42" i="24" s="1"/>
  <c r="F42" i="20"/>
  <c r="G42" i="20" s="1"/>
  <c r="J42" i="20"/>
  <c r="K42" i="20" s="1"/>
  <c r="N42" i="20"/>
  <c r="O42" i="20" s="1"/>
  <c r="L42" i="20" l="1"/>
  <c r="H42" i="20"/>
  <c r="P42" i="20"/>
  <c r="N19" i="19" l="1"/>
  <c r="O19" i="19" s="1"/>
  <c r="N20" i="19"/>
  <c r="O20" i="19" s="1"/>
  <c r="N21" i="19"/>
  <c r="O21" i="19" s="1"/>
  <c r="N18" i="19"/>
  <c r="O18" i="19" s="1"/>
  <c r="P19" i="19" l="1"/>
  <c r="P20" i="19"/>
  <c r="P21" i="19"/>
  <c r="P18" i="19"/>
  <c r="O28" i="12"/>
  <c r="P28" i="12" s="1"/>
  <c r="Q28" i="12" s="1"/>
  <c r="N40" i="24"/>
  <c r="N39" i="24"/>
  <c r="O39" i="24" s="1"/>
  <c r="N25" i="24"/>
  <c r="N26" i="24"/>
  <c r="O26" i="24" s="1"/>
  <c r="N27" i="24"/>
  <c r="O27" i="24" s="1"/>
  <c r="N29" i="24"/>
  <c r="N30" i="24"/>
  <c r="O30" i="24" s="1"/>
  <c r="N31" i="24"/>
  <c r="N32" i="24"/>
  <c r="O32" i="24" s="1"/>
  <c r="N24" i="24"/>
  <c r="O24" i="24" s="1"/>
  <c r="N19" i="24"/>
  <c r="N20" i="24"/>
  <c r="N21" i="24"/>
  <c r="N18" i="24"/>
  <c r="O18" i="24" s="1"/>
  <c r="N41" i="20"/>
  <c r="N43" i="20"/>
  <c r="O43" i="20" s="1"/>
  <c r="N40" i="20"/>
  <c r="O40" i="20" s="1"/>
  <c r="N25" i="20"/>
  <c r="O25" i="20" s="1"/>
  <c r="N27" i="20"/>
  <c r="N28" i="20"/>
  <c r="O28" i="20" s="1"/>
  <c r="N30" i="20"/>
  <c r="O30" i="20" s="1"/>
  <c r="N31" i="20"/>
  <c r="O31" i="20" s="1"/>
  <c r="N32" i="20"/>
  <c r="O32" i="20" s="1"/>
  <c r="N33" i="20"/>
  <c r="O33" i="20" s="1"/>
  <c r="N34" i="20"/>
  <c r="O34" i="20" s="1"/>
  <c r="N35" i="20"/>
  <c r="O35" i="20" s="1"/>
  <c r="N36" i="20"/>
  <c r="O36" i="20" s="1"/>
  <c r="N24" i="20"/>
  <c r="N19" i="20"/>
  <c r="O19" i="20" s="1"/>
  <c r="N20" i="20"/>
  <c r="O20" i="20" s="1"/>
  <c r="N21" i="20"/>
  <c r="N18" i="20"/>
  <c r="O40" i="24" l="1"/>
  <c r="P40" i="24" s="1"/>
  <c r="O29" i="24"/>
  <c r="P29" i="24" s="1"/>
  <c r="P30" i="24"/>
  <c r="O25" i="24"/>
  <c r="P25" i="24" s="1"/>
  <c r="P27" i="24"/>
  <c r="P26" i="24"/>
  <c r="O31" i="24"/>
  <c r="P31" i="24" s="1"/>
  <c r="O20" i="24"/>
  <c r="P20" i="24" s="1"/>
  <c r="O21" i="24"/>
  <c r="P21" i="24" s="1"/>
  <c r="O19" i="24"/>
  <c r="P19" i="24" s="1"/>
  <c r="O41" i="20"/>
  <c r="P41" i="20" s="1"/>
  <c r="P20" i="20"/>
  <c r="O18" i="20"/>
  <c r="P18" i="20" s="1"/>
  <c r="P19" i="20"/>
  <c r="O21" i="20"/>
  <c r="P21" i="20" s="1"/>
  <c r="P39" i="24"/>
  <c r="P32" i="24"/>
  <c r="P24" i="24"/>
  <c r="P18" i="24"/>
  <c r="P43" i="20"/>
  <c r="P40" i="20"/>
  <c r="P35" i="20"/>
  <c r="P34" i="20"/>
  <c r="P28" i="20"/>
  <c r="P25" i="20"/>
  <c r="P32" i="20"/>
  <c r="O24" i="20"/>
  <c r="P24" i="20" s="1"/>
  <c r="O27" i="20"/>
  <c r="P27" i="20" s="1"/>
  <c r="P36" i="20"/>
  <c r="P31" i="20"/>
  <c r="P33" i="20"/>
  <c r="P30" i="20"/>
  <c r="N40" i="19"/>
  <c r="N41" i="19"/>
  <c r="N42" i="19"/>
  <c r="N39" i="19"/>
  <c r="N25" i="19"/>
  <c r="N27" i="19"/>
  <c r="O27" i="19" s="1"/>
  <c r="N29" i="19"/>
  <c r="N30" i="19"/>
  <c r="N31" i="19"/>
  <c r="N32" i="19"/>
  <c r="N33" i="19"/>
  <c r="N34" i="19"/>
  <c r="N35" i="19"/>
  <c r="O35" i="19" s="1"/>
  <c r="N24" i="19"/>
  <c r="O23" i="25"/>
  <c r="P23" i="25" s="1"/>
  <c r="Q23" i="25" s="1"/>
  <c r="O24" i="25"/>
  <c r="P24" i="25" s="1"/>
  <c r="Q24" i="25" s="1"/>
  <c r="O25" i="25"/>
  <c r="P25" i="25" s="1"/>
  <c r="Q25" i="25" s="1"/>
  <c r="O27" i="25"/>
  <c r="P27" i="25" s="1"/>
  <c r="Q27" i="25" s="1"/>
  <c r="O28" i="25"/>
  <c r="P28" i="25" s="1"/>
  <c r="Q28" i="25" s="1"/>
  <c r="O29" i="25"/>
  <c r="P29" i="25" s="1"/>
  <c r="Q29" i="25" s="1"/>
  <c r="O30" i="25"/>
  <c r="P30" i="25" s="1"/>
  <c r="Q30" i="25" s="1"/>
  <c r="O22" i="25"/>
  <c r="P22" i="25" s="1"/>
  <c r="Q22" i="25" s="1"/>
  <c r="O37" i="12"/>
  <c r="O39" i="12"/>
  <c r="O36" i="12"/>
  <c r="O30" i="12"/>
  <c r="O23" i="12"/>
  <c r="O24" i="12"/>
  <c r="O25" i="12"/>
  <c r="O27" i="12"/>
  <c r="O29" i="12"/>
  <c r="O22" i="12"/>
  <c r="O17" i="12"/>
  <c r="O18" i="12"/>
  <c r="O19" i="12"/>
  <c r="O16" i="12"/>
  <c r="P44" i="20" l="1"/>
  <c r="O42" i="19"/>
  <c r="P42" i="19" s="1"/>
  <c r="O41" i="19"/>
  <c r="P41" i="19" s="1"/>
  <c r="O40" i="19"/>
  <c r="P40" i="19" s="1"/>
  <c r="O39" i="19"/>
  <c r="P39" i="19" s="1"/>
  <c r="P36" i="12"/>
  <c r="Q36" i="12" s="1"/>
  <c r="P39" i="12"/>
  <c r="Q39" i="12" s="1"/>
  <c r="P37" i="12"/>
  <c r="Q37" i="12" s="1"/>
  <c r="P24" i="12"/>
  <c r="Q24" i="12" s="1"/>
  <c r="P23" i="12"/>
  <c r="Q23" i="12" s="1"/>
  <c r="P22" i="12"/>
  <c r="Q22" i="12" s="1"/>
  <c r="P17" i="12"/>
  <c r="Q17" i="12" s="1"/>
  <c r="P16" i="12"/>
  <c r="Q16" i="12" s="1"/>
  <c r="P18" i="12"/>
  <c r="Q18" i="12" s="1"/>
  <c r="P19" i="12"/>
  <c r="Q19" i="12" s="1"/>
  <c r="O25" i="19"/>
  <c r="P25" i="19" s="1"/>
  <c r="O31" i="19"/>
  <c r="P31" i="19" s="1"/>
  <c r="O24" i="19"/>
  <c r="P24" i="19" s="1"/>
  <c r="O34" i="19"/>
  <c r="P34" i="19" s="1"/>
  <c r="O33" i="19"/>
  <c r="P33" i="19" s="1"/>
  <c r="P35" i="19"/>
  <c r="O30" i="19"/>
  <c r="P30" i="19" s="1"/>
  <c r="O29" i="19"/>
  <c r="P29" i="19" s="1"/>
  <c r="P27" i="19"/>
  <c r="O32" i="19"/>
  <c r="P32" i="19" s="1"/>
  <c r="P29" i="12"/>
  <c r="Q29" i="12" s="1"/>
  <c r="P27" i="12"/>
  <c r="Q27" i="12" s="1"/>
  <c r="P25" i="12"/>
  <c r="Q25" i="12" s="1"/>
  <c r="P30" i="12"/>
  <c r="Q30" i="12" s="1"/>
  <c r="O40" i="12"/>
  <c r="J39" i="24"/>
  <c r="K24" i="24"/>
  <c r="J19" i="24"/>
  <c r="K19" i="24" s="1"/>
  <c r="J20" i="24"/>
  <c r="K20" i="24" s="1"/>
  <c r="J21" i="24"/>
  <c r="K21" i="24" s="1"/>
  <c r="J18" i="24"/>
  <c r="J43" i="20"/>
  <c r="K43" i="20" s="1"/>
  <c r="J41" i="20"/>
  <c r="K41" i="20" s="1"/>
  <c r="J40" i="20"/>
  <c r="J25" i="20"/>
  <c r="K25" i="20" s="1"/>
  <c r="J27" i="20"/>
  <c r="K27" i="20" s="1"/>
  <c r="J28" i="20"/>
  <c r="K28" i="20" s="1"/>
  <c r="J30" i="20"/>
  <c r="K30" i="20" s="1"/>
  <c r="J31" i="20"/>
  <c r="K31" i="20" s="1"/>
  <c r="J32" i="20"/>
  <c r="K32" i="20" s="1"/>
  <c r="J33" i="20"/>
  <c r="K33" i="20" s="1"/>
  <c r="J34" i="20"/>
  <c r="K34" i="20" s="1"/>
  <c r="J35" i="20"/>
  <c r="K35" i="20" s="1"/>
  <c r="J36" i="20"/>
  <c r="K36" i="20" s="1"/>
  <c r="J24" i="20"/>
  <c r="K24" i="20" s="1"/>
  <c r="J19" i="20"/>
  <c r="K19" i="20" s="1"/>
  <c r="J20" i="20"/>
  <c r="K20" i="20" s="1"/>
  <c r="J21" i="20"/>
  <c r="K21" i="20" s="1"/>
  <c r="J18" i="20"/>
  <c r="J40" i="19"/>
  <c r="K40" i="19" s="1"/>
  <c r="J41" i="19"/>
  <c r="K41" i="19" s="1"/>
  <c r="J42" i="19"/>
  <c r="K42" i="19" s="1"/>
  <c r="J39" i="19"/>
  <c r="K39" i="19" s="1"/>
  <c r="J25" i="19"/>
  <c r="K25" i="19" s="1"/>
  <c r="J27" i="19"/>
  <c r="K27" i="19" s="1"/>
  <c r="J29" i="19"/>
  <c r="K29" i="19" s="1"/>
  <c r="K30" i="19"/>
  <c r="J31" i="19"/>
  <c r="K31" i="19" s="1"/>
  <c r="J32" i="19"/>
  <c r="K32" i="19" s="1"/>
  <c r="J34" i="19"/>
  <c r="K34" i="19" s="1"/>
  <c r="J35" i="19"/>
  <c r="K35" i="19" s="1"/>
  <c r="J24" i="19"/>
  <c r="K37" i="25"/>
  <c r="K23" i="25"/>
  <c r="K24" i="25"/>
  <c r="K25" i="25"/>
  <c r="K27" i="25"/>
  <c r="K28" i="25"/>
  <c r="K29" i="25"/>
  <c r="K30" i="25"/>
  <c r="K22" i="25"/>
  <c r="K17" i="25"/>
  <c r="K18" i="25"/>
  <c r="K19" i="25"/>
  <c r="K16" i="25"/>
  <c r="K40" i="20" l="1"/>
  <c r="K44" i="20" s="1"/>
  <c r="J44" i="20"/>
  <c r="K34" i="25"/>
  <c r="K39" i="24"/>
  <c r="K43" i="24" s="1"/>
  <c r="J43" i="24"/>
  <c r="K18" i="24"/>
  <c r="K22" i="24" s="1"/>
  <c r="J22" i="24"/>
  <c r="K18" i="20"/>
  <c r="K22" i="20" s="1"/>
  <c r="J22" i="20"/>
  <c r="K41" i="25"/>
  <c r="K20" i="25"/>
  <c r="K24" i="19"/>
  <c r="L21" i="19"/>
  <c r="L22" i="20" l="1"/>
  <c r="L43" i="24"/>
  <c r="L22" i="24"/>
  <c r="L37" i="24" s="1"/>
  <c r="K35" i="25"/>
  <c r="L35" i="25" s="1"/>
  <c r="F18" i="19"/>
  <c r="F21" i="19"/>
  <c r="G21" i="19" s="1"/>
  <c r="H21" i="19" s="1"/>
  <c r="K42" i="25" l="1"/>
  <c r="L44" i="24"/>
  <c r="G18" i="19"/>
  <c r="G40" i="25"/>
  <c r="H40" i="25" s="1"/>
  <c r="H18" i="19" l="1"/>
  <c r="O43" i="24"/>
  <c r="O22" i="24"/>
  <c r="O44" i="20"/>
  <c r="O22" i="20"/>
  <c r="O43" i="19"/>
  <c r="M22" i="19"/>
  <c r="O22" i="19"/>
  <c r="K22" i="19"/>
  <c r="P40" i="12"/>
  <c r="Q40" i="12" s="1"/>
  <c r="P33" i="12"/>
  <c r="O40" i="25"/>
  <c r="P40" i="25" s="1"/>
  <c r="O38" i="25"/>
  <c r="P38" i="25" s="1"/>
  <c r="O37" i="25"/>
  <c r="P37" i="25" s="1"/>
  <c r="L37" i="25"/>
  <c r="O19" i="25"/>
  <c r="O18" i="25"/>
  <c r="O17" i="25"/>
  <c r="O16" i="25"/>
  <c r="L18" i="25"/>
  <c r="L17" i="25"/>
  <c r="M17" i="25" s="1"/>
  <c r="L16" i="25"/>
  <c r="M37" i="25" l="1"/>
  <c r="M16" i="25"/>
  <c r="P19" i="25"/>
  <c r="Q19" i="25" s="1"/>
  <c r="P16" i="25"/>
  <c r="Q16" i="25" s="1"/>
  <c r="P18" i="25"/>
  <c r="Q18" i="25" s="1"/>
  <c r="P17" i="25"/>
  <c r="Q17" i="25" s="1"/>
  <c r="O41" i="25"/>
  <c r="O20" i="25"/>
  <c r="M18" i="25"/>
  <c r="L19" i="25"/>
  <c r="M19" i="25" s="1"/>
  <c r="L41" i="25" l="1"/>
  <c r="M41" i="25" s="1"/>
  <c r="L20" i="25"/>
  <c r="M20" i="25" s="1"/>
  <c r="O42" i="25"/>
  <c r="P41" i="25"/>
  <c r="P20" i="25"/>
  <c r="I40" i="25"/>
  <c r="G38" i="25"/>
  <c r="H38" i="25" s="1"/>
  <c r="I38" i="25" s="1"/>
  <c r="G37" i="25"/>
  <c r="G19" i="25"/>
  <c r="G18" i="25"/>
  <c r="H18" i="25" s="1"/>
  <c r="G17" i="25"/>
  <c r="G16" i="25"/>
  <c r="L42" i="25" l="1"/>
  <c r="L25" i="25"/>
  <c r="M25" i="25" s="1"/>
  <c r="L30" i="25"/>
  <c r="M30" i="25" s="1"/>
  <c r="L27" i="25"/>
  <c r="M27" i="25" s="1"/>
  <c r="G20" i="25"/>
  <c r="G35" i="25" s="1"/>
  <c r="H35" i="25" s="1"/>
  <c r="Q41" i="25"/>
  <c r="G22" i="26" s="1"/>
  <c r="E22" i="26"/>
  <c r="P42" i="25"/>
  <c r="Q20" i="25"/>
  <c r="H16" i="25"/>
  <c r="H17" i="25"/>
  <c r="I17" i="25" s="1"/>
  <c r="H19" i="25"/>
  <c r="I18" i="25"/>
  <c r="H22" i="25"/>
  <c r="H34" i="25" s="1"/>
  <c r="I34" i="25" s="1"/>
  <c r="L23" i="25"/>
  <c r="M23" i="25" s="1"/>
  <c r="L28" i="25"/>
  <c r="M28" i="25" s="1"/>
  <c r="H37" i="25"/>
  <c r="F24" i="24"/>
  <c r="F21" i="24"/>
  <c r="F19" i="24"/>
  <c r="F20" i="24"/>
  <c r="F18" i="24"/>
  <c r="F41" i="20"/>
  <c r="F43" i="20"/>
  <c r="F40" i="20"/>
  <c r="F24" i="20"/>
  <c r="F19" i="20"/>
  <c r="F20" i="20"/>
  <c r="G20" i="20" s="1"/>
  <c r="F21" i="20"/>
  <c r="F18" i="20"/>
  <c r="L41" i="19"/>
  <c r="F39" i="19"/>
  <c r="F24" i="19"/>
  <c r="L19" i="19"/>
  <c r="F19" i="19"/>
  <c r="F20" i="19"/>
  <c r="F36" i="24" l="1"/>
  <c r="G36" i="24" s="1"/>
  <c r="C22" i="26"/>
  <c r="I22" i="26" s="1"/>
  <c r="I37" i="25"/>
  <c r="I22" i="25"/>
  <c r="I16" i="25"/>
  <c r="H20" i="25"/>
  <c r="I20" i="25" s="1"/>
  <c r="I35" i="25" s="1"/>
  <c r="I42" i="25" s="1"/>
  <c r="H20" i="20"/>
  <c r="L20" i="20" s="1"/>
  <c r="L33" i="20"/>
  <c r="G40" i="20"/>
  <c r="H40" i="20" s="1"/>
  <c r="L32" i="20"/>
  <c r="G43" i="20"/>
  <c r="H43" i="20" s="1"/>
  <c r="L43" i="20" s="1"/>
  <c r="L34" i="19"/>
  <c r="G39" i="19"/>
  <c r="G24" i="20"/>
  <c r="L28" i="20"/>
  <c r="L25" i="19"/>
  <c r="L31" i="20"/>
  <c r="L31" i="19"/>
  <c r="L30" i="20"/>
  <c r="L29" i="19"/>
  <c r="L40" i="19"/>
  <c r="L36" i="20"/>
  <c r="L27" i="20"/>
  <c r="L20" i="19"/>
  <c r="G20" i="19"/>
  <c r="H20" i="19" s="1"/>
  <c r="G19" i="20"/>
  <c r="H19" i="20" s="1"/>
  <c r="L19" i="20" s="1"/>
  <c r="G19" i="19"/>
  <c r="L42" i="19"/>
  <c r="G41" i="20"/>
  <c r="H41" i="20" s="1"/>
  <c r="L41" i="20" s="1"/>
  <c r="L35" i="20"/>
  <c r="G21" i="20"/>
  <c r="H21" i="20" s="1"/>
  <c r="L21" i="20" s="1"/>
  <c r="L32" i="19"/>
  <c r="L30" i="19"/>
  <c r="G24" i="19"/>
  <c r="L27" i="19"/>
  <c r="L35" i="19"/>
  <c r="F22" i="20"/>
  <c r="G18" i="20"/>
  <c r="H18" i="20" s="1"/>
  <c r="L34" i="20"/>
  <c r="L25" i="20"/>
  <c r="G20" i="24"/>
  <c r="H20" i="24" s="1"/>
  <c r="L20" i="24" s="1"/>
  <c r="G19" i="24"/>
  <c r="H19" i="24" s="1"/>
  <c r="L19" i="24" s="1"/>
  <c r="G21" i="24"/>
  <c r="H21" i="24" s="1"/>
  <c r="L21" i="24" s="1"/>
  <c r="G18" i="24"/>
  <c r="H18" i="24" s="1"/>
  <c r="G24" i="24"/>
  <c r="H24" i="24" s="1"/>
  <c r="G39" i="24"/>
  <c r="H39" i="24" s="1"/>
  <c r="L24" i="24"/>
  <c r="L18" i="24"/>
  <c r="L40" i="20"/>
  <c r="L24" i="20"/>
  <c r="L39" i="19"/>
  <c r="L24" i="19"/>
  <c r="J22" i="19"/>
  <c r="L22" i="19" s="1"/>
  <c r="L29" i="25"/>
  <c r="M29" i="25" s="1"/>
  <c r="L24" i="25"/>
  <c r="M24" i="25" s="1"/>
  <c r="I19" i="25"/>
  <c r="L44" i="20" l="1"/>
  <c r="H44" i="20"/>
  <c r="H24" i="20"/>
  <c r="H42" i="25"/>
  <c r="G42" i="25"/>
  <c r="E23" i="26"/>
  <c r="G22" i="19"/>
  <c r="G37" i="19" s="1"/>
  <c r="G44" i="19" s="1"/>
  <c r="H19" i="19"/>
  <c r="H39" i="19"/>
  <c r="H24" i="19"/>
  <c r="L39" i="24"/>
  <c r="N43" i="24"/>
  <c r="N36" i="24"/>
  <c r="N22" i="24"/>
  <c r="J37" i="24"/>
  <c r="J44" i="24" s="1"/>
  <c r="E24" i="26"/>
  <c r="L18" i="20"/>
  <c r="N43" i="19"/>
  <c r="N22" i="19"/>
  <c r="L22" i="25"/>
  <c r="L34" i="25" s="1"/>
  <c r="G30" i="12"/>
  <c r="H30" i="12" s="1"/>
  <c r="G23" i="12"/>
  <c r="G24" i="12"/>
  <c r="G25" i="12"/>
  <c r="G27" i="12"/>
  <c r="G28" i="12"/>
  <c r="G29" i="12"/>
  <c r="G22" i="12"/>
  <c r="G33" i="12" s="1"/>
  <c r="G17" i="12"/>
  <c r="G18" i="12"/>
  <c r="G19" i="12"/>
  <c r="G20" i="12" l="1"/>
  <c r="G34" i="12" s="1"/>
  <c r="H34" i="12" s="1"/>
  <c r="P43" i="24"/>
  <c r="G25" i="26" s="1"/>
  <c r="E25" i="26"/>
  <c r="P43" i="19"/>
  <c r="G23" i="26" s="1"/>
  <c r="H25" i="12"/>
  <c r="I25" i="12" s="1"/>
  <c r="H17" i="12"/>
  <c r="H22" i="12"/>
  <c r="M22" i="25"/>
  <c r="M34" i="25" s="1"/>
  <c r="M35" i="25" s="1"/>
  <c r="M42" i="25" s="1"/>
  <c r="I30" i="12"/>
  <c r="H29" i="12"/>
  <c r="H28" i="12"/>
  <c r="I28" i="12" s="1"/>
  <c r="H18" i="12"/>
  <c r="I18" i="12" s="1"/>
  <c r="H24" i="12"/>
  <c r="H23" i="12"/>
  <c r="I23" i="12" s="1"/>
  <c r="H19" i="12"/>
  <c r="I19" i="12" s="1"/>
  <c r="H27" i="12"/>
  <c r="I27" i="12" s="1"/>
  <c r="C14" i="26"/>
  <c r="O36" i="24"/>
  <c r="P36" i="24" s="1"/>
  <c r="K37" i="24"/>
  <c r="K44" i="24" s="1"/>
  <c r="P22" i="24"/>
  <c r="N37" i="24"/>
  <c r="G24" i="26"/>
  <c r="N44" i="20"/>
  <c r="N22" i="20"/>
  <c r="P22" i="19"/>
  <c r="O34" i="25"/>
  <c r="P34" i="25"/>
  <c r="H33" i="12" l="1"/>
  <c r="I33" i="12" s="1"/>
  <c r="H20" i="12"/>
  <c r="I20" i="12" s="1"/>
  <c r="I34" i="12" s="1"/>
  <c r="I41" i="12" s="1"/>
  <c r="I22" i="12"/>
  <c r="I29" i="12"/>
  <c r="I17" i="12"/>
  <c r="I24" i="12"/>
  <c r="P37" i="24"/>
  <c r="P44" i="24" s="1"/>
  <c r="I16" i="12"/>
  <c r="E17" i="26"/>
  <c r="E14" i="26"/>
  <c r="O37" i="24"/>
  <c r="O44" i="24" s="1"/>
  <c r="N44" i="24"/>
  <c r="P22" i="20"/>
  <c r="Q34" i="25"/>
  <c r="Q35" i="25" s="1"/>
  <c r="Q42" i="25" s="1"/>
  <c r="O35" i="25"/>
  <c r="P35" i="25" s="1"/>
  <c r="O33" i="12"/>
  <c r="Q33" i="12" s="1"/>
  <c r="O20" i="12"/>
  <c r="H41" i="12" l="1"/>
  <c r="G41" i="12"/>
  <c r="P20" i="12"/>
  <c r="Q20" i="12" s="1"/>
  <c r="Q34" i="12" s="1"/>
  <c r="Q41" i="12" s="1"/>
  <c r="G17" i="26"/>
  <c r="G14" i="26"/>
  <c r="I14" i="26" s="1"/>
  <c r="O34" i="12"/>
  <c r="C13" i="26" l="1"/>
  <c r="G21" i="26"/>
  <c r="G26" i="26" s="1"/>
  <c r="P34" i="12"/>
  <c r="P41" i="12" s="1"/>
  <c r="F22" i="24"/>
  <c r="H43" i="19"/>
  <c r="F43" i="24"/>
  <c r="G22" i="24"/>
  <c r="G43" i="24"/>
  <c r="F44" i="20"/>
  <c r="G44" i="20"/>
  <c r="F22" i="19"/>
  <c r="F37" i="19" s="1"/>
  <c r="F44" i="19" s="1"/>
  <c r="C24" i="26"/>
  <c r="I24" i="26" s="1"/>
  <c r="G22" i="20"/>
  <c r="H22" i="20" s="1"/>
  <c r="H43" i="24" l="1"/>
  <c r="C25" i="26"/>
  <c r="I25" i="26" s="1"/>
  <c r="C23" i="26"/>
  <c r="I23" i="26" s="1"/>
  <c r="N26" i="19"/>
  <c r="O26" i="19" s="1"/>
  <c r="O36" i="19" s="1"/>
  <c r="O37" i="19" s="1"/>
  <c r="O44" i="19" s="1"/>
  <c r="J26" i="19"/>
  <c r="N26" i="20"/>
  <c r="O26" i="20" s="1"/>
  <c r="O37" i="20" s="1"/>
  <c r="O38" i="20" s="1"/>
  <c r="O45" i="20" s="1"/>
  <c r="J26" i="20"/>
  <c r="F37" i="20"/>
  <c r="G13" i="26"/>
  <c r="O41" i="12"/>
  <c r="H36" i="24"/>
  <c r="H22" i="24"/>
  <c r="F37" i="24"/>
  <c r="F44" i="24" s="1"/>
  <c r="H22" i="19"/>
  <c r="H37" i="24" l="1"/>
  <c r="H44" i="24" s="1"/>
  <c r="C21" i="26"/>
  <c r="K26" i="20"/>
  <c r="K37" i="20" s="1"/>
  <c r="K38" i="20" s="1"/>
  <c r="K45" i="20" s="1"/>
  <c r="J37" i="20"/>
  <c r="L37" i="20" s="1"/>
  <c r="L38" i="20" s="1"/>
  <c r="L45" i="20" s="1"/>
  <c r="P26" i="20"/>
  <c r="N37" i="20"/>
  <c r="K26" i="19"/>
  <c r="P26" i="19"/>
  <c r="N36" i="19"/>
  <c r="G37" i="24"/>
  <c r="G44" i="24" s="1"/>
  <c r="C17" i="26" l="1"/>
  <c r="I17" i="26" s="1"/>
  <c r="G37" i="20"/>
  <c r="H37" i="20" s="1"/>
  <c r="H38" i="20" s="1"/>
  <c r="H45" i="20" s="1"/>
  <c r="C26" i="26"/>
  <c r="P37" i="20"/>
  <c r="P38" i="20" s="1"/>
  <c r="P45" i="20" s="1"/>
  <c r="N38" i="20"/>
  <c r="N45" i="20" s="1"/>
  <c r="J38" i="20"/>
  <c r="J45" i="20" s="1"/>
  <c r="F38" i="20"/>
  <c r="F45" i="20" s="1"/>
  <c r="H36" i="19"/>
  <c r="H37" i="19" s="1"/>
  <c r="H44" i="19" s="1"/>
  <c r="P36" i="19"/>
  <c r="P37" i="19" s="1"/>
  <c r="P44" i="19" s="1"/>
  <c r="N37" i="19"/>
  <c r="N44" i="19" s="1"/>
  <c r="L26" i="19"/>
  <c r="L26" i="20"/>
  <c r="G38" i="20" l="1"/>
  <c r="G45" i="20" s="1"/>
  <c r="G15" i="26"/>
  <c r="E16" i="26"/>
  <c r="C15" i="26"/>
  <c r="C16" i="26"/>
  <c r="G16" i="26"/>
  <c r="I16" i="26" l="1"/>
  <c r="C18" i="26"/>
  <c r="C28" i="26" s="1"/>
  <c r="G18" i="26"/>
  <c r="G28" i="26" s="1"/>
  <c r="K19" i="12"/>
  <c r="L19" i="12" s="1"/>
  <c r="K17" i="12"/>
  <c r="K18" i="12"/>
  <c r="L18" i="12" s="1"/>
  <c r="M18" i="12" s="1"/>
  <c r="M19" i="12" l="1"/>
  <c r="L17" i="12"/>
  <c r="M17" i="12" s="1"/>
  <c r="K16" i="12"/>
  <c r="L16" i="12"/>
  <c r="L20" i="12" s="1"/>
  <c r="M16" i="12" l="1"/>
  <c r="K20" i="12"/>
  <c r="M20" i="12" l="1"/>
  <c r="K23" i="12"/>
  <c r="L23" i="12" s="1"/>
  <c r="K24" i="12"/>
  <c r="K25" i="12"/>
  <c r="K28" i="12"/>
  <c r="L28" i="12" s="1"/>
  <c r="K31" i="12"/>
  <c r="K27" i="12"/>
  <c r="L27" i="12" s="1"/>
  <c r="K29" i="12"/>
  <c r="K22" i="12"/>
  <c r="K30" i="12"/>
  <c r="L30" i="12" s="1"/>
  <c r="K32" i="12"/>
  <c r="L32" i="12" s="1"/>
  <c r="M27" i="12" l="1"/>
  <c r="L31" i="12"/>
  <c r="M31" i="12" s="1"/>
  <c r="M32" i="12"/>
  <c r="M30" i="12"/>
  <c r="L29" i="12"/>
  <c r="M29" i="12" s="1"/>
  <c r="M28" i="12"/>
  <c r="L25" i="12"/>
  <c r="M25" i="12" s="1"/>
  <c r="K33" i="12"/>
  <c r="K34" i="12" s="1"/>
  <c r="L24" i="12"/>
  <c r="M24" i="12" s="1"/>
  <c r="M23" i="12"/>
  <c r="L22" i="12"/>
  <c r="L33" i="12" l="1"/>
  <c r="M22" i="12"/>
  <c r="M33" i="12" s="1"/>
  <c r="M34" i="12" s="1"/>
  <c r="L34" i="12"/>
  <c r="E13" i="26" l="1"/>
  <c r="I13" i="26" s="1"/>
  <c r="K40" i="12" l="1"/>
  <c r="L36" i="12"/>
  <c r="L40" i="12" l="1"/>
  <c r="L41" i="12" s="1"/>
  <c r="K41" i="12"/>
  <c r="M36" i="12"/>
  <c r="M41" i="12" l="1"/>
  <c r="E21" i="26" l="1"/>
  <c r="I21" i="26" s="1"/>
  <c r="I26" i="26" s="1"/>
  <c r="E26" i="26" l="1"/>
  <c r="J33" i="19"/>
  <c r="K33" i="19" s="1"/>
  <c r="K36" i="19" s="1"/>
  <c r="K37" i="19" s="1"/>
  <c r="K44" i="19" s="1"/>
  <c r="J36" i="19" l="1"/>
  <c r="J37" i="19" s="1"/>
  <c r="J44" i="19" s="1"/>
  <c r="L33" i="19"/>
  <c r="L36" i="19"/>
  <c r="L37" i="19" s="1"/>
  <c r="L44" i="19" s="1"/>
  <c r="E15" i="26" l="1"/>
  <c r="E18" i="26" l="1"/>
  <c r="E28" i="26" s="1"/>
  <c r="I15" i="26"/>
  <c r="I18" i="26" s="1"/>
  <c r="I28" i="26" s="1"/>
  <c r="I29" i="26" s="1"/>
</calcChain>
</file>

<file path=xl/sharedStrings.xml><?xml version="1.0" encoding="utf-8"?>
<sst xmlns="http://schemas.openxmlformats.org/spreadsheetml/2006/main" count="518" uniqueCount="89">
  <si>
    <t>MANTENIMIENTOS PREVENTIVOS</t>
  </si>
  <si>
    <t>RAV4  MODELO 2018 ( 3 VEHICULOS)</t>
  </si>
  <si>
    <t>INTERVALOS DE MANTENIMIENTO</t>
  </si>
  <si>
    <t xml:space="preserve">UNIDAD </t>
  </si>
  <si>
    <t>CANTIDAD</t>
  </si>
  <si>
    <t>VALOR UNITARIO</t>
  </si>
  <si>
    <t>VALOR TOTAL ANTES DE IVA</t>
  </si>
  <si>
    <t>VALOR DE IVA</t>
  </si>
  <si>
    <t>VALOR TOTAL IVA INCLUIDO</t>
  </si>
  <si>
    <t>Revisión  de 5, 15, 25, 35, 45 ... X 1000 Km</t>
  </si>
  <si>
    <t>MANO DE OBRA</t>
  </si>
  <si>
    <t>Revisión de 10 , 30 , 50 , 70 , 90 , 110 X 1000 Km</t>
  </si>
  <si>
    <t>Revisión de 20 , 60, 100 , 140 X 1000 Km</t>
  </si>
  <si>
    <t>Revisión de 40 , 80 , 120 X 1000 Km</t>
  </si>
  <si>
    <t>SUBTOTAL  MANTENIMIENTOS</t>
  </si>
  <si>
    <t>INSUMOS Y SERVICIOS - MANTENIMIENTO PERIODICO</t>
  </si>
  <si>
    <t>Alineación</t>
  </si>
  <si>
    <t>Balanceo</t>
  </si>
  <si>
    <t>Engrase cardanes, diferencial y suspensión (Incluye grasa)</t>
  </si>
  <si>
    <r>
      <t xml:space="preserve">Suministro de filtro de aire </t>
    </r>
    <r>
      <rPr>
        <sz val="10.5"/>
        <color rgb="FFFF0000"/>
        <rFont val="Arial Narrow"/>
        <family val="2"/>
      </rPr>
      <t>motor</t>
    </r>
  </si>
  <si>
    <t>Suministro de Líquido de frenos</t>
  </si>
  <si>
    <t xml:space="preserve">500 ML </t>
  </si>
  <si>
    <t>Suministro de limpiador cuerpo de mariposa</t>
  </si>
  <si>
    <t>Limpiador de inyectores  (Via Tanque)</t>
  </si>
  <si>
    <t>250 ML</t>
  </si>
  <si>
    <t>Suministro de empaque tapón de aceite</t>
  </si>
  <si>
    <t xml:space="preserve">Suministro de Aceite motor </t>
  </si>
  <si>
    <t>1/4 GLN</t>
  </si>
  <si>
    <t>Afinación de motor</t>
  </si>
  <si>
    <t>TOTAL MANTENIMIENTO INSUMOS Y SERVICIOS</t>
  </si>
  <si>
    <t>Pastas de freno delanteras</t>
  </si>
  <si>
    <t>JUEGO</t>
  </si>
  <si>
    <t>Pastas de freno traseras</t>
  </si>
  <si>
    <t>Llantas (4)</t>
  </si>
  <si>
    <t>TOTAL MANTENIMIENTOS - TOYOTA RAV ( 3 VEHICULOS)</t>
  </si>
  <si>
    <t>KILOMETRAJE</t>
  </si>
  <si>
    <t>OML971 MODELO 2018</t>
  </si>
  <si>
    <t>OML972 MODELO 2018</t>
  </si>
  <si>
    <t>OML973 MODELO 2018</t>
  </si>
  <si>
    <t>PRADO TXL KDJ150 
MODELO 2018</t>
  </si>
  <si>
    <t>Suministro de filtro de combustible</t>
  </si>
  <si>
    <t>TOTAL MANTENIMIENTOS - TOYOTA PRADO DIESEL (1 VEHICULO)</t>
  </si>
  <si>
    <t>EOT290 Modelo 2018</t>
  </si>
  <si>
    <t>TOYOTA HILUX 2500 cc DIESEL KUN 25 MODELO 2013</t>
  </si>
  <si>
    <t>Revisión de 40 , 80 ,  120 X 1000 Km</t>
  </si>
  <si>
    <t>Suministro de filtro de aceite</t>
  </si>
  <si>
    <t xml:space="preserve">Suministro de Líquido de frenos </t>
  </si>
  <si>
    <t>500 ML</t>
  </si>
  <si>
    <t xml:space="preserve">SUBTOTAL INSUMOS Y SERVICIOS </t>
  </si>
  <si>
    <t>Bandas de freno traseras</t>
  </si>
  <si>
    <t>Bateria</t>
  </si>
  <si>
    <t>TOTAL MANTENIMIENTOS -TOYOTA HILUX 2500 cc DIESEL KUN 25 (1 VEHICULO)</t>
  </si>
  <si>
    <t>OML 767 Modelo 2014</t>
  </si>
  <si>
    <t>NEW PRADO 5 PUERTAS DIESEL KDJ150 MODELO 2012</t>
  </si>
  <si>
    <t>Revisión de 5, 15, 25, 35, 45 ... X 1000 Km</t>
  </si>
  <si>
    <t>Revisión de 40 , 80, 120 , 160 X 1000 Km</t>
  </si>
  <si>
    <t>TOTAL MANTENIMIENTOS -NEW PRADO 5 PUERTAS DIESEL KDJ150 (1 VEHICULOS)</t>
  </si>
  <si>
    <t>OKL 294 Modelo 2013</t>
  </si>
  <si>
    <t>4RUNNER LIMITED MODELO 2018 GRN285L</t>
  </si>
  <si>
    <t>TOTAL MANTENIMIENTOS - 4RUNNER LIMITED MODELO 2018 GRN285L (1 VEHICULO)</t>
  </si>
  <si>
    <t xml:space="preserve">EGK610 MODELO 2018 </t>
  </si>
  <si>
    <t>Empresa 1</t>
  </si>
  <si>
    <t>Empresa 2</t>
  </si>
  <si>
    <t>Empresa 3</t>
  </si>
  <si>
    <t xml:space="preserve">MANTENIMIENTO PREVENTIVO IVA INCLUIDO
</t>
  </si>
  <si>
    <t>VALOR TOTAL  UNITARIO POR TIPO DE VEHICULO</t>
  </si>
  <si>
    <t>PROMEDIO</t>
  </si>
  <si>
    <t>TOYOTA RAV  (TRES VEHICULOS)</t>
  </si>
  <si>
    <t>TOYOTA PRADO TXL (UN VEHICULO)</t>
  </si>
  <si>
    <t>TOYOTA HILUX 2500 cc DIESEL KUN 25 (DOS VEHICULOS)</t>
  </si>
  <si>
    <t>NEW PRADO 5 PUERTAS DIESEL KDJ150   (UN VEHICULO)</t>
  </si>
  <si>
    <t>4RUNNER LIMITED MODELO 2018 GRN285L (UN (1) VEHICULO)</t>
  </si>
  <si>
    <t>TOTAL PRESUPUESTO CON IVA</t>
  </si>
  <si>
    <t>TOYOTA HILUX 2500 cc DIESEL KUN 25 (UN VEHICULO)</t>
  </si>
  <si>
    <t xml:space="preserve">TOTAL </t>
  </si>
  <si>
    <t>Suministro de filtro de aire acondicionado</t>
  </si>
  <si>
    <t>Batería</t>
  </si>
  <si>
    <t xml:space="preserve">
RELACIÓN DE PRECIOS
SELECCIÓN ABREVIADA DE MENOR CUANTÍA DE 2026
“REALIZAR EL MANTENIMIENTO PREVENTIVO Y CORRECTIVO, CON SUMINISTRO DE REPUESTOS A LOS VEHÍCULOS DEL PARQUE AUTOMOTOR DEL INSTITUTO PARA EL DESARROLLO DE ANTIOQUIA -IDEA-”
</t>
  </si>
  <si>
    <t xml:space="preserve">EMPRESA 1 </t>
  </si>
  <si>
    <t xml:space="preserve">Empresa 2 </t>
  </si>
  <si>
    <t xml:space="preserve">Empresa 3 </t>
  </si>
  <si>
    <t xml:space="preserve">RELACIÓN DE PRECIOS
SELECCIÓN ABREVIADA DE MENOR CUANTÍA 2026
“REALIZAR EL MANTENIMIENTO PREVENTIVO Y CORRECTIVO, CON SUMINISTRO DE REPUESTOS A LOS VEHÍCULOS DEL PARQUE AUTOMOTOR DEL INSTITUTO PARA EL DESARROLLO DE ANTIOQUIA -IDEA-”
</t>
  </si>
  <si>
    <t>EMPRESA 1</t>
  </si>
  <si>
    <t>RELACIÓN DE PRECIOS
SELECCIÓN ABREVIADA DE MENOR CUANTÍA 2026
“REALIZAR EL MANTENIMIENTO PREVENTIVO Y CORRECTIVO, CON SUMINISTRO DE REPUESTOS A LOS VEHÍCULOS DEL PARQUE AUTOMOTOR DEL INSTITUTO PARA EL DESARROLLO DE ANTIOQUIA -IDEA-”</t>
  </si>
  <si>
    <t>RELACIÓN DE PRECIOS
SELECCIÓN ABREVIADA DE MENOR CUANTÍA 2026
“REALIZAR EL MANTENIMIENTO PREVENTIVO Y CORRECTIVO, CON SUMINISTRO DE REPUESTOS A LOS VEHÍCULOS DEL PARQUE AUTOMOTOR DEL INSTITUTO PARA EL DESARROLLO DE ANTIOQUIA -IDEA-”</t>
  </si>
  <si>
    <t>Suministro de filtro de aire motor</t>
  </si>
  <si>
    <t>MANTENIMIENTO REPUESTOS</t>
  </si>
  <si>
    <t>SUBTOTAL MATENIMIENTO REPUESTOS</t>
  </si>
  <si>
    <t>PRESUPUESTO BOLSA MANTENIMIENTOS PREVENTIVOS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</si>
</sst>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 [$€-2]\ * #,##0.00_ ;_ [$€-2]\ * \-#,##0.00_ ;_ [$€-2]\ * &quot;-&quot;??_ "/>
    <numFmt numFmtId="168" formatCode="_ &quot;$&quot;\ * #,##0_ ;_ &quot;$&quot;\ * \-#,##0_ ;_ &quot;$&quot;\ * &quot;-&quot;??_ ;_ @_ "/>
    <numFmt numFmtId="169" formatCode="_(&quot;$&quot;\ * #,##0_);_(&quot;$&quot;\ * \(#,##0\);_(&quot;$&quot;\ * &quot;-&quot;??_);_(@_)"/>
    <numFmt numFmtId="170" formatCode="_-* #,##0_-;\-* #,##0_-;_-* &quot;-&quot;??_-;_-@_-"/>
    <numFmt numFmtId="171" formatCode="_-[$$-240A]\ * #,##0.00_-;\-[$$-240A]\ * #,##0.00_-;_-[$$-240A]\ * &quot;-&quot;??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.5"/>
      <name val="Arial"/>
      <family val="2"/>
    </font>
    <font>
      <sz val="10.5"/>
      <name val="Arial"/>
      <family val="2"/>
    </font>
    <font>
      <sz val="11"/>
      <color indexed="8"/>
      <name val="Calibri"/>
      <family val="2"/>
    </font>
    <font>
      <sz val="10.5"/>
      <color rgb="FF000000"/>
      <name val="Arial Narrow"/>
      <family val="2"/>
    </font>
    <font>
      <b/>
      <sz val="11"/>
      <name val="Arial Narrow"/>
      <family val="2"/>
    </font>
    <font>
      <b/>
      <sz val="10.5"/>
      <name val="Arial Narrow"/>
      <family val="2"/>
    </font>
    <font>
      <sz val="10.5"/>
      <name val="Arial Narrow"/>
      <family val="2"/>
    </font>
    <font>
      <sz val="10.5"/>
      <color theme="1"/>
      <name val="Arial Narrow"/>
      <family val="2"/>
    </font>
    <font>
      <sz val="16"/>
      <color rgb="FF000000"/>
      <name val="Arial Narrow"/>
      <family val="2"/>
    </font>
    <font>
      <b/>
      <sz val="16"/>
      <color rgb="FF000000"/>
      <name val="Arial Narrow"/>
      <family val="2"/>
    </font>
    <font>
      <sz val="10"/>
      <name val="Arial"/>
      <family val="2"/>
    </font>
    <font>
      <b/>
      <sz val="14"/>
      <color rgb="FF000000"/>
      <name val="Arial Narrow"/>
      <family val="2"/>
    </font>
    <font>
      <b/>
      <sz val="10"/>
      <name val="Arial"/>
      <family val="2"/>
    </font>
    <font>
      <b/>
      <sz val="11"/>
      <color indexed="8"/>
      <name val="Arial Narrow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4"/>
      <color theme="1"/>
      <name val="Arial Narrow"/>
      <family val="2"/>
    </font>
    <font>
      <b/>
      <sz val="10.5"/>
      <color rgb="FF000000"/>
      <name val="Arial Narrow"/>
      <family val="2"/>
    </font>
    <font>
      <sz val="8"/>
      <color rgb="FF000000"/>
      <name val="Arial Narrow"/>
      <family val="2"/>
    </font>
    <font>
      <b/>
      <sz val="12"/>
      <name val="Arial Narrow"/>
      <family val="2"/>
    </font>
    <font>
      <u/>
      <sz val="10"/>
      <color theme="10"/>
      <name val="Arial"/>
      <family val="2"/>
    </font>
    <font>
      <sz val="10.5"/>
      <color rgb="FFFF0000"/>
      <name val="Arial Narrow"/>
      <family val="2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/>
    <xf numFmtId="0" fontId="5" fillId="0" borderId="0"/>
    <xf numFmtId="0" fontId="4" fillId="0" borderId="0"/>
    <xf numFmtId="164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164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2" fillId="0" borderId="0"/>
    <xf numFmtId="164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1" fillId="0" borderId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2" fontId="36" fillId="0" borderId="0" applyFont="0" applyFill="0" applyBorder="0" applyAlignment="0" applyProtection="0"/>
  </cellStyleXfs>
  <cellXfs count="285">
    <xf numFmtId="0" fontId="0" fillId="0" borderId="0" xfId="0"/>
    <xf numFmtId="0" fontId="11" fillId="0" borderId="0" xfId="3" applyFont="1"/>
    <xf numFmtId="0" fontId="12" fillId="0" borderId="0" xfId="3" applyFont="1"/>
    <xf numFmtId="0" fontId="12" fillId="0" borderId="0" xfId="3" applyFont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6" fillId="3" borderId="4" xfId="3" applyFont="1" applyFill="1" applyBorder="1" applyAlignment="1">
      <alignment horizontal="center" vertical="center" wrapText="1"/>
    </xf>
    <xf numFmtId="0" fontId="17" fillId="2" borderId="6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169" fontId="17" fillId="0" borderId="1" xfId="3" applyNumberFormat="1" applyFont="1" applyBorder="1" applyAlignment="1">
      <alignment vertical="center"/>
    </xf>
    <xf numFmtId="0" fontId="17" fillId="0" borderId="1" xfId="3" applyFont="1" applyBorder="1" applyAlignment="1">
      <alignment horizontal="center" vertical="center" wrapText="1"/>
    </xf>
    <xf numFmtId="0" fontId="17" fillId="0" borderId="0" xfId="3" applyFont="1"/>
    <xf numFmtId="0" fontId="18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0" fontId="17" fillId="0" borderId="0" xfId="3" applyFont="1" applyAlignment="1">
      <alignment horizontal="center"/>
    </xf>
    <xf numFmtId="166" fontId="17" fillId="2" borderId="1" xfId="2" applyFont="1" applyFill="1" applyBorder="1" applyAlignment="1">
      <alignment horizontal="center" vertical="center"/>
    </xf>
    <xf numFmtId="168" fontId="17" fillId="2" borderId="1" xfId="2" applyNumberFormat="1" applyFont="1" applyFill="1" applyBorder="1" applyAlignment="1">
      <alignment horizontal="center" vertical="center"/>
    </xf>
    <xf numFmtId="168" fontId="17" fillId="0" borderId="1" xfId="2" applyNumberFormat="1" applyFont="1" applyFill="1" applyBorder="1" applyAlignment="1">
      <alignment vertical="center"/>
    </xf>
    <xf numFmtId="166" fontId="19" fillId="0" borderId="0" xfId="2" applyFont="1" applyBorder="1" applyAlignment="1">
      <alignment vertical="center"/>
    </xf>
    <xf numFmtId="0" fontId="16" fillId="4" borderId="2" xfId="3" applyFont="1" applyFill="1" applyBorder="1" applyAlignment="1">
      <alignment vertical="center" wrapText="1"/>
    </xf>
    <xf numFmtId="0" fontId="16" fillId="4" borderId="5" xfId="3" applyFont="1" applyFill="1" applyBorder="1" applyAlignment="1">
      <alignment vertical="center" wrapText="1"/>
    </xf>
    <xf numFmtId="0" fontId="16" fillId="3" borderId="1" xfId="3" applyFont="1" applyFill="1" applyBorder="1" applyAlignment="1">
      <alignment horizontal="center" vertical="center" wrapText="1"/>
    </xf>
    <xf numFmtId="169" fontId="17" fillId="2" borderId="1" xfId="3" applyNumberFormat="1" applyFont="1" applyFill="1" applyBorder="1" applyAlignment="1">
      <alignment vertical="center"/>
    </xf>
    <xf numFmtId="14" fontId="14" fillId="0" borderId="0" xfId="0" applyNumberFormat="1" applyFont="1" applyAlignment="1">
      <alignment horizontal="left" vertical="center"/>
    </xf>
    <xf numFmtId="170" fontId="17" fillId="0" borderId="0" xfId="31" applyNumberFormat="1" applyFont="1"/>
    <xf numFmtId="0" fontId="17" fillId="0" borderId="1" xfId="0" applyFont="1" applyBorder="1" applyAlignment="1">
      <alignment horizontal="center" vertical="top" wrapText="1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center"/>
    </xf>
    <xf numFmtId="0" fontId="0" fillId="0" borderId="0" xfId="0" applyAlignment="1">
      <alignment wrapText="1"/>
    </xf>
    <xf numFmtId="0" fontId="23" fillId="0" borderId="0" xfId="0" applyFont="1" applyAlignment="1">
      <alignment wrapText="1"/>
    </xf>
    <xf numFmtId="0" fontId="24" fillId="4" borderId="1" xfId="0" applyFont="1" applyFill="1" applyBorder="1" applyAlignment="1">
      <alignment horizontal="center" vertical="center" wrapText="1"/>
    </xf>
    <xf numFmtId="0" fontId="9" fillId="0" borderId="0" xfId="0" applyFont="1"/>
    <xf numFmtId="0" fontId="16" fillId="0" borderId="0" xfId="3" applyFont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169" fontId="17" fillId="0" borderId="0" xfId="3" applyNumberFormat="1" applyFont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169" fontId="16" fillId="0" borderId="0" xfId="3" applyNumberFormat="1" applyFont="1" applyAlignment="1">
      <alignment vertical="center" wrapText="1"/>
    </xf>
    <xf numFmtId="169" fontId="16" fillId="0" borderId="0" xfId="3" applyNumberFormat="1" applyFont="1" applyAlignment="1">
      <alignment wrapText="1"/>
    </xf>
    <xf numFmtId="0" fontId="25" fillId="0" borderId="0" xfId="0" applyFont="1" applyAlignment="1">
      <alignment horizontal="left" vertical="center"/>
    </xf>
    <xf numFmtId="169" fontId="16" fillId="0" borderId="0" xfId="3" applyNumberFormat="1" applyFont="1" applyAlignment="1">
      <alignment horizontal="center" vertical="center" wrapText="1"/>
    </xf>
    <xf numFmtId="169" fontId="16" fillId="0" borderId="0" xfId="3" applyNumberFormat="1" applyFont="1" applyAlignment="1">
      <alignment horizontal="center" wrapText="1"/>
    </xf>
    <xf numFmtId="166" fontId="0" fillId="0" borderId="0" xfId="0" applyNumberFormat="1" applyAlignment="1">
      <alignment wrapText="1"/>
    </xf>
    <xf numFmtId="0" fontId="9" fillId="0" borderId="0" xfId="3" applyFont="1"/>
    <xf numFmtId="0" fontId="26" fillId="0" borderId="0" xfId="3" applyFont="1"/>
    <xf numFmtId="0" fontId="15" fillId="3" borderId="7" xfId="3" applyFont="1" applyFill="1" applyBorder="1" applyAlignment="1">
      <alignment horizontal="center" vertical="center" wrapText="1"/>
    </xf>
    <xf numFmtId="0" fontId="15" fillId="3" borderId="4" xfId="3" applyFont="1" applyFill="1" applyBorder="1" applyAlignment="1">
      <alignment horizontal="center" vertical="center" wrapText="1"/>
    </xf>
    <xf numFmtId="0" fontId="25" fillId="2" borderId="6" xfId="3" applyFont="1" applyFill="1" applyBorder="1" applyAlignment="1">
      <alignment horizontal="center" vertical="center" wrapText="1"/>
    </xf>
    <xf numFmtId="0" fontId="25" fillId="2" borderId="1" xfId="3" applyFont="1" applyFill="1" applyBorder="1" applyAlignment="1">
      <alignment horizontal="center" vertical="center" wrapText="1"/>
    </xf>
    <xf numFmtId="169" fontId="25" fillId="2" borderId="1" xfId="3" applyNumberFormat="1" applyFont="1" applyFill="1" applyBorder="1" applyAlignment="1">
      <alignment vertical="center"/>
    </xf>
    <xf numFmtId="0" fontId="15" fillId="3" borderId="1" xfId="3" applyFont="1" applyFill="1" applyBorder="1" applyAlignment="1">
      <alignment horizontal="center" vertical="center" wrapText="1"/>
    </xf>
    <xf numFmtId="168" fontId="25" fillId="2" borderId="1" xfId="2" applyNumberFormat="1" applyFont="1" applyFill="1" applyBorder="1" applyAlignment="1">
      <alignment horizontal="left" vertical="center" wrapText="1"/>
    </xf>
    <xf numFmtId="0" fontId="9" fillId="0" borderId="0" xfId="3" applyFont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170" fontId="25" fillId="0" borderId="0" xfId="31" applyNumberFormat="1" applyFont="1"/>
    <xf numFmtId="0" fontId="25" fillId="0" borderId="0" xfId="3" applyFont="1"/>
    <xf numFmtId="166" fontId="28" fillId="0" borderId="0" xfId="2" applyFont="1" applyBorder="1" applyAlignment="1">
      <alignment horizontal="left" vertical="center" wrapText="1"/>
    </xf>
    <xf numFmtId="166" fontId="20" fillId="0" borderId="0" xfId="2" applyFont="1" applyBorder="1" applyAlignment="1">
      <alignment vertical="center" wrapText="1"/>
    </xf>
    <xf numFmtId="166" fontId="29" fillId="0" borderId="0" xfId="2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170" fontId="15" fillId="0" borderId="0" xfId="31" applyNumberFormat="1" applyFont="1"/>
    <xf numFmtId="0" fontId="15" fillId="0" borderId="0" xfId="3" applyFont="1"/>
    <xf numFmtId="170" fontId="28" fillId="0" borderId="0" xfId="0" applyNumberFormat="1" applyFont="1" applyAlignment="1">
      <alignment horizontal="left" vertical="center"/>
    </xf>
    <xf numFmtId="0" fontId="30" fillId="0" borderId="1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17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166" fontId="32" fillId="0" borderId="0" xfId="2" applyFont="1" applyBorder="1" applyAlignment="1">
      <alignment horizontal="center" wrapText="1"/>
    </xf>
    <xf numFmtId="0" fontId="16" fillId="3" borderId="7" xfId="3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0" fontId="15" fillId="3" borderId="3" xfId="3" applyFont="1" applyFill="1" applyBorder="1" applyAlignment="1">
      <alignment horizontal="center" vertical="center" wrapText="1"/>
    </xf>
    <xf numFmtId="0" fontId="16" fillId="3" borderId="3" xfId="3" applyFont="1" applyFill="1" applyBorder="1" applyAlignment="1">
      <alignment horizontal="center" vertical="center" wrapText="1"/>
    </xf>
    <xf numFmtId="0" fontId="16" fillId="3" borderId="2" xfId="3" applyFont="1" applyFill="1" applyBorder="1" applyAlignment="1">
      <alignment horizontal="center" vertical="center" wrapText="1"/>
    </xf>
    <xf numFmtId="170" fontId="25" fillId="0" borderId="0" xfId="31" applyNumberFormat="1" applyFont="1" applyAlignment="1">
      <alignment horizontal="left"/>
    </xf>
    <xf numFmtId="0" fontId="34" fillId="0" borderId="0" xfId="32"/>
    <xf numFmtId="169" fontId="16" fillId="6" borderId="1" xfId="3" applyNumberFormat="1" applyFont="1" applyFill="1" applyBorder="1" applyAlignment="1">
      <alignment vertical="center"/>
    </xf>
    <xf numFmtId="168" fontId="16" fillId="6" borderId="1" xfId="3" applyNumberFormat="1" applyFont="1" applyFill="1" applyBorder="1" applyAlignment="1">
      <alignment vertical="center" wrapText="1"/>
    </xf>
    <xf numFmtId="169" fontId="16" fillId="7" borderId="1" xfId="3" applyNumberFormat="1" applyFont="1" applyFill="1" applyBorder="1" applyAlignment="1">
      <alignment vertical="center"/>
    </xf>
    <xf numFmtId="168" fontId="16" fillId="7" borderId="1" xfId="3" applyNumberFormat="1" applyFont="1" applyFill="1" applyBorder="1" applyAlignment="1">
      <alignment vertical="center" wrapText="1"/>
    </xf>
    <xf numFmtId="169" fontId="16" fillId="8" borderId="1" xfId="3" applyNumberFormat="1" applyFont="1" applyFill="1" applyBorder="1" applyAlignment="1">
      <alignment vertical="center"/>
    </xf>
    <xf numFmtId="168" fontId="16" fillId="8" borderId="1" xfId="3" applyNumberFormat="1" applyFont="1" applyFill="1" applyBorder="1" applyAlignment="1">
      <alignment vertical="center" wrapText="1"/>
    </xf>
    <xf numFmtId="169" fontId="16" fillId="7" borderId="1" xfId="3" applyNumberFormat="1" applyFont="1" applyFill="1" applyBorder="1" applyAlignment="1">
      <alignment vertical="center" wrapText="1"/>
    </xf>
    <xf numFmtId="169" fontId="16" fillId="7" borderId="1" xfId="3" applyNumberFormat="1" applyFont="1" applyFill="1" applyBorder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169" fontId="16" fillId="9" borderId="1" xfId="3" applyNumberFormat="1" applyFont="1" applyFill="1" applyBorder="1" applyAlignment="1">
      <alignment vertical="center" wrapText="1"/>
    </xf>
    <xf numFmtId="168" fontId="16" fillId="9" borderId="1" xfId="3" applyNumberFormat="1" applyFont="1" applyFill="1" applyBorder="1" applyAlignment="1">
      <alignment vertical="center" wrapText="1"/>
    </xf>
    <xf numFmtId="169" fontId="16" fillId="9" borderId="1" xfId="3" applyNumberFormat="1" applyFont="1" applyFill="1" applyBorder="1" applyAlignment="1">
      <alignment horizontal="center" vertical="center" wrapText="1"/>
    </xf>
    <xf numFmtId="169" fontId="16" fillId="8" borderId="1" xfId="3" applyNumberFormat="1" applyFont="1" applyFill="1" applyBorder="1" applyAlignment="1">
      <alignment vertical="center" wrapText="1"/>
    </xf>
    <xf numFmtId="169" fontId="16" fillId="8" borderId="1" xfId="3" applyNumberFormat="1" applyFont="1" applyFill="1" applyBorder="1" applyAlignment="1">
      <alignment horizontal="center" vertical="center" wrapText="1"/>
    </xf>
    <xf numFmtId="169" fontId="15" fillId="8" borderId="1" xfId="3" applyNumberFormat="1" applyFont="1" applyFill="1" applyBorder="1" applyAlignment="1">
      <alignment vertical="center" wrapText="1"/>
    </xf>
    <xf numFmtId="169" fontId="15" fillId="7" borderId="1" xfId="3" applyNumberFormat="1" applyFont="1" applyFill="1" applyBorder="1" applyAlignment="1">
      <alignment vertical="center" wrapText="1"/>
    </xf>
    <xf numFmtId="169" fontId="15" fillId="6" borderId="1" xfId="3" applyNumberFormat="1" applyFont="1" applyFill="1" applyBorder="1" applyAlignment="1">
      <alignment vertical="center" wrapText="1"/>
    </xf>
    <xf numFmtId="169" fontId="16" fillId="6" borderId="1" xfId="3" applyNumberFormat="1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 vertical="center" wrapText="1"/>
    </xf>
    <xf numFmtId="0" fontId="15" fillId="3" borderId="17" xfId="3" applyFont="1" applyFill="1" applyBorder="1" applyAlignment="1">
      <alignment horizontal="center" vertical="center" wrapText="1"/>
    </xf>
    <xf numFmtId="0" fontId="15" fillId="3" borderId="18" xfId="3" applyFont="1" applyFill="1" applyBorder="1" applyAlignment="1">
      <alignment horizontal="center" vertical="center" wrapText="1"/>
    </xf>
    <xf numFmtId="169" fontId="25" fillId="0" borderId="20" xfId="3" applyNumberFormat="1" applyFont="1" applyBorder="1" applyAlignment="1">
      <alignment vertical="center"/>
    </xf>
    <xf numFmtId="0" fontId="15" fillId="6" borderId="19" xfId="3" applyFont="1" applyFill="1" applyBorder="1" applyAlignment="1">
      <alignment vertical="center" wrapText="1"/>
    </xf>
    <xf numFmtId="169" fontId="15" fillId="5" borderId="20" xfId="3" applyNumberFormat="1" applyFont="1" applyFill="1" applyBorder="1" applyAlignment="1">
      <alignment vertical="center" wrapText="1"/>
    </xf>
    <xf numFmtId="0" fontId="16" fillId="3" borderId="19" xfId="3" applyFont="1" applyFill="1" applyBorder="1" applyAlignment="1">
      <alignment horizontal="center" vertical="center" wrapText="1"/>
    </xf>
    <xf numFmtId="0" fontId="16" fillId="3" borderId="20" xfId="3" applyFont="1" applyFill="1" applyBorder="1" applyAlignment="1">
      <alignment horizontal="center" vertical="center" wrapText="1"/>
    </xf>
    <xf numFmtId="169" fontId="17" fillId="0" borderId="20" xfId="3" applyNumberFormat="1" applyFont="1" applyBorder="1" applyAlignment="1">
      <alignment vertical="center"/>
    </xf>
    <xf numFmtId="0" fontId="16" fillId="6" borderId="19" xfId="3" applyFont="1" applyFill="1" applyBorder="1" applyAlignment="1">
      <alignment vertical="center" wrapText="1"/>
    </xf>
    <xf numFmtId="169" fontId="16" fillId="6" borderId="20" xfId="3" applyNumberFormat="1" applyFont="1" applyFill="1" applyBorder="1" applyAlignment="1">
      <alignment horizontal="center" vertical="center" wrapText="1"/>
    </xf>
    <xf numFmtId="169" fontId="16" fillId="5" borderId="20" xfId="3" applyNumberFormat="1" applyFont="1" applyFill="1" applyBorder="1" applyAlignment="1">
      <alignment horizontal="center" vertical="center" wrapText="1"/>
    </xf>
    <xf numFmtId="0" fontId="15" fillId="3" borderId="19" xfId="3" applyFont="1" applyFill="1" applyBorder="1" applyAlignment="1">
      <alignment horizontal="center" vertical="center" wrapText="1"/>
    </xf>
    <xf numFmtId="0" fontId="15" fillId="3" borderId="20" xfId="3" applyFont="1" applyFill="1" applyBorder="1" applyAlignment="1">
      <alignment horizontal="center" vertical="center" wrapText="1"/>
    </xf>
    <xf numFmtId="169" fontId="15" fillId="5" borderId="20" xfId="3" applyNumberFormat="1" applyFont="1" applyFill="1" applyBorder="1" applyAlignment="1">
      <alignment horizontal="center" vertical="center" wrapText="1"/>
    </xf>
    <xf numFmtId="0" fontId="15" fillId="3" borderId="21" xfId="3" applyFont="1" applyFill="1" applyBorder="1"/>
    <xf numFmtId="169" fontId="15" fillId="3" borderId="22" xfId="3" applyNumberFormat="1" applyFont="1" applyFill="1" applyBorder="1" applyAlignment="1">
      <alignment horizontal="center" wrapText="1"/>
    </xf>
    <xf numFmtId="169" fontId="15" fillId="3" borderId="23" xfId="3" applyNumberFormat="1" applyFont="1" applyFill="1" applyBorder="1" applyAlignment="1">
      <alignment horizontal="center" wrapText="1"/>
    </xf>
    <xf numFmtId="169" fontId="15" fillId="7" borderId="19" xfId="3" applyNumberFormat="1" applyFont="1" applyFill="1" applyBorder="1" applyAlignment="1">
      <alignment vertical="center" wrapText="1"/>
    </xf>
    <xf numFmtId="168" fontId="16" fillId="7" borderId="19" xfId="3" applyNumberFormat="1" applyFont="1" applyFill="1" applyBorder="1" applyAlignment="1">
      <alignment vertical="center" wrapText="1"/>
    </xf>
    <xf numFmtId="169" fontId="16" fillId="7" borderId="20" xfId="3" applyNumberFormat="1" applyFont="1" applyFill="1" applyBorder="1" applyAlignment="1">
      <alignment horizontal="center" vertical="center" wrapText="1"/>
    </xf>
    <xf numFmtId="169" fontId="15" fillId="3" borderId="21" xfId="3" applyNumberFormat="1" applyFont="1" applyFill="1" applyBorder="1" applyAlignment="1">
      <alignment horizontal="center" wrapText="1"/>
    </xf>
    <xf numFmtId="169" fontId="15" fillId="8" borderId="19" xfId="3" applyNumberFormat="1" applyFont="1" applyFill="1" applyBorder="1" applyAlignment="1">
      <alignment vertical="center" wrapText="1"/>
    </xf>
    <xf numFmtId="168" fontId="16" fillId="8" borderId="19" xfId="3" applyNumberFormat="1" applyFont="1" applyFill="1" applyBorder="1" applyAlignment="1">
      <alignment vertical="center" wrapText="1"/>
    </xf>
    <xf numFmtId="169" fontId="16" fillId="8" borderId="20" xfId="3" applyNumberFormat="1" applyFont="1" applyFill="1" applyBorder="1" applyAlignment="1">
      <alignment horizontal="center" vertical="center" wrapText="1"/>
    </xf>
    <xf numFmtId="0" fontId="16" fillId="3" borderId="17" xfId="3" applyFont="1" applyFill="1" applyBorder="1" applyAlignment="1">
      <alignment horizontal="center" vertical="center" wrapText="1"/>
    </xf>
    <xf numFmtId="0" fontId="16" fillId="3" borderId="18" xfId="3" applyFont="1" applyFill="1" applyBorder="1" applyAlignment="1">
      <alignment horizontal="center" vertical="center" wrapText="1"/>
    </xf>
    <xf numFmtId="0" fontId="16" fillId="9" borderId="19" xfId="3" applyFont="1" applyFill="1" applyBorder="1" applyAlignment="1">
      <alignment vertical="center" wrapText="1"/>
    </xf>
    <xf numFmtId="169" fontId="16" fillId="5" borderId="20" xfId="3" applyNumberFormat="1" applyFont="1" applyFill="1" applyBorder="1" applyAlignment="1">
      <alignment vertical="center"/>
    </xf>
    <xf numFmtId="44" fontId="17" fillId="0" borderId="20" xfId="3" applyNumberFormat="1" applyFont="1" applyBorder="1" applyAlignment="1">
      <alignment vertical="center"/>
    </xf>
    <xf numFmtId="169" fontId="16" fillId="9" borderId="20" xfId="3" applyNumberFormat="1" applyFont="1" applyFill="1" applyBorder="1" applyAlignment="1">
      <alignment horizontal="center" vertical="center" wrapText="1"/>
    </xf>
    <xf numFmtId="0" fontId="16" fillId="3" borderId="21" xfId="3" applyFont="1" applyFill="1" applyBorder="1" applyAlignment="1">
      <alignment vertical="center"/>
    </xf>
    <xf numFmtId="169" fontId="16" fillId="3" borderId="22" xfId="3" applyNumberFormat="1" applyFont="1" applyFill="1" applyBorder="1" applyAlignment="1">
      <alignment horizontal="center" wrapText="1"/>
    </xf>
    <xf numFmtId="169" fontId="16" fillId="3" borderId="23" xfId="3" applyNumberFormat="1" applyFont="1" applyFill="1" applyBorder="1" applyAlignment="1">
      <alignment horizontal="center" wrapText="1"/>
    </xf>
    <xf numFmtId="169" fontId="16" fillId="7" borderId="19" xfId="3" applyNumberFormat="1" applyFont="1" applyFill="1" applyBorder="1" applyAlignment="1">
      <alignment vertical="center" wrapText="1"/>
    </xf>
    <xf numFmtId="169" fontId="16" fillId="3" borderId="21" xfId="3" applyNumberFormat="1" applyFont="1" applyFill="1" applyBorder="1" applyAlignment="1">
      <alignment horizontal="center" wrapText="1"/>
    </xf>
    <xf numFmtId="169" fontId="16" fillId="8" borderId="19" xfId="3" applyNumberFormat="1" applyFont="1" applyFill="1" applyBorder="1" applyAlignment="1">
      <alignment vertical="center" wrapText="1"/>
    </xf>
    <xf numFmtId="0" fontId="17" fillId="2" borderId="4" xfId="3" applyFont="1" applyFill="1" applyBorder="1" applyAlignment="1">
      <alignment horizontal="center" vertical="center" wrapText="1"/>
    </xf>
    <xf numFmtId="169" fontId="16" fillId="6" borderId="20" xfId="3" applyNumberFormat="1" applyFont="1" applyFill="1" applyBorder="1" applyAlignment="1">
      <alignment vertical="center"/>
    </xf>
    <xf numFmtId="168" fontId="17" fillId="0" borderId="20" xfId="2" applyNumberFormat="1" applyFont="1" applyFill="1" applyBorder="1" applyAlignment="1">
      <alignment vertical="center"/>
    </xf>
    <xf numFmtId="0" fontId="16" fillId="6" borderId="19" xfId="3" applyFont="1" applyFill="1" applyBorder="1" applyAlignment="1">
      <alignment vertical="center"/>
    </xf>
    <xf numFmtId="168" fontId="16" fillId="6" borderId="20" xfId="3" applyNumberFormat="1" applyFont="1" applyFill="1" applyBorder="1" applyAlignment="1">
      <alignment vertical="center" wrapText="1"/>
    </xf>
    <xf numFmtId="168" fontId="16" fillId="5" borderId="20" xfId="3" applyNumberFormat="1" applyFont="1" applyFill="1" applyBorder="1" applyAlignment="1">
      <alignment vertical="center" wrapText="1"/>
    </xf>
    <xf numFmtId="169" fontId="16" fillId="3" borderId="22" xfId="3" applyNumberFormat="1" applyFont="1" applyFill="1" applyBorder="1" applyAlignment="1">
      <alignment horizontal="center" vertical="center" wrapText="1"/>
    </xf>
    <xf numFmtId="169" fontId="16" fillId="3" borderId="23" xfId="3" applyNumberFormat="1" applyFont="1" applyFill="1" applyBorder="1" applyAlignment="1">
      <alignment horizontal="center" vertical="center" wrapText="1"/>
    </xf>
    <xf numFmtId="169" fontId="16" fillId="7" borderId="19" xfId="3" applyNumberFormat="1" applyFont="1" applyFill="1" applyBorder="1" applyAlignment="1">
      <alignment vertical="center"/>
    </xf>
    <xf numFmtId="169" fontId="16" fillId="7" borderId="20" xfId="3" applyNumberFormat="1" applyFont="1" applyFill="1" applyBorder="1" applyAlignment="1">
      <alignment vertical="center"/>
    </xf>
    <xf numFmtId="168" fontId="16" fillId="7" borderId="20" xfId="3" applyNumberFormat="1" applyFont="1" applyFill="1" applyBorder="1" applyAlignment="1">
      <alignment vertical="center" wrapText="1"/>
    </xf>
    <xf numFmtId="0" fontId="16" fillId="7" borderId="19" xfId="3" applyFont="1" applyFill="1" applyBorder="1" applyAlignment="1">
      <alignment vertical="center"/>
    </xf>
    <xf numFmtId="169" fontId="16" fillId="8" borderId="19" xfId="3" applyNumberFormat="1" applyFont="1" applyFill="1" applyBorder="1" applyAlignment="1">
      <alignment vertical="center"/>
    </xf>
    <xf numFmtId="169" fontId="16" fillId="8" borderId="20" xfId="3" applyNumberFormat="1" applyFont="1" applyFill="1" applyBorder="1" applyAlignment="1">
      <alignment vertical="center"/>
    </xf>
    <xf numFmtId="168" fontId="16" fillId="8" borderId="20" xfId="3" applyNumberFormat="1" applyFont="1" applyFill="1" applyBorder="1" applyAlignment="1">
      <alignment vertical="center" wrapText="1"/>
    </xf>
    <xf numFmtId="0" fontId="16" fillId="8" borderId="19" xfId="3" applyFont="1" applyFill="1" applyBorder="1" applyAlignment="1">
      <alignment vertical="center"/>
    </xf>
    <xf numFmtId="0" fontId="16" fillId="6" borderId="26" xfId="3" applyFont="1" applyFill="1" applyBorder="1" applyAlignment="1">
      <alignment vertical="center" wrapText="1"/>
    </xf>
    <xf numFmtId="169" fontId="16" fillId="6" borderId="1" xfId="3" applyNumberFormat="1" applyFont="1" applyFill="1" applyBorder="1"/>
    <xf numFmtId="169" fontId="16" fillId="6" borderId="20" xfId="3" applyNumberFormat="1" applyFont="1" applyFill="1" applyBorder="1"/>
    <xf numFmtId="0" fontId="16" fillId="7" borderId="26" xfId="3" applyFont="1" applyFill="1" applyBorder="1" applyAlignment="1">
      <alignment vertical="center" wrapText="1"/>
    </xf>
    <xf numFmtId="169" fontId="16" fillId="7" borderId="1" xfId="3" applyNumberFormat="1" applyFont="1" applyFill="1" applyBorder="1"/>
    <xf numFmtId="169" fontId="16" fillId="7" borderId="20" xfId="3" applyNumberFormat="1" applyFont="1" applyFill="1" applyBorder="1"/>
    <xf numFmtId="0" fontId="16" fillId="8" borderId="26" xfId="3" applyFont="1" applyFill="1" applyBorder="1" applyAlignment="1">
      <alignment vertical="center" wrapText="1"/>
    </xf>
    <xf numFmtId="169" fontId="16" fillId="8" borderId="1" xfId="3" applyNumberFormat="1" applyFont="1" applyFill="1" applyBorder="1"/>
    <xf numFmtId="169" fontId="16" fillId="8" borderId="20" xfId="3" applyNumberFormat="1" applyFont="1" applyFill="1" applyBorder="1"/>
    <xf numFmtId="0" fontId="16" fillId="7" borderId="19" xfId="3" applyFont="1" applyFill="1" applyBorder="1" applyAlignment="1">
      <alignment vertical="center" wrapText="1"/>
    </xf>
    <xf numFmtId="0" fontId="16" fillId="8" borderId="19" xfId="3" applyFont="1" applyFill="1" applyBorder="1" applyAlignment="1">
      <alignment vertical="center" wrapText="1"/>
    </xf>
    <xf numFmtId="168" fontId="0" fillId="0" borderId="1" xfId="2" applyNumberFormat="1" applyFont="1" applyFill="1" applyBorder="1" applyAlignment="1">
      <alignment wrapText="1"/>
    </xf>
    <xf numFmtId="169" fontId="23" fillId="0" borderId="1" xfId="0" applyNumberFormat="1" applyFont="1" applyBorder="1" applyAlignment="1">
      <alignment wrapText="1"/>
    </xf>
    <xf numFmtId="169" fontId="23" fillId="10" borderId="1" xfId="0" applyNumberFormat="1" applyFont="1" applyFill="1" applyBorder="1" applyAlignment="1">
      <alignment wrapText="1"/>
    </xf>
    <xf numFmtId="0" fontId="16" fillId="0" borderId="0" xfId="0" applyFont="1" applyAlignment="1">
      <alignment vertical="center"/>
    </xf>
    <xf numFmtId="169" fontId="16" fillId="10" borderId="1" xfId="3" applyNumberFormat="1" applyFont="1" applyFill="1" applyBorder="1" applyAlignment="1">
      <alignment vertical="center" wrapText="1"/>
    </xf>
    <xf numFmtId="169" fontId="17" fillId="0" borderId="1" xfId="3" applyNumberFormat="1" applyFont="1" applyBorder="1" applyAlignment="1">
      <alignment vertical="center" wrapText="1"/>
    </xf>
    <xf numFmtId="169" fontId="17" fillId="0" borderId="1" xfId="3" applyNumberFormat="1" applyFont="1" applyBorder="1" applyAlignment="1">
      <alignment horizontal="center" wrapText="1"/>
    </xf>
    <xf numFmtId="169" fontId="17" fillId="0" borderId="0" xfId="3" applyNumberFormat="1" applyFont="1" applyAlignment="1">
      <alignment horizontal="center" wrapText="1"/>
    </xf>
    <xf numFmtId="0" fontId="8" fillId="0" borderId="0" xfId="0" applyFont="1" applyAlignment="1">
      <alignment wrapText="1"/>
    </xf>
    <xf numFmtId="168" fontId="17" fillId="2" borderId="1" xfId="2" applyNumberFormat="1" applyFont="1" applyFill="1" applyBorder="1" applyAlignment="1">
      <alignment horizontal="left" vertical="center" wrapText="1"/>
    </xf>
    <xf numFmtId="169" fontId="25" fillId="0" borderId="1" xfId="3" applyNumberFormat="1" applyFont="1" applyBorder="1" applyAlignment="1">
      <alignment vertical="center"/>
    </xf>
    <xf numFmtId="0" fontId="17" fillId="0" borderId="6" xfId="3" applyFont="1" applyBorder="1" applyAlignment="1">
      <alignment horizontal="center" vertical="center" wrapText="1"/>
    </xf>
    <xf numFmtId="168" fontId="17" fillId="0" borderId="1" xfId="2" applyNumberFormat="1" applyFont="1" applyFill="1" applyBorder="1" applyAlignment="1">
      <alignment horizontal="left" vertical="center" wrapText="1"/>
    </xf>
    <xf numFmtId="168" fontId="25" fillId="0" borderId="1" xfId="2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168" fontId="17" fillId="0" borderId="6" xfId="2" applyNumberFormat="1" applyFont="1" applyFill="1" applyBorder="1" applyAlignment="1">
      <alignment horizontal="left" vertical="center" wrapText="1"/>
    </xf>
    <xf numFmtId="168" fontId="17" fillId="0" borderId="5" xfId="2" applyNumberFormat="1" applyFont="1" applyFill="1" applyBorder="1" applyAlignment="1">
      <alignment horizontal="left" vertical="center" wrapText="1"/>
    </xf>
    <xf numFmtId="169" fontId="11" fillId="0" borderId="0" xfId="3" applyNumberFormat="1" applyFont="1"/>
    <xf numFmtId="169" fontId="14" fillId="0" borderId="0" xfId="0" applyNumberFormat="1" applyFont="1" applyAlignment="1">
      <alignment horizontal="left" vertical="center"/>
    </xf>
    <xf numFmtId="169" fontId="12" fillId="0" borderId="0" xfId="3" applyNumberFormat="1" applyFont="1"/>
    <xf numFmtId="171" fontId="23" fillId="10" borderId="1" xfId="2" applyNumberFormat="1" applyFont="1" applyFill="1" applyBorder="1" applyAlignment="1">
      <alignment horizontal="right" wrapText="1"/>
    </xf>
    <xf numFmtId="42" fontId="12" fillId="0" borderId="0" xfId="64" applyFont="1"/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6" fillId="4" borderId="1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5" fillId="3" borderId="1" xfId="3" applyFont="1" applyFill="1" applyBorder="1" applyAlignment="1">
      <alignment horizontal="center" vertical="center" wrapText="1"/>
    </xf>
    <xf numFmtId="0" fontId="15" fillId="4" borderId="1" xfId="3" applyFont="1" applyFill="1" applyBorder="1" applyAlignment="1">
      <alignment horizontal="center" vertical="center" wrapText="1"/>
    </xf>
    <xf numFmtId="0" fontId="15" fillId="4" borderId="2" xfId="3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/>
    </xf>
    <xf numFmtId="0" fontId="15" fillId="3" borderId="5" xfId="3" applyFont="1" applyFill="1" applyBorder="1" applyAlignment="1">
      <alignment horizontal="center"/>
    </xf>
    <xf numFmtId="0" fontId="18" fillId="0" borderId="1" xfId="0" applyFont="1" applyBorder="1" applyAlignment="1">
      <alignment horizontal="left" vertical="top" wrapText="1"/>
    </xf>
    <xf numFmtId="0" fontId="16" fillId="3" borderId="12" xfId="3" applyFont="1" applyFill="1" applyBorder="1" applyAlignment="1">
      <alignment horizontal="center" vertical="center" wrapText="1"/>
    </xf>
    <xf numFmtId="0" fontId="16" fillId="3" borderId="9" xfId="3" applyFont="1" applyFill="1" applyBorder="1" applyAlignment="1">
      <alignment horizontal="center" vertical="center" wrapText="1"/>
    </xf>
    <xf numFmtId="0" fontId="16" fillId="3" borderId="10" xfId="3" applyFont="1" applyFill="1" applyBorder="1" applyAlignment="1">
      <alignment horizontal="center" vertical="center" wrapText="1"/>
    </xf>
    <xf numFmtId="166" fontId="28" fillId="0" borderId="2" xfId="2" applyFont="1" applyBorder="1" applyAlignment="1">
      <alignment horizontal="center" vertical="center" wrapText="1"/>
    </xf>
    <xf numFmtId="166" fontId="28" fillId="0" borderId="5" xfId="2" applyFont="1" applyBorder="1" applyAlignment="1">
      <alignment horizontal="center" vertical="center" wrapText="1"/>
    </xf>
    <xf numFmtId="166" fontId="28" fillId="0" borderId="6" xfId="2" applyFont="1" applyBorder="1" applyAlignment="1">
      <alignment horizontal="center" vertical="center" wrapText="1"/>
    </xf>
    <xf numFmtId="0" fontId="25" fillId="0" borderId="1" xfId="3" applyFont="1" applyBorder="1" applyAlignment="1">
      <alignment horizontal="left" vertical="center" wrapText="1"/>
    </xf>
    <xf numFmtId="0" fontId="25" fillId="0" borderId="2" xfId="3" applyFont="1" applyBorder="1" applyAlignment="1">
      <alignment horizontal="left" vertical="center" wrapText="1"/>
    </xf>
    <xf numFmtId="0" fontId="25" fillId="0" borderId="5" xfId="3" applyFont="1" applyBorder="1" applyAlignment="1">
      <alignment horizontal="left" vertical="center" wrapText="1"/>
    </xf>
    <xf numFmtId="0" fontId="25" fillId="0" borderId="6" xfId="3" applyFont="1" applyBorder="1" applyAlignment="1">
      <alignment horizontal="left" vertical="center" wrapText="1"/>
    </xf>
    <xf numFmtId="0" fontId="25" fillId="2" borderId="2" xfId="3" applyFont="1" applyFill="1" applyBorder="1" applyAlignment="1">
      <alignment horizontal="left" vertical="center" wrapText="1"/>
    </xf>
    <xf numFmtId="0" fontId="25" fillId="2" borderId="5" xfId="3" applyFont="1" applyFill="1" applyBorder="1" applyAlignment="1">
      <alignment horizontal="left" vertical="center" wrapText="1"/>
    </xf>
    <xf numFmtId="0" fontId="25" fillId="2" borderId="6" xfId="3" applyFont="1" applyFill="1" applyBorder="1" applyAlignment="1">
      <alignment horizontal="left" vertical="center" wrapText="1"/>
    </xf>
    <xf numFmtId="0" fontId="15" fillId="0" borderId="0" xfId="3" applyFont="1" applyAlignment="1">
      <alignment horizontal="center" vertical="center" wrapText="1"/>
    </xf>
    <xf numFmtId="0" fontId="25" fillId="3" borderId="13" xfId="3" applyFont="1" applyFill="1" applyBorder="1" applyAlignment="1">
      <alignment horizontal="center"/>
    </xf>
    <xf numFmtId="0" fontId="25" fillId="3" borderId="0" xfId="3" applyFont="1" applyFill="1" applyAlignment="1">
      <alignment horizontal="center"/>
    </xf>
    <xf numFmtId="0" fontId="25" fillId="3" borderId="11" xfId="3" applyFont="1" applyFill="1" applyBorder="1" applyAlignment="1">
      <alignment horizontal="center"/>
    </xf>
    <xf numFmtId="0" fontId="15" fillId="3" borderId="3" xfId="3" applyFont="1" applyFill="1" applyBorder="1" applyAlignment="1">
      <alignment horizontal="center" vertical="center" wrapText="1"/>
    </xf>
    <xf numFmtId="0" fontId="15" fillId="3" borderId="8" xfId="3" applyFont="1" applyFill="1" applyBorder="1" applyAlignment="1">
      <alignment horizontal="center" vertical="center" wrapText="1"/>
    </xf>
    <xf numFmtId="0" fontId="15" fillId="3" borderId="7" xfId="3" applyFont="1" applyFill="1" applyBorder="1" applyAlignment="1">
      <alignment horizontal="center" vertical="center" wrapText="1"/>
    </xf>
    <xf numFmtId="0" fontId="15" fillId="4" borderId="5" xfId="3" applyFont="1" applyFill="1" applyBorder="1" applyAlignment="1">
      <alignment horizontal="center" vertical="center" wrapText="1"/>
    </xf>
    <xf numFmtId="0" fontId="16" fillId="6" borderId="14" xfId="3" applyFont="1" applyFill="1" applyBorder="1" applyAlignment="1">
      <alignment horizontal="center" vertical="center" wrapText="1"/>
    </xf>
    <xf numFmtId="0" fontId="16" fillId="6" borderId="15" xfId="3" applyFont="1" applyFill="1" applyBorder="1" applyAlignment="1">
      <alignment horizontal="center" vertical="center" wrapText="1"/>
    </xf>
    <xf numFmtId="0" fontId="16" fillId="6" borderId="16" xfId="3" applyFont="1" applyFill="1" applyBorder="1" applyAlignment="1">
      <alignment horizontal="center" vertical="center" wrapText="1"/>
    </xf>
    <xf numFmtId="0" fontId="15" fillId="3" borderId="13" xfId="3" applyFont="1" applyFill="1" applyBorder="1" applyAlignment="1">
      <alignment horizontal="center" vertical="center" wrapText="1"/>
    </xf>
    <xf numFmtId="0" fontId="15" fillId="3" borderId="0" xfId="3" applyFont="1" applyFill="1" applyAlignment="1">
      <alignment horizontal="center" vertical="center" wrapText="1"/>
    </xf>
    <xf numFmtId="0" fontId="16" fillId="7" borderId="14" xfId="3" applyFont="1" applyFill="1" applyBorder="1" applyAlignment="1">
      <alignment horizontal="center" vertical="center" wrapText="1"/>
    </xf>
    <xf numFmtId="0" fontId="16" fillId="7" borderId="15" xfId="3" applyFont="1" applyFill="1" applyBorder="1" applyAlignment="1">
      <alignment horizontal="center" vertical="center" wrapText="1"/>
    </xf>
    <xf numFmtId="0" fontId="16" fillId="7" borderId="16" xfId="3" applyFont="1" applyFill="1" applyBorder="1" applyAlignment="1">
      <alignment horizontal="center" vertical="center" wrapText="1"/>
    </xf>
    <xf numFmtId="0" fontId="16" fillId="8" borderId="14" xfId="3" applyFont="1" applyFill="1" applyBorder="1" applyAlignment="1">
      <alignment horizontal="center" vertical="center" wrapText="1"/>
    </xf>
    <xf numFmtId="0" fontId="16" fillId="8" borderId="15" xfId="3" applyFont="1" applyFill="1" applyBorder="1" applyAlignment="1">
      <alignment horizontal="center" vertical="center" wrapText="1"/>
    </xf>
    <xf numFmtId="0" fontId="16" fillId="8" borderId="16" xfId="3" applyFont="1" applyFill="1" applyBorder="1" applyAlignment="1">
      <alignment horizontal="center" vertical="center" wrapText="1"/>
    </xf>
    <xf numFmtId="0" fontId="16" fillId="7" borderId="26" xfId="3" applyFont="1" applyFill="1" applyBorder="1" applyAlignment="1">
      <alignment horizontal="center" vertical="center" wrapText="1"/>
    </xf>
    <xf numFmtId="0" fontId="16" fillId="7" borderId="5" xfId="3" applyFont="1" applyFill="1" applyBorder="1" applyAlignment="1">
      <alignment horizontal="center" vertical="center" wrapText="1"/>
    </xf>
    <xf numFmtId="0" fontId="16" fillId="7" borderId="27" xfId="3" applyFont="1" applyFill="1" applyBorder="1" applyAlignment="1">
      <alignment horizontal="center" vertical="center" wrapText="1"/>
    </xf>
    <xf numFmtId="0" fontId="16" fillId="8" borderId="24" xfId="3" applyFont="1" applyFill="1" applyBorder="1" applyAlignment="1">
      <alignment horizontal="center" vertical="center" wrapText="1"/>
    </xf>
    <xf numFmtId="0" fontId="16" fillId="8" borderId="8" xfId="3" applyFont="1" applyFill="1" applyBorder="1" applyAlignment="1">
      <alignment horizontal="center" vertical="center" wrapText="1"/>
    </xf>
    <xf numFmtId="0" fontId="16" fillId="8" borderId="25" xfId="3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4" borderId="5" xfId="3" applyFont="1" applyFill="1" applyBorder="1" applyAlignment="1">
      <alignment horizontal="center" vertical="center" wrapText="1"/>
    </xf>
    <xf numFmtId="0" fontId="17" fillId="3" borderId="13" xfId="3" applyFont="1" applyFill="1" applyBorder="1" applyAlignment="1">
      <alignment horizontal="center"/>
    </xf>
    <xf numFmtId="0" fontId="17" fillId="3" borderId="0" xfId="3" applyFont="1" applyFill="1" applyAlignment="1">
      <alignment horizontal="center"/>
    </xf>
    <xf numFmtId="0" fontId="17" fillId="3" borderId="11" xfId="3" applyFont="1" applyFill="1" applyBorder="1" applyAlignment="1">
      <alignment horizontal="center"/>
    </xf>
    <xf numFmtId="0" fontId="16" fillId="4" borderId="3" xfId="3" applyFont="1" applyFill="1" applyBorder="1" applyAlignment="1">
      <alignment horizontal="center" vertical="center" wrapText="1"/>
    </xf>
    <xf numFmtId="0" fontId="16" fillId="4" borderId="8" xfId="3" applyFont="1" applyFill="1" applyBorder="1" applyAlignment="1">
      <alignment horizontal="center" vertical="center" wrapText="1"/>
    </xf>
    <xf numFmtId="0" fontId="16" fillId="9" borderId="24" xfId="3" applyFont="1" applyFill="1" applyBorder="1" applyAlignment="1">
      <alignment horizontal="center" vertical="center" wrapText="1"/>
    </xf>
    <xf numFmtId="0" fontId="16" fillId="9" borderId="8" xfId="3" applyFont="1" applyFill="1" applyBorder="1" applyAlignment="1">
      <alignment horizontal="center" vertical="center" wrapText="1"/>
    </xf>
    <xf numFmtId="0" fontId="16" fillId="9" borderId="25" xfId="3" applyFont="1" applyFill="1" applyBorder="1" applyAlignment="1">
      <alignment horizontal="center" vertical="center" wrapText="1"/>
    </xf>
    <xf numFmtId="0" fontId="16" fillId="3" borderId="3" xfId="3" applyFont="1" applyFill="1" applyBorder="1" applyAlignment="1">
      <alignment horizontal="center" vertical="center" wrapText="1"/>
    </xf>
    <xf numFmtId="0" fontId="16" fillId="3" borderId="8" xfId="3" applyFont="1" applyFill="1" applyBorder="1" applyAlignment="1">
      <alignment horizontal="center" vertical="center" wrapText="1"/>
    </xf>
    <xf numFmtId="0" fontId="16" fillId="3" borderId="7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166" fontId="20" fillId="0" borderId="2" xfId="2" applyFont="1" applyBorder="1" applyAlignment="1">
      <alignment horizontal="center" vertical="center" wrapText="1"/>
    </xf>
    <xf numFmtId="166" fontId="20" fillId="0" borderId="5" xfId="2" applyFont="1" applyBorder="1" applyAlignment="1">
      <alignment horizontal="center" vertical="center" wrapText="1"/>
    </xf>
    <xf numFmtId="166" fontId="20" fillId="0" borderId="6" xfId="2" applyFont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 wrapText="1"/>
    </xf>
    <xf numFmtId="0" fontId="16" fillId="3" borderId="6" xfId="3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6" fillId="0" borderId="0" xfId="3" applyFont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0" fontId="16" fillId="4" borderId="4" xfId="3" applyFont="1" applyFill="1" applyBorder="1" applyAlignment="1">
      <alignment horizontal="center" vertical="center" wrapText="1"/>
    </xf>
    <xf numFmtId="0" fontId="16" fillId="6" borderId="24" xfId="3" applyFont="1" applyFill="1" applyBorder="1" applyAlignment="1">
      <alignment horizontal="center" vertical="center" wrapText="1"/>
    </xf>
    <xf numFmtId="0" fontId="16" fillId="6" borderId="8" xfId="3" applyFont="1" applyFill="1" applyBorder="1" applyAlignment="1">
      <alignment horizontal="center" vertical="center" wrapText="1"/>
    </xf>
    <xf numFmtId="0" fontId="16" fillId="6" borderId="25" xfId="3" applyFont="1" applyFill="1" applyBorder="1" applyAlignment="1">
      <alignment horizontal="center" vertical="center" wrapText="1"/>
    </xf>
    <xf numFmtId="0" fontId="16" fillId="3" borderId="4" xfId="3" applyFont="1" applyFill="1" applyBorder="1" applyAlignment="1">
      <alignment horizontal="center" vertical="center" wrapText="1"/>
    </xf>
    <xf numFmtId="0" fontId="16" fillId="7" borderId="24" xfId="3" applyFont="1" applyFill="1" applyBorder="1" applyAlignment="1">
      <alignment horizontal="center" vertical="center" wrapText="1"/>
    </xf>
    <xf numFmtId="0" fontId="16" fillId="7" borderId="8" xfId="3" applyFont="1" applyFill="1" applyBorder="1" applyAlignment="1">
      <alignment horizontal="center" vertical="center" wrapText="1"/>
    </xf>
    <xf numFmtId="0" fontId="16" fillId="7" borderId="25" xfId="3" applyFont="1" applyFill="1" applyBorder="1" applyAlignment="1">
      <alignment horizontal="center" vertical="center" wrapText="1"/>
    </xf>
    <xf numFmtId="0" fontId="17" fillId="0" borderId="2" xfId="3" applyFont="1" applyBorder="1" applyAlignment="1">
      <alignment horizontal="left" vertical="center" wrapText="1"/>
    </xf>
    <xf numFmtId="0" fontId="17" fillId="0" borderId="6" xfId="3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16" fillId="4" borderId="1" xfId="3" applyFont="1" applyFill="1" applyBorder="1" applyAlignment="1">
      <alignment horizontal="center" vertical="center"/>
    </xf>
    <xf numFmtId="0" fontId="16" fillId="4" borderId="2" xfId="3" applyFont="1" applyFill="1" applyBorder="1" applyAlignment="1">
      <alignment horizontal="center" vertical="center"/>
    </xf>
    <xf numFmtId="0" fontId="16" fillId="3" borderId="28" xfId="3" applyFont="1" applyFill="1" applyBorder="1" applyAlignment="1">
      <alignment horizontal="center" vertical="center" wrapText="1"/>
    </xf>
    <xf numFmtId="0" fontId="16" fillId="0" borderId="8" xfId="3" applyFont="1" applyBorder="1" applyAlignment="1">
      <alignment horizontal="center" vertical="center" wrapText="1"/>
    </xf>
    <xf numFmtId="0" fontId="16" fillId="3" borderId="13" xfId="3" applyFont="1" applyFill="1" applyBorder="1" applyAlignment="1">
      <alignment horizontal="center" vertical="center" wrapText="1"/>
    </xf>
    <xf numFmtId="0" fontId="16" fillId="3" borderId="0" xfId="3" applyFont="1" applyFill="1" applyAlignment="1">
      <alignment horizontal="center" vertical="center" wrapText="1"/>
    </xf>
    <xf numFmtId="0" fontId="16" fillId="0" borderId="8" xfId="3" applyFont="1" applyBorder="1" applyAlignment="1">
      <alignment horizontal="center" vertical="center"/>
    </xf>
    <xf numFmtId="0" fontId="33" fillId="2" borderId="2" xfId="3" applyFont="1" applyFill="1" applyBorder="1" applyAlignment="1">
      <alignment horizontal="center" vertical="center" wrapText="1"/>
    </xf>
    <xf numFmtId="0" fontId="33" fillId="2" borderId="5" xfId="3" applyFont="1" applyFill="1" applyBorder="1" applyAlignment="1">
      <alignment horizontal="center" vertical="center" wrapText="1"/>
    </xf>
    <xf numFmtId="0" fontId="33" fillId="2" borderId="6" xfId="3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 wrapText="1"/>
    </xf>
  </cellXfs>
  <cellStyles count="65">
    <cellStyle name="Euro" xfId="1" xr:uid="{00000000-0005-0000-0000-000000000000}"/>
    <cellStyle name="Hipervínculo" xfId="32" builtinId="8"/>
    <cellStyle name="Millares" xfId="31" builtinId="3"/>
    <cellStyle name="Millares 2" xfId="15" xr:uid="{00000000-0005-0000-0000-000002000000}"/>
    <cellStyle name="Millares 3" xfId="48" xr:uid="{70596F3B-FB7B-4B6C-8B7C-EA00CFB74A97}"/>
    <cellStyle name="Moneda" xfId="2" builtinId="4"/>
    <cellStyle name="Moneda [0]" xfId="64" builtinId="7"/>
    <cellStyle name="Moneda 2" xfId="5" xr:uid="{00000000-0005-0000-0000-000004000000}"/>
    <cellStyle name="Moneda 3" xfId="6" xr:uid="{00000000-0005-0000-0000-000005000000}"/>
    <cellStyle name="Moneda 3 2" xfId="11" xr:uid="{00000000-0005-0000-0000-000006000000}"/>
    <cellStyle name="Moneda 4" xfId="7" xr:uid="{00000000-0005-0000-0000-000007000000}"/>
    <cellStyle name="Moneda 4 2" xfId="12" xr:uid="{00000000-0005-0000-0000-000008000000}"/>
    <cellStyle name="Moneda 5" xfId="8" xr:uid="{00000000-0005-0000-0000-000009000000}"/>
    <cellStyle name="Moneda 5 2" xfId="10" xr:uid="{00000000-0005-0000-0000-00000A000000}"/>
    <cellStyle name="Moneda 6" xfId="16" xr:uid="{00000000-0005-0000-0000-00000B000000}"/>
    <cellStyle name="Moneda 6 2" xfId="22" xr:uid="{00000000-0005-0000-0000-00000C000000}"/>
    <cellStyle name="Moneda 6 2 2" xfId="39" xr:uid="{E5ECDFC3-4FBA-4629-8D57-F7C5BC55F76B}"/>
    <cellStyle name="Moneda 6 2 3" xfId="55" xr:uid="{0A1301A9-7D9F-4039-9470-189EB6620773}"/>
    <cellStyle name="Moneda 6 3" xfId="27" xr:uid="{00000000-0005-0000-0000-00000D000000}"/>
    <cellStyle name="Moneda 6 3 2" xfId="44" xr:uid="{2336655F-E946-4DD7-A513-2C414B223CCC}"/>
    <cellStyle name="Moneda 6 3 3" xfId="60" xr:uid="{85E249F5-EE0E-41D9-AD9A-A4CBB3D2A64B}"/>
    <cellStyle name="Moneda 6 4" xfId="34" xr:uid="{51AE6775-997A-4EE2-9EC1-C5DF9C98999B}"/>
    <cellStyle name="Moneda 6 5" xfId="50" xr:uid="{C4107226-E2C3-40E8-8818-52F970E7D104}"/>
    <cellStyle name="Normal" xfId="0" builtinId="0"/>
    <cellStyle name="Normal 2" xfId="3" xr:uid="{00000000-0005-0000-0000-00000F000000}"/>
    <cellStyle name="Normal 3" xfId="9" xr:uid="{00000000-0005-0000-0000-000010000000}"/>
    <cellStyle name="Normal 3 2" xfId="17" xr:uid="{00000000-0005-0000-0000-000011000000}"/>
    <cellStyle name="Normal 4" xfId="14" xr:uid="{00000000-0005-0000-0000-000012000000}"/>
    <cellStyle name="Normal 4 2" xfId="19" xr:uid="{00000000-0005-0000-0000-000013000000}"/>
    <cellStyle name="Normal 4 2 2" xfId="24" xr:uid="{00000000-0005-0000-0000-000014000000}"/>
    <cellStyle name="Normal 4 2 2 2" xfId="41" xr:uid="{02FBF464-44D9-4902-95A3-DCEC117F4097}"/>
    <cellStyle name="Normal 4 2 2 3" xfId="57" xr:uid="{8A801D62-6EE4-43E6-8DA9-BF3B6D5002CB}"/>
    <cellStyle name="Normal 4 2 3" xfId="29" xr:uid="{00000000-0005-0000-0000-000015000000}"/>
    <cellStyle name="Normal 4 2 3 2" xfId="46" xr:uid="{B0033CC6-6F03-4662-8532-ABDF2D197EF5}"/>
    <cellStyle name="Normal 4 2 3 3" xfId="62" xr:uid="{C7F9E25E-6927-4A9E-8CBC-714507D0995D}"/>
    <cellStyle name="Normal 4 2 4" xfId="36" xr:uid="{ED6DD034-3463-4815-B46E-1AF93394F1B7}"/>
    <cellStyle name="Normal 4 2 5" xfId="52" xr:uid="{68EB2B13-FF6C-4F81-9915-1DC81639A0A5}"/>
    <cellStyle name="Normal 4 3" xfId="21" xr:uid="{00000000-0005-0000-0000-000016000000}"/>
    <cellStyle name="Normal 4 3 2" xfId="38" xr:uid="{76347077-A108-4F8E-BA1F-25F85922CCD9}"/>
    <cellStyle name="Normal 4 3 3" xfId="54" xr:uid="{8AE10F2A-767C-410E-95C5-BBD9161BF5A2}"/>
    <cellStyle name="Normal 4 4" xfId="26" xr:uid="{00000000-0005-0000-0000-000017000000}"/>
    <cellStyle name="Normal 4 4 2" xfId="43" xr:uid="{1645D4FF-3AF7-48ED-8171-8093FF5141A6}"/>
    <cellStyle name="Normal 4 4 3" xfId="59" xr:uid="{A1BADE53-ACB3-45E6-BB71-FBFDFCBF3FCC}"/>
    <cellStyle name="Normal 4 5" xfId="33" xr:uid="{0C07E6CE-9E9E-4024-A05C-AF19CCC72440}"/>
    <cellStyle name="Normal 4 6" xfId="49" xr:uid="{567002AE-7865-49F3-BE2B-9A9DEC9A9A49}"/>
    <cellStyle name="Normal 5" xfId="18" xr:uid="{00000000-0005-0000-0000-000018000000}"/>
    <cellStyle name="Normal 5 2" xfId="20" xr:uid="{00000000-0005-0000-0000-000019000000}"/>
    <cellStyle name="Normal 5 2 2" xfId="25" xr:uid="{00000000-0005-0000-0000-00001A000000}"/>
    <cellStyle name="Normal 5 2 2 2" xfId="42" xr:uid="{D2F55CCB-B084-402F-BC35-576786408426}"/>
    <cellStyle name="Normal 5 2 2 3" xfId="58" xr:uid="{089B58FD-6112-4E14-BB92-AC79592FEA3F}"/>
    <cellStyle name="Normal 5 2 3" xfId="30" xr:uid="{00000000-0005-0000-0000-00001B000000}"/>
    <cellStyle name="Normal 5 2 3 2" xfId="47" xr:uid="{0CA58DF9-F121-45B1-8CAA-E837340EB8AC}"/>
    <cellStyle name="Normal 5 2 3 3" xfId="63" xr:uid="{19AE070D-4EA7-4C43-A4C1-C8279BFC0D78}"/>
    <cellStyle name="Normal 5 2 4" xfId="37" xr:uid="{F04CC114-8F71-4B49-8713-666B14F4DD9B}"/>
    <cellStyle name="Normal 5 2 5" xfId="53" xr:uid="{3811E066-225C-444F-8329-9F7CE8001B4A}"/>
    <cellStyle name="Normal 5 3" xfId="23" xr:uid="{00000000-0005-0000-0000-00001C000000}"/>
    <cellStyle name="Normal 5 3 2" xfId="40" xr:uid="{A48AC5FA-4CDD-4E96-B3F5-4D1714251799}"/>
    <cellStyle name="Normal 5 3 3" xfId="56" xr:uid="{B068B840-8631-4F66-9B95-3905A9E72CAF}"/>
    <cellStyle name="Normal 5 4" xfId="28" xr:uid="{00000000-0005-0000-0000-00001D000000}"/>
    <cellStyle name="Normal 5 4 2" xfId="45" xr:uid="{7334757B-F11E-49C9-AC79-91D22DFEAE7C}"/>
    <cellStyle name="Normal 5 4 3" xfId="61" xr:uid="{1EFD702D-5643-458C-B1E4-EEEC0B8C664D}"/>
    <cellStyle name="Normal 5 5" xfId="35" xr:uid="{A88C27AA-E5B7-46A5-ABC0-48459262FBB0}"/>
    <cellStyle name="Normal 5 6" xfId="51" xr:uid="{5B0BDB39-D7F4-4047-9FAC-A9D5FFBB31B6}"/>
    <cellStyle name="Porcentaje 2" xfId="13" xr:uid="{00000000-0005-0000-0000-00001E000000}"/>
    <cellStyle name="Porcentual 2" xfId="4" xr:uid="{00000000-0005-0000-0000-00001F000000}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0"/>
  <sheetViews>
    <sheetView showGridLines="0" topLeftCell="A4" zoomScaleNormal="100" zoomScaleSheetLayoutView="90" workbookViewId="0">
      <pane xSplit="5" ySplit="12" topLeftCell="F16" activePane="bottomRight" state="frozen"/>
      <selection pane="topRight" activeCell="F4" sqref="F4"/>
      <selection pane="bottomLeft" activeCell="A16" sqref="A16"/>
      <selection pane="bottomRight" activeCell="A33" sqref="A33:E33"/>
    </sheetView>
  </sheetViews>
  <sheetFormatPr baseColWidth="10" defaultColWidth="11.453125" defaultRowHeight="14" x14ac:dyDescent="0.3"/>
  <cols>
    <col min="1" max="1" width="31" style="54" customWidth="1"/>
    <col min="2" max="2" width="3.26953125" style="54" customWidth="1"/>
    <col min="3" max="3" width="3.7265625" style="54" customWidth="1"/>
    <col min="4" max="4" width="16.1796875" style="54" customWidth="1"/>
    <col min="5" max="5" width="11.26953125" style="54" customWidth="1"/>
    <col min="6" max="6" width="14.81640625" style="54" customWidth="1"/>
    <col min="7" max="7" width="16.453125" style="54" customWidth="1"/>
    <col min="8" max="8" width="17" style="54" customWidth="1"/>
    <col min="9" max="9" width="19.1796875" style="54" customWidth="1"/>
    <col min="10" max="10" width="17" style="41" customWidth="1"/>
    <col min="11" max="11" width="18" style="41" customWidth="1"/>
    <col min="12" max="12" width="14.1796875" style="41" customWidth="1"/>
    <col min="13" max="13" width="17" style="41" customWidth="1"/>
    <col min="14" max="14" width="14.453125" style="41" customWidth="1"/>
    <col min="15" max="15" width="15.81640625" style="41" customWidth="1"/>
    <col min="16" max="16" width="14.453125" style="41" customWidth="1"/>
    <col min="17" max="17" width="14.26953125" style="41" customWidth="1"/>
    <col min="18" max="173" width="11.453125" style="41"/>
    <col min="174" max="174" width="16.1796875" style="41" customWidth="1"/>
    <col min="175" max="175" width="16" style="41" customWidth="1"/>
    <col min="176" max="176" width="9.81640625" style="41" bestFit="1" customWidth="1"/>
    <col min="177" max="177" width="11.7265625" style="41" customWidth="1"/>
    <col min="178" max="179" width="11.1796875" style="41" customWidth="1"/>
    <col min="180" max="180" width="11.81640625" style="41" bestFit="1" customWidth="1"/>
    <col min="181" max="182" width="11.1796875" style="41" customWidth="1"/>
    <col min="183" max="183" width="12.81640625" style="41" customWidth="1"/>
    <col min="184" max="184" width="11.81640625" style="41" bestFit="1" customWidth="1"/>
    <col min="185" max="185" width="12.7265625" style="41" customWidth="1"/>
    <col min="186" max="186" width="11.7265625" style="41" customWidth="1"/>
    <col min="187" max="187" width="13" style="41" customWidth="1"/>
    <col min="188" max="188" width="12.54296875" style="41" customWidth="1"/>
    <col min="189" max="189" width="0" style="41" hidden="1" customWidth="1"/>
    <col min="190" max="429" width="11.453125" style="41"/>
    <col min="430" max="430" width="16.1796875" style="41" customWidth="1"/>
    <col min="431" max="431" width="16" style="41" customWidth="1"/>
    <col min="432" max="432" width="9.81640625" style="41" bestFit="1" customWidth="1"/>
    <col min="433" max="433" width="11.7265625" style="41" customWidth="1"/>
    <col min="434" max="435" width="11.1796875" style="41" customWidth="1"/>
    <col min="436" max="436" width="11.81640625" style="41" bestFit="1" customWidth="1"/>
    <col min="437" max="438" width="11.1796875" style="41" customWidth="1"/>
    <col min="439" max="439" width="12.81640625" style="41" customWidth="1"/>
    <col min="440" max="440" width="11.81640625" style="41" bestFit="1" customWidth="1"/>
    <col min="441" max="441" width="12.7265625" style="41" customWidth="1"/>
    <col min="442" max="442" width="11.7265625" style="41" customWidth="1"/>
    <col min="443" max="443" width="13" style="41" customWidth="1"/>
    <col min="444" max="444" width="12.54296875" style="41" customWidth="1"/>
    <col min="445" max="445" width="0" style="41" hidden="1" customWidth="1"/>
    <col min="446" max="685" width="11.453125" style="41"/>
    <col min="686" max="686" width="16.1796875" style="41" customWidth="1"/>
    <col min="687" max="687" width="16" style="41" customWidth="1"/>
    <col min="688" max="688" width="9.81640625" style="41" bestFit="1" customWidth="1"/>
    <col min="689" max="689" width="11.7265625" style="41" customWidth="1"/>
    <col min="690" max="691" width="11.1796875" style="41" customWidth="1"/>
    <col min="692" max="692" width="11.81640625" style="41" bestFit="1" customWidth="1"/>
    <col min="693" max="694" width="11.1796875" style="41" customWidth="1"/>
    <col min="695" max="695" width="12.81640625" style="41" customWidth="1"/>
    <col min="696" max="696" width="11.81640625" style="41" bestFit="1" customWidth="1"/>
    <col min="697" max="697" width="12.7265625" style="41" customWidth="1"/>
    <col min="698" max="698" width="11.7265625" style="41" customWidth="1"/>
    <col min="699" max="699" width="13" style="41" customWidth="1"/>
    <col min="700" max="700" width="12.54296875" style="41" customWidth="1"/>
    <col min="701" max="701" width="0" style="41" hidden="1" customWidth="1"/>
    <col min="702" max="941" width="11.453125" style="41"/>
    <col min="942" max="942" width="16.1796875" style="41" customWidth="1"/>
    <col min="943" max="943" width="16" style="41" customWidth="1"/>
    <col min="944" max="944" width="9.81640625" style="41" bestFit="1" customWidth="1"/>
    <col min="945" max="945" width="11.7265625" style="41" customWidth="1"/>
    <col min="946" max="947" width="11.1796875" style="41" customWidth="1"/>
    <col min="948" max="948" width="11.81640625" style="41" bestFit="1" customWidth="1"/>
    <col min="949" max="950" width="11.1796875" style="41" customWidth="1"/>
    <col min="951" max="951" width="12.81640625" style="41" customWidth="1"/>
    <col min="952" max="952" width="11.81640625" style="41" bestFit="1" customWidth="1"/>
    <col min="953" max="953" width="12.7265625" style="41" customWidth="1"/>
    <col min="954" max="954" width="11.7265625" style="41" customWidth="1"/>
    <col min="955" max="955" width="13" style="41" customWidth="1"/>
    <col min="956" max="956" width="12.54296875" style="41" customWidth="1"/>
    <col min="957" max="957" width="0" style="41" hidden="1" customWidth="1"/>
    <col min="958" max="1197" width="11.453125" style="41"/>
    <col min="1198" max="1198" width="16.1796875" style="41" customWidth="1"/>
    <col min="1199" max="1199" width="16" style="41" customWidth="1"/>
    <col min="1200" max="1200" width="9.81640625" style="41" bestFit="1" customWidth="1"/>
    <col min="1201" max="1201" width="11.7265625" style="41" customWidth="1"/>
    <col min="1202" max="1203" width="11.1796875" style="41" customWidth="1"/>
    <col min="1204" max="1204" width="11.81640625" style="41" bestFit="1" customWidth="1"/>
    <col min="1205" max="1206" width="11.1796875" style="41" customWidth="1"/>
    <col min="1207" max="1207" width="12.81640625" style="41" customWidth="1"/>
    <col min="1208" max="1208" width="11.81640625" style="41" bestFit="1" customWidth="1"/>
    <col min="1209" max="1209" width="12.7265625" style="41" customWidth="1"/>
    <col min="1210" max="1210" width="11.7265625" style="41" customWidth="1"/>
    <col min="1211" max="1211" width="13" style="41" customWidth="1"/>
    <col min="1212" max="1212" width="12.54296875" style="41" customWidth="1"/>
    <col min="1213" max="1213" width="0" style="41" hidden="1" customWidth="1"/>
    <col min="1214" max="1453" width="11.453125" style="41"/>
    <col min="1454" max="1454" width="16.1796875" style="41" customWidth="1"/>
    <col min="1455" max="1455" width="16" style="41" customWidth="1"/>
    <col min="1456" max="1456" width="9.81640625" style="41" bestFit="1" customWidth="1"/>
    <col min="1457" max="1457" width="11.7265625" style="41" customWidth="1"/>
    <col min="1458" max="1459" width="11.1796875" style="41" customWidth="1"/>
    <col min="1460" max="1460" width="11.81640625" style="41" bestFit="1" customWidth="1"/>
    <col min="1461" max="1462" width="11.1796875" style="41" customWidth="1"/>
    <col min="1463" max="1463" width="12.81640625" style="41" customWidth="1"/>
    <col min="1464" max="1464" width="11.81640625" style="41" bestFit="1" customWidth="1"/>
    <col min="1465" max="1465" width="12.7265625" style="41" customWidth="1"/>
    <col min="1466" max="1466" width="11.7265625" style="41" customWidth="1"/>
    <col min="1467" max="1467" width="13" style="41" customWidth="1"/>
    <col min="1468" max="1468" width="12.54296875" style="41" customWidth="1"/>
    <col min="1469" max="1469" width="0" style="41" hidden="1" customWidth="1"/>
    <col min="1470" max="1709" width="11.453125" style="41"/>
    <col min="1710" max="1710" width="16.1796875" style="41" customWidth="1"/>
    <col min="1711" max="1711" width="16" style="41" customWidth="1"/>
    <col min="1712" max="1712" width="9.81640625" style="41" bestFit="1" customWidth="1"/>
    <col min="1713" max="1713" width="11.7265625" style="41" customWidth="1"/>
    <col min="1714" max="1715" width="11.1796875" style="41" customWidth="1"/>
    <col min="1716" max="1716" width="11.81640625" style="41" bestFit="1" customWidth="1"/>
    <col min="1717" max="1718" width="11.1796875" style="41" customWidth="1"/>
    <col min="1719" max="1719" width="12.81640625" style="41" customWidth="1"/>
    <col min="1720" max="1720" width="11.81640625" style="41" bestFit="1" customWidth="1"/>
    <col min="1721" max="1721" width="12.7265625" style="41" customWidth="1"/>
    <col min="1722" max="1722" width="11.7265625" style="41" customWidth="1"/>
    <col min="1723" max="1723" width="13" style="41" customWidth="1"/>
    <col min="1724" max="1724" width="12.54296875" style="41" customWidth="1"/>
    <col min="1725" max="1725" width="0" style="41" hidden="1" customWidth="1"/>
    <col min="1726" max="1965" width="11.453125" style="41"/>
    <col min="1966" max="1966" width="16.1796875" style="41" customWidth="1"/>
    <col min="1967" max="1967" width="16" style="41" customWidth="1"/>
    <col min="1968" max="1968" width="9.81640625" style="41" bestFit="1" customWidth="1"/>
    <col min="1969" max="1969" width="11.7265625" style="41" customWidth="1"/>
    <col min="1970" max="1971" width="11.1796875" style="41" customWidth="1"/>
    <col min="1972" max="1972" width="11.81640625" style="41" bestFit="1" customWidth="1"/>
    <col min="1973" max="1974" width="11.1796875" style="41" customWidth="1"/>
    <col min="1975" max="1975" width="12.81640625" style="41" customWidth="1"/>
    <col min="1976" max="1976" width="11.81640625" style="41" bestFit="1" customWidth="1"/>
    <col min="1977" max="1977" width="12.7265625" style="41" customWidth="1"/>
    <col min="1978" max="1978" width="11.7265625" style="41" customWidth="1"/>
    <col min="1979" max="1979" width="13" style="41" customWidth="1"/>
    <col min="1980" max="1980" width="12.54296875" style="41" customWidth="1"/>
    <col min="1981" max="1981" width="0" style="41" hidden="1" customWidth="1"/>
    <col min="1982" max="2221" width="11.453125" style="41"/>
    <col min="2222" max="2222" width="16.1796875" style="41" customWidth="1"/>
    <col min="2223" max="2223" width="16" style="41" customWidth="1"/>
    <col min="2224" max="2224" width="9.81640625" style="41" bestFit="1" customWidth="1"/>
    <col min="2225" max="2225" width="11.7265625" style="41" customWidth="1"/>
    <col min="2226" max="2227" width="11.1796875" style="41" customWidth="1"/>
    <col min="2228" max="2228" width="11.81640625" style="41" bestFit="1" customWidth="1"/>
    <col min="2229" max="2230" width="11.1796875" style="41" customWidth="1"/>
    <col min="2231" max="2231" width="12.81640625" style="41" customWidth="1"/>
    <col min="2232" max="2232" width="11.81640625" style="41" bestFit="1" customWidth="1"/>
    <col min="2233" max="2233" width="12.7265625" style="41" customWidth="1"/>
    <col min="2234" max="2234" width="11.7265625" style="41" customWidth="1"/>
    <col min="2235" max="2235" width="13" style="41" customWidth="1"/>
    <col min="2236" max="2236" width="12.54296875" style="41" customWidth="1"/>
    <col min="2237" max="2237" width="0" style="41" hidden="1" customWidth="1"/>
    <col min="2238" max="2477" width="11.453125" style="41"/>
    <col min="2478" max="2478" width="16.1796875" style="41" customWidth="1"/>
    <col min="2479" max="2479" width="16" style="41" customWidth="1"/>
    <col min="2480" max="2480" width="9.81640625" style="41" bestFit="1" customWidth="1"/>
    <col min="2481" max="2481" width="11.7265625" style="41" customWidth="1"/>
    <col min="2482" max="2483" width="11.1796875" style="41" customWidth="1"/>
    <col min="2484" max="2484" width="11.81640625" style="41" bestFit="1" customWidth="1"/>
    <col min="2485" max="2486" width="11.1796875" style="41" customWidth="1"/>
    <col min="2487" max="2487" width="12.81640625" style="41" customWidth="1"/>
    <col min="2488" max="2488" width="11.81640625" style="41" bestFit="1" customWidth="1"/>
    <col min="2489" max="2489" width="12.7265625" style="41" customWidth="1"/>
    <col min="2490" max="2490" width="11.7265625" style="41" customWidth="1"/>
    <col min="2491" max="2491" width="13" style="41" customWidth="1"/>
    <col min="2492" max="2492" width="12.54296875" style="41" customWidth="1"/>
    <col min="2493" max="2493" width="0" style="41" hidden="1" customWidth="1"/>
    <col min="2494" max="2733" width="11.453125" style="41"/>
    <col min="2734" max="2734" width="16.1796875" style="41" customWidth="1"/>
    <col min="2735" max="2735" width="16" style="41" customWidth="1"/>
    <col min="2736" max="2736" width="9.81640625" style="41" bestFit="1" customWidth="1"/>
    <col min="2737" max="2737" width="11.7265625" style="41" customWidth="1"/>
    <col min="2738" max="2739" width="11.1796875" style="41" customWidth="1"/>
    <col min="2740" max="2740" width="11.81640625" style="41" bestFit="1" customWidth="1"/>
    <col min="2741" max="2742" width="11.1796875" style="41" customWidth="1"/>
    <col min="2743" max="2743" width="12.81640625" style="41" customWidth="1"/>
    <col min="2744" max="2744" width="11.81640625" style="41" bestFit="1" customWidth="1"/>
    <col min="2745" max="2745" width="12.7265625" style="41" customWidth="1"/>
    <col min="2746" max="2746" width="11.7265625" style="41" customWidth="1"/>
    <col min="2747" max="2747" width="13" style="41" customWidth="1"/>
    <col min="2748" max="2748" width="12.54296875" style="41" customWidth="1"/>
    <col min="2749" max="2749" width="0" style="41" hidden="1" customWidth="1"/>
    <col min="2750" max="2989" width="11.453125" style="41"/>
    <col min="2990" max="2990" width="16.1796875" style="41" customWidth="1"/>
    <col min="2991" max="2991" width="16" style="41" customWidth="1"/>
    <col min="2992" max="2992" width="9.81640625" style="41" bestFit="1" customWidth="1"/>
    <col min="2993" max="2993" width="11.7265625" style="41" customWidth="1"/>
    <col min="2994" max="2995" width="11.1796875" style="41" customWidth="1"/>
    <col min="2996" max="2996" width="11.81640625" style="41" bestFit="1" customWidth="1"/>
    <col min="2997" max="2998" width="11.1796875" style="41" customWidth="1"/>
    <col min="2999" max="2999" width="12.81640625" style="41" customWidth="1"/>
    <col min="3000" max="3000" width="11.81640625" style="41" bestFit="1" customWidth="1"/>
    <col min="3001" max="3001" width="12.7265625" style="41" customWidth="1"/>
    <col min="3002" max="3002" width="11.7265625" style="41" customWidth="1"/>
    <col min="3003" max="3003" width="13" style="41" customWidth="1"/>
    <col min="3004" max="3004" width="12.54296875" style="41" customWidth="1"/>
    <col min="3005" max="3005" width="0" style="41" hidden="1" customWidth="1"/>
    <col min="3006" max="3245" width="11.453125" style="41"/>
    <col min="3246" max="3246" width="16.1796875" style="41" customWidth="1"/>
    <col min="3247" max="3247" width="16" style="41" customWidth="1"/>
    <col min="3248" max="3248" width="9.81640625" style="41" bestFit="1" customWidth="1"/>
    <col min="3249" max="3249" width="11.7265625" style="41" customWidth="1"/>
    <col min="3250" max="3251" width="11.1796875" style="41" customWidth="1"/>
    <col min="3252" max="3252" width="11.81640625" style="41" bestFit="1" customWidth="1"/>
    <col min="3253" max="3254" width="11.1796875" style="41" customWidth="1"/>
    <col min="3255" max="3255" width="12.81640625" style="41" customWidth="1"/>
    <col min="3256" max="3256" width="11.81640625" style="41" bestFit="1" customWidth="1"/>
    <col min="3257" max="3257" width="12.7265625" style="41" customWidth="1"/>
    <col min="3258" max="3258" width="11.7265625" style="41" customWidth="1"/>
    <col min="3259" max="3259" width="13" style="41" customWidth="1"/>
    <col min="3260" max="3260" width="12.54296875" style="41" customWidth="1"/>
    <col min="3261" max="3261" width="0" style="41" hidden="1" customWidth="1"/>
    <col min="3262" max="3501" width="11.453125" style="41"/>
    <col min="3502" max="3502" width="16.1796875" style="41" customWidth="1"/>
    <col min="3503" max="3503" width="16" style="41" customWidth="1"/>
    <col min="3504" max="3504" width="9.81640625" style="41" bestFit="1" customWidth="1"/>
    <col min="3505" max="3505" width="11.7265625" style="41" customWidth="1"/>
    <col min="3506" max="3507" width="11.1796875" style="41" customWidth="1"/>
    <col min="3508" max="3508" width="11.81640625" style="41" bestFit="1" customWidth="1"/>
    <col min="3509" max="3510" width="11.1796875" style="41" customWidth="1"/>
    <col min="3511" max="3511" width="12.81640625" style="41" customWidth="1"/>
    <col min="3512" max="3512" width="11.81640625" style="41" bestFit="1" customWidth="1"/>
    <col min="3513" max="3513" width="12.7265625" style="41" customWidth="1"/>
    <col min="3514" max="3514" width="11.7265625" style="41" customWidth="1"/>
    <col min="3515" max="3515" width="13" style="41" customWidth="1"/>
    <col min="3516" max="3516" width="12.54296875" style="41" customWidth="1"/>
    <col min="3517" max="3517" width="0" style="41" hidden="1" customWidth="1"/>
    <col min="3518" max="3757" width="11.453125" style="41"/>
    <col min="3758" max="3758" width="16.1796875" style="41" customWidth="1"/>
    <col min="3759" max="3759" width="16" style="41" customWidth="1"/>
    <col min="3760" max="3760" width="9.81640625" style="41" bestFit="1" customWidth="1"/>
    <col min="3761" max="3761" width="11.7265625" style="41" customWidth="1"/>
    <col min="3762" max="3763" width="11.1796875" style="41" customWidth="1"/>
    <col min="3764" max="3764" width="11.81640625" style="41" bestFit="1" customWidth="1"/>
    <col min="3765" max="3766" width="11.1796875" style="41" customWidth="1"/>
    <col min="3767" max="3767" width="12.81640625" style="41" customWidth="1"/>
    <col min="3768" max="3768" width="11.81640625" style="41" bestFit="1" customWidth="1"/>
    <col min="3769" max="3769" width="12.7265625" style="41" customWidth="1"/>
    <col min="3770" max="3770" width="11.7265625" style="41" customWidth="1"/>
    <col min="3771" max="3771" width="13" style="41" customWidth="1"/>
    <col min="3772" max="3772" width="12.54296875" style="41" customWidth="1"/>
    <col min="3773" max="3773" width="0" style="41" hidden="1" customWidth="1"/>
    <col min="3774" max="4013" width="11.453125" style="41"/>
    <col min="4014" max="4014" width="16.1796875" style="41" customWidth="1"/>
    <col min="4015" max="4015" width="16" style="41" customWidth="1"/>
    <col min="4016" max="4016" width="9.81640625" style="41" bestFit="1" customWidth="1"/>
    <col min="4017" max="4017" width="11.7265625" style="41" customWidth="1"/>
    <col min="4018" max="4019" width="11.1796875" style="41" customWidth="1"/>
    <col min="4020" max="4020" width="11.81640625" style="41" bestFit="1" customWidth="1"/>
    <col min="4021" max="4022" width="11.1796875" style="41" customWidth="1"/>
    <col min="4023" max="4023" width="12.81640625" style="41" customWidth="1"/>
    <col min="4024" max="4024" width="11.81640625" style="41" bestFit="1" customWidth="1"/>
    <col min="4025" max="4025" width="12.7265625" style="41" customWidth="1"/>
    <col min="4026" max="4026" width="11.7265625" style="41" customWidth="1"/>
    <col min="4027" max="4027" width="13" style="41" customWidth="1"/>
    <col min="4028" max="4028" width="12.54296875" style="41" customWidth="1"/>
    <col min="4029" max="4029" width="0" style="41" hidden="1" customWidth="1"/>
    <col min="4030" max="4269" width="11.453125" style="41"/>
    <col min="4270" max="4270" width="16.1796875" style="41" customWidth="1"/>
    <col min="4271" max="4271" width="16" style="41" customWidth="1"/>
    <col min="4272" max="4272" width="9.81640625" style="41" bestFit="1" customWidth="1"/>
    <col min="4273" max="4273" width="11.7265625" style="41" customWidth="1"/>
    <col min="4274" max="4275" width="11.1796875" style="41" customWidth="1"/>
    <col min="4276" max="4276" width="11.81640625" style="41" bestFit="1" customWidth="1"/>
    <col min="4277" max="4278" width="11.1796875" style="41" customWidth="1"/>
    <col min="4279" max="4279" width="12.81640625" style="41" customWidth="1"/>
    <col min="4280" max="4280" width="11.81640625" style="41" bestFit="1" customWidth="1"/>
    <col min="4281" max="4281" width="12.7265625" style="41" customWidth="1"/>
    <col min="4282" max="4282" width="11.7265625" style="41" customWidth="1"/>
    <col min="4283" max="4283" width="13" style="41" customWidth="1"/>
    <col min="4284" max="4284" width="12.54296875" style="41" customWidth="1"/>
    <col min="4285" max="4285" width="0" style="41" hidden="1" customWidth="1"/>
    <col min="4286" max="4525" width="11.453125" style="41"/>
    <col min="4526" max="4526" width="16.1796875" style="41" customWidth="1"/>
    <col min="4527" max="4527" width="16" style="41" customWidth="1"/>
    <col min="4528" max="4528" width="9.81640625" style="41" bestFit="1" customWidth="1"/>
    <col min="4529" max="4529" width="11.7265625" style="41" customWidth="1"/>
    <col min="4530" max="4531" width="11.1796875" style="41" customWidth="1"/>
    <col min="4532" max="4532" width="11.81640625" style="41" bestFit="1" customWidth="1"/>
    <col min="4533" max="4534" width="11.1796875" style="41" customWidth="1"/>
    <col min="4535" max="4535" width="12.81640625" style="41" customWidth="1"/>
    <col min="4536" max="4536" width="11.81640625" style="41" bestFit="1" customWidth="1"/>
    <col min="4537" max="4537" width="12.7265625" style="41" customWidth="1"/>
    <col min="4538" max="4538" width="11.7265625" style="41" customWidth="1"/>
    <col min="4539" max="4539" width="13" style="41" customWidth="1"/>
    <col min="4540" max="4540" width="12.54296875" style="41" customWidth="1"/>
    <col min="4541" max="4541" width="0" style="41" hidden="1" customWidth="1"/>
    <col min="4542" max="4781" width="11.453125" style="41"/>
    <col min="4782" max="4782" width="16.1796875" style="41" customWidth="1"/>
    <col min="4783" max="4783" width="16" style="41" customWidth="1"/>
    <col min="4784" max="4784" width="9.81640625" style="41" bestFit="1" customWidth="1"/>
    <col min="4785" max="4785" width="11.7265625" style="41" customWidth="1"/>
    <col min="4786" max="4787" width="11.1796875" style="41" customWidth="1"/>
    <col min="4788" max="4788" width="11.81640625" style="41" bestFit="1" customWidth="1"/>
    <col min="4789" max="4790" width="11.1796875" style="41" customWidth="1"/>
    <col min="4791" max="4791" width="12.81640625" style="41" customWidth="1"/>
    <col min="4792" max="4792" width="11.81640625" style="41" bestFit="1" customWidth="1"/>
    <col min="4793" max="4793" width="12.7265625" style="41" customWidth="1"/>
    <col min="4794" max="4794" width="11.7265625" style="41" customWidth="1"/>
    <col min="4795" max="4795" width="13" style="41" customWidth="1"/>
    <col min="4796" max="4796" width="12.54296875" style="41" customWidth="1"/>
    <col min="4797" max="4797" width="0" style="41" hidden="1" customWidth="1"/>
    <col min="4798" max="5037" width="11.453125" style="41"/>
    <col min="5038" max="5038" width="16.1796875" style="41" customWidth="1"/>
    <col min="5039" max="5039" width="16" style="41" customWidth="1"/>
    <col min="5040" max="5040" width="9.81640625" style="41" bestFit="1" customWidth="1"/>
    <col min="5041" max="5041" width="11.7265625" style="41" customWidth="1"/>
    <col min="5042" max="5043" width="11.1796875" style="41" customWidth="1"/>
    <col min="5044" max="5044" width="11.81640625" style="41" bestFit="1" customWidth="1"/>
    <col min="5045" max="5046" width="11.1796875" style="41" customWidth="1"/>
    <col min="5047" max="5047" width="12.81640625" style="41" customWidth="1"/>
    <col min="5048" max="5048" width="11.81640625" style="41" bestFit="1" customWidth="1"/>
    <col min="5049" max="5049" width="12.7265625" style="41" customWidth="1"/>
    <col min="5050" max="5050" width="11.7265625" style="41" customWidth="1"/>
    <col min="5051" max="5051" width="13" style="41" customWidth="1"/>
    <col min="5052" max="5052" width="12.54296875" style="41" customWidth="1"/>
    <col min="5053" max="5053" width="0" style="41" hidden="1" customWidth="1"/>
    <col min="5054" max="5293" width="11.453125" style="41"/>
    <col min="5294" max="5294" width="16.1796875" style="41" customWidth="1"/>
    <col min="5295" max="5295" width="16" style="41" customWidth="1"/>
    <col min="5296" max="5296" width="9.81640625" style="41" bestFit="1" customWidth="1"/>
    <col min="5297" max="5297" width="11.7265625" style="41" customWidth="1"/>
    <col min="5298" max="5299" width="11.1796875" style="41" customWidth="1"/>
    <col min="5300" max="5300" width="11.81640625" style="41" bestFit="1" customWidth="1"/>
    <col min="5301" max="5302" width="11.1796875" style="41" customWidth="1"/>
    <col min="5303" max="5303" width="12.81640625" style="41" customWidth="1"/>
    <col min="5304" max="5304" width="11.81640625" style="41" bestFit="1" customWidth="1"/>
    <col min="5305" max="5305" width="12.7265625" style="41" customWidth="1"/>
    <col min="5306" max="5306" width="11.7265625" style="41" customWidth="1"/>
    <col min="5307" max="5307" width="13" style="41" customWidth="1"/>
    <col min="5308" max="5308" width="12.54296875" style="41" customWidth="1"/>
    <col min="5309" max="5309" width="0" style="41" hidden="1" customWidth="1"/>
    <col min="5310" max="5549" width="11.453125" style="41"/>
    <col min="5550" max="5550" width="16.1796875" style="41" customWidth="1"/>
    <col min="5551" max="5551" width="16" style="41" customWidth="1"/>
    <col min="5552" max="5552" width="9.81640625" style="41" bestFit="1" customWidth="1"/>
    <col min="5553" max="5553" width="11.7265625" style="41" customWidth="1"/>
    <col min="5554" max="5555" width="11.1796875" style="41" customWidth="1"/>
    <col min="5556" max="5556" width="11.81640625" style="41" bestFit="1" customWidth="1"/>
    <col min="5557" max="5558" width="11.1796875" style="41" customWidth="1"/>
    <col min="5559" max="5559" width="12.81640625" style="41" customWidth="1"/>
    <col min="5560" max="5560" width="11.81640625" style="41" bestFit="1" customWidth="1"/>
    <col min="5561" max="5561" width="12.7265625" style="41" customWidth="1"/>
    <col min="5562" max="5562" width="11.7265625" style="41" customWidth="1"/>
    <col min="5563" max="5563" width="13" style="41" customWidth="1"/>
    <col min="5564" max="5564" width="12.54296875" style="41" customWidth="1"/>
    <col min="5565" max="5565" width="0" style="41" hidden="1" customWidth="1"/>
    <col min="5566" max="5805" width="11.453125" style="41"/>
    <col min="5806" max="5806" width="16.1796875" style="41" customWidth="1"/>
    <col min="5807" max="5807" width="16" style="41" customWidth="1"/>
    <col min="5808" max="5808" width="9.81640625" style="41" bestFit="1" customWidth="1"/>
    <col min="5809" max="5809" width="11.7265625" style="41" customWidth="1"/>
    <col min="5810" max="5811" width="11.1796875" style="41" customWidth="1"/>
    <col min="5812" max="5812" width="11.81640625" style="41" bestFit="1" customWidth="1"/>
    <col min="5813" max="5814" width="11.1796875" style="41" customWidth="1"/>
    <col min="5815" max="5815" width="12.81640625" style="41" customWidth="1"/>
    <col min="5816" max="5816" width="11.81640625" style="41" bestFit="1" customWidth="1"/>
    <col min="5817" max="5817" width="12.7265625" style="41" customWidth="1"/>
    <col min="5818" max="5818" width="11.7265625" style="41" customWidth="1"/>
    <col min="5819" max="5819" width="13" style="41" customWidth="1"/>
    <col min="5820" max="5820" width="12.54296875" style="41" customWidth="1"/>
    <col min="5821" max="5821" width="0" style="41" hidden="1" customWidth="1"/>
    <col min="5822" max="6061" width="11.453125" style="41"/>
    <col min="6062" max="6062" width="16.1796875" style="41" customWidth="1"/>
    <col min="6063" max="6063" width="16" style="41" customWidth="1"/>
    <col min="6064" max="6064" width="9.81640625" style="41" bestFit="1" customWidth="1"/>
    <col min="6065" max="6065" width="11.7265625" style="41" customWidth="1"/>
    <col min="6066" max="6067" width="11.1796875" style="41" customWidth="1"/>
    <col min="6068" max="6068" width="11.81640625" style="41" bestFit="1" customWidth="1"/>
    <col min="6069" max="6070" width="11.1796875" style="41" customWidth="1"/>
    <col min="6071" max="6071" width="12.81640625" style="41" customWidth="1"/>
    <col min="6072" max="6072" width="11.81640625" style="41" bestFit="1" customWidth="1"/>
    <col min="6073" max="6073" width="12.7265625" style="41" customWidth="1"/>
    <col min="6074" max="6074" width="11.7265625" style="41" customWidth="1"/>
    <col min="6075" max="6075" width="13" style="41" customWidth="1"/>
    <col min="6076" max="6076" width="12.54296875" style="41" customWidth="1"/>
    <col min="6077" max="6077" width="0" style="41" hidden="1" customWidth="1"/>
    <col min="6078" max="6317" width="11.453125" style="41"/>
    <col min="6318" max="6318" width="16.1796875" style="41" customWidth="1"/>
    <col min="6319" max="6319" width="16" style="41" customWidth="1"/>
    <col min="6320" max="6320" width="9.81640625" style="41" bestFit="1" customWidth="1"/>
    <col min="6321" max="6321" width="11.7265625" style="41" customWidth="1"/>
    <col min="6322" max="6323" width="11.1796875" style="41" customWidth="1"/>
    <col min="6324" max="6324" width="11.81640625" style="41" bestFit="1" customWidth="1"/>
    <col min="6325" max="6326" width="11.1796875" style="41" customWidth="1"/>
    <col min="6327" max="6327" width="12.81640625" style="41" customWidth="1"/>
    <col min="6328" max="6328" width="11.81640625" style="41" bestFit="1" customWidth="1"/>
    <col min="6329" max="6329" width="12.7265625" style="41" customWidth="1"/>
    <col min="6330" max="6330" width="11.7265625" style="41" customWidth="1"/>
    <col min="6331" max="6331" width="13" style="41" customWidth="1"/>
    <col min="6332" max="6332" width="12.54296875" style="41" customWidth="1"/>
    <col min="6333" max="6333" width="0" style="41" hidden="1" customWidth="1"/>
    <col min="6334" max="6573" width="11.453125" style="41"/>
    <col min="6574" max="6574" width="16.1796875" style="41" customWidth="1"/>
    <col min="6575" max="6575" width="16" style="41" customWidth="1"/>
    <col min="6576" max="6576" width="9.81640625" style="41" bestFit="1" customWidth="1"/>
    <col min="6577" max="6577" width="11.7265625" style="41" customWidth="1"/>
    <col min="6578" max="6579" width="11.1796875" style="41" customWidth="1"/>
    <col min="6580" max="6580" width="11.81640625" style="41" bestFit="1" customWidth="1"/>
    <col min="6581" max="6582" width="11.1796875" style="41" customWidth="1"/>
    <col min="6583" max="6583" width="12.81640625" style="41" customWidth="1"/>
    <col min="6584" max="6584" width="11.81640625" style="41" bestFit="1" customWidth="1"/>
    <col min="6585" max="6585" width="12.7265625" style="41" customWidth="1"/>
    <col min="6586" max="6586" width="11.7265625" style="41" customWidth="1"/>
    <col min="6587" max="6587" width="13" style="41" customWidth="1"/>
    <col min="6588" max="6588" width="12.54296875" style="41" customWidth="1"/>
    <col min="6589" max="6589" width="0" style="41" hidden="1" customWidth="1"/>
    <col min="6590" max="6829" width="11.453125" style="41"/>
    <col min="6830" max="6830" width="16.1796875" style="41" customWidth="1"/>
    <col min="6831" max="6831" width="16" style="41" customWidth="1"/>
    <col min="6832" max="6832" width="9.81640625" style="41" bestFit="1" customWidth="1"/>
    <col min="6833" max="6833" width="11.7265625" style="41" customWidth="1"/>
    <col min="6834" max="6835" width="11.1796875" style="41" customWidth="1"/>
    <col min="6836" max="6836" width="11.81640625" style="41" bestFit="1" customWidth="1"/>
    <col min="6837" max="6838" width="11.1796875" style="41" customWidth="1"/>
    <col min="6839" max="6839" width="12.81640625" style="41" customWidth="1"/>
    <col min="6840" max="6840" width="11.81640625" style="41" bestFit="1" customWidth="1"/>
    <col min="6841" max="6841" width="12.7265625" style="41" customWidth="1"/>
    <col min="6842" max="6842" width="11.7265625" style="41" customWidth="1"/>
    <col min="6843" max="6843" width="13" style="41" customWidth="1"/>
    <col min="6844" max="6844" width="12.54296875" style="41" customWidth="1"/>
    <col min="6845" max="6845" width="0" style="41" hidden="1" customWidth="1"/>
    <col min="6846" max="7085" width="11.453125" style="41"/>
    <col min="7086" max="7086" width="16.1796875" style="41" customWidth="1"/>
    <col min="7087" max="7087" width="16" style="41" customWidth="1"/>
    <col min="7088" max="7088" width="9.81640625" style="41" bestFit="1" customWidth="1"/>
    <col min="7089" max="7089" width="11.7265625" style="41" customWidth="1"/>
    <col min="7090" max="7091" width="11.1796875" style="41" customWidth="1"/>
    <col min="7092" max="7092" width="11.81640625" style="41" bestFit="1" customWidth="1"/>
    <col min="7093" max="7094" width="11.1796875" style="41" customWidth="1"/>
    <col min="7095" max="7095" width="12.81640625" style="41" customWidth="1"/>
    <col min="7096" max="7096" width="11.81640625" style="41" bestFit="1" customWidth="1"/>
    <col min="7097" max="7097" width="12.7265625" style="41" customWidth="1"/>
    <col min="7098" max="7098" width="11.7265625" style="41" customWidth="1"/>
    <col min="7099" max="7099" width="13" style="41" customWidth="1"/>
    <col min="7100" max="7100" width="12.54296875" style="41" customWidth="1"/>
    <col min="7101" max="7101" width="0" style="41" hidden="1" customWidth="1"/>
    <col min="7102" max="7341" width="11.453125" style="41"/>
    <col min="7342" max="7342" width="16.1796875" style="41" customWidth="1"/>
    <col min="7343" max="7343" width="16" style="41" customWidth="1"/>
    <col min="7344" max="7344" width="9.81640625" style="41" bestFit="1" customWidth="1"/>
    <col min="7345" max="7345" width="11.7265625" style="41" customWidth="1"/>
    <col min="7346" max="7347" width="11.1796875" style="41" customWidth="1"/>
    <col min="7348" max="7348" width="11.81640625" style="41" bestFit="1" customWidth="1"/>
    <col min="7349" max="7350" width="11.1796875" style="41" customWidth="1"/>
    <col min="7351" max="7351" width="12.81640625" style="41" customWidth="1"/>
    <col min="7352" max="7352" width="11.81640625" style="41" bestFit="1" customWidth="1"/>
    <col min="7353" max="7353" width="12.7265625" style="41" customWidth="1"/>
    <col min="7354" max="7354" width="11.7265625" style="41" customWidth="1"/>
    <col min="7355" max="7355" width="13" style="41" customWidth="1"/>
    <col min="7356" max="7356" width="12.54296875" style="41" customWidth="1"/>
    <col min="7357" max="7357" width="0" style="41" hidden="1" customWidth="1"/>
    <col min="7358" max="7597" width="11.453125" style="41"/>
    <col min="7598" max="7598" width="16.1796875" style="41" customWidth="1"/>
    <col min="7599" max="7599" width="16" style="41" customWidth="1"/>
    <col min="7600" max="7600" width="9.81640625" style="41" bestFit="1" customWidth="1"/>
    <col min="7601" max="7601" width="11.7265625" style="41" customWidth="1"/>
    <col min="7602" max="7603" width="11.1796875" style="41" customWidth="1"/>
    <col min="7604" max="7604" width="11.81640625" style="41" bestFit="1" customWidth="1"/>
    <col min="7605" max="7606" width="11.1796875" style="41" customWidth="1"/>
    <col min="7607" max="7607" width="12.81640625" style="41" customWidth="1"/>
    <col min="7608" max="7608" width="11.81640625" style="41" bestFit="1" customWidth="1"/>
    <col min="7609" max="7609" width="12.7265625" style="41" customWidth="1"/>
    <col min="7610" max="7610" width="11.7265625" style="41" customWidth="1"/>
    <col min="7611" max="7611" width="13" style="41" customWidth="1"/>
    <col min="7612" max="7612" width="12.54296875" style="41" customWidth="1"/>
    <col min="7613" max="7613" width="0" style="41" hidden="1" customWidth="1"/>
    <col min="7614" max="7853" width="11.453125" style="41"/>
    <col min="7854" max="7854" width="16.1796875" style="41" customWidth="1"/>
    <col min="7855" max="7855" width="16" style="41" customWidth="1"/>
    <col min="7856" max="7856" width="9.81640625" style="41" bestFit="1" customWidth="1"/>
    <col min="7857" max="7857" width="11.7265625" style="41" customWidth="1"/>
    <col min="7858" max="7859" width="11.1796875" style="41" customWidth="1"/>
    <col min="7860" max="7860" width="11.81640625" style="41" bestFit="1" customWidth="1"/>
    <col min="7861" max="7862" width="11.1796875" style="41" customWidth="1"/>
    <col min="7863" max="7863" width="12.81640625" style="41" customWidth="1"/>
    <col min="7864" max="7864" width="11.81640625" style="41" bestFit="1" customWidth="1"/>
    <col min="7865" max="7865" width="12.7265625" style="41" customWidth="1"/>
    <col min="7866" max="7866" width="11.7265625" style="41" customWidth="1"/>
    <col min="7867" max="7867" width="13" style="41" customWidth="1"/>
    <col min="7868" max="7868" width="12.54296875" style="41" customWidth="1"/>
    <col min="7869" max="7869" width="0" style="41" hidden="1" customWidth="1"/>
    <col min="7870" max="8109" width="11.453125" style="41"/>
    <col min="8110" max="8110" width="16.1796875" style="41" customWidth="1"/>
    <col min="8111" max="8111" width="16" style="41" customWidth="1"/>
    <col min="8112" max="8112" width="9.81640625" style="41" bestFit="1" customWidth="1"/>
    <col min="8113" max="8113" width="11.7265625" style="41" customWidth="1"/>
    <col min="8114" max="8115" width="11.1796875" style="41" customWidth="1"/>
    <col min="8116" max="8116" width="11.81640625" style="41" bestFit="1" customWidth="1"/>
    <col min="8117" max="8118" width="11.1796875" style="41" customWidth="1"/>
    <col min="8119" max="8119" width="12.81640625" style="41" customWidth="1"/>
    <col min="8120" max="8120" width="11.81640625" style="41" bestFit="1" customWidth="1"/>
    <col min="8121" max="8121" width="12.7265625" style="41" customWidth="1"/>
    <col min="8122" max="8122" width="11.7265625" style="41" customWidth="1"/>
    <col min="8123" max="8123" width="13" style="41" customWidth="1"/>
    <col min="8124" max="8124" width="12.54296875" style="41" customWidth="1"/>
    <col min="8125" max="8125" width="0" style="41" hidden="1" customWidth="1"/>
    <col min="8126" max="8365" width="11.453125" style="41"/>
    <col min="8366" max="8366" width="16.1796875" style="41" customWidth="1"/>
    <col min="8367" max="8367" width="16" style="41" customWidth="1"/>
    <col min="8368" max="8368" width="9.81640625" style="41" bestFit="1" customWidth="1"/>
    <col min="8369" max="8369" width="11.7265625" style="41" customWidth="1"/>
    <col min="8370" max="8371" width="11.1796875" style="41" customWidth="1"/>
    <col min="8372" max="8372" width="11.81640625" style="41" bestFit="1" customWidth="1"/>
    <col min="8373" max="8374" width="11.1796875" style="41" customWidth="1"/>
    <col min="8375" max="8375" width="12.81640625" style="41" customWidth="1"/>
    <col min="8376" max="8376" width="11.81640625" style="41" bestFit="1" customWidth="1"/>
    <col min="8377" max="8377" width="12.7265625" style="41" customWidth="1"/>
    <col min="8378" max="8378" width="11.7265625" style="41" customWidth="1"/>
    <col min="8379" max="8379" width="13" style="41" customWidth="1"/>
    <col min="8380" max="8380" width="12.54296875" style="41" customWidth="1"/>
    <col min="8381" max="8381" width="0" style="41" hidden="1" customWidth="1"/>
    <col min="8382" max="8621" width="11.453125" style="41"/>
    <col min="8622" max="8622" width="16.1796875" style="41" customWidth="1"/>
    <col min="8623" max="8623" width="16" style="41" customWidth="1"/>
    <col min="8624" max="8624" width="9.81640625" style="41" bestFit="1" customWidth="1"/>
    <col min="8625" max="8625" width="11.7265625" style="41" customWidth="1"/>
    <col min="8626" max="8627" width="11.1796875" style="41" customWidth="1"/>
    <col min="8628" max="8628" width="11.81640625" style="41" bestFit="1" customWidth="1"/>
    <col min="8629" max="8630" width="11.1796875" style="41" customWidth="1"/>
    <col min="8631" max="8631" width="12.81640625" style="41" customWidth="1"/>
    <col min="8632" max="8632" width="11.81640625" style="41" bestFit="1" customWidth="1"/>
    <col min="8633" max="8633" width="12.7265625" style="41" customWidth="1"/>
    <col min="8634" max="8634" width="11.7265625" style="41" customWidth="1"/>
    <col min="8635" max="8635" width="13" style="41" customWidth="1"/>
    <col min="8636" max="8636" width="12.54296875" style="41" customWidth="1"/>
    <col min="8637" max="8637" width="0" style="41" hidden="1" customWidth="1"/>
    <col min="8638" max="8877" width="11.453125" style="41"/>
    <col min="8878" max="8878" width="16.1796875" style="41" customWidth="1"/>
    <col min="8879" max="8879" width="16" style="41" customWidth="1"/>
    <col min="8880" max="8880" width="9.81640625" style="41" bestFit="1" customWidth="1"/>
    <col min="8881" max="8881" width="11.7265625" style="41" customWidth="1"/>
    <col min="8882" max="8883" width="11.1796875" style="41" customWidth="1"/>
    <col min="8884" max="8884" width="11.81640625" style="41" bestFit="1" customWidth="1"/>
    <col min="8885" max="8886" width="11.1796875" style="41" customWidth="1"/>
    <col min="8887" max="8887" width="12.81640625" style="41" customWidth="1"/>
    <col min="8888" max="8888" width="11.81640625" style="41" bestFit="1" customWidth="1"/>
    <col min="8889" max="8889" width="12.7265625" style="41" customWidth="1"/>
    <col min="8890" max="8890" width="11.7265625" style="41" customWidth="1"/>
    <col min="8891" max="8891" width="13" style="41" customWidth="1"/>
    <col min="8892" max="8892" width="12.54296875" style="41" customWidth="1"/>
    <col min="8893" max="8893" width="0" style="41" hidden="1" customWidth="1"/>
    <col min="8894" max="9133" width="11.453125" style="41"/>
    <col min="9134" max="9134" width="16.1796875" style="41" customWidth="1"/>
    <col min="9135" max="9135" width="16" style="41" customWidth="1"/>
    <col min="9136" max="9136" width="9.81640625" style="41" bestFit="1" customWidth="1"/>
    <col min="9137" max="9137" width="11.7265625" style="41" customWidth="1"/>
    <col min="9138" max="9139" width="11.1796875" style="41" customWidth="1"/>
    <col min="9140" max="9140" width="11.81640625" style="41" bestFit="1" customWidth="1"/>
    <col min="9141" max="9142" width="11.1796875" style="41" customWidth="1"/>
    <col min="9143" max="9143" width="12.81640625" style="41" customWidth="1"/>
    <col min="9144" max="9144" width="11.81640625" style="41" bestFit="1" customWidth="1"/>
    <col min="9145" max="9145" width="12.7265625" style="41" customWidth="1"/>
    <col min="9146" max="9146" width="11.7265625" style="41" customWidth="1"/>
    <col min="9147" max="9147" width="13" style="41" customWidth="1"/>
    <col min="9148" max="9148" width="12.54296875" style="41" customWidth="1"/>
    <col min="9149" max="9149" width="0" style="41" hidden="1" customWidth="1"/>
    <col min="9150" max="9389" width="11.453125" style="41"/>
    <col min="9390" max="9390" width="16.1796875" style="41" customWidth="1"/>
    <col min="9391" max="9391" width="16" style="41" customWidth="1"/>
    <col min="9392" max="9392" width="9.81640625" style="41" bestFit="1" customWidth="1"/>
    <col min="9393" max="9393" width="11.7265625" style="41" customWidth="1"/>
    <col min="9394" max="9395" width="11.1796875" style="41" customWidth="1"/>
    <col min="9396" max="9396" width="11.81640625" style="41" bestFit="1" customWidth="1"/>
    <col min="9397" max="9398" width="11.1796875" style="41" customWidth="1"/>
    <col min="9399" max="9399" width="12.81640625" style="41" customWidth="1"/>
    <col min="9400" max="9400" width="11.81640625" style="41" bestFit="1" customWidth="1"/>
    <col min="9401" max="9401" width="12.7265625" style="41" customWidth="1"/>
    <col min="9402" max="9402" width="11.7265625" style="41" customWidth="1"/>
    <col min="9403" max="9403" width="13" style="41" customWidth="1"/>
    <col min="9404" max="9404" width="12.54296875" style="41" customWidth="1"/>
    <col min="9405" max="9405" width="0" style="41" hidden="1" customWidth="1"/>
    <col min="9406" max="9645" width="11.453125" style="41"/>
    <col min="9646" max="9646" width="16.1796875" style="41" customWidth="1"/>
    <col min="9647" max="9647" width="16" style="41" customWidth="1"/>
    <col min="9648" max="9648" width="9.81640625" style="41" bestFit="1" customWidth="1"/>
    <col min="9649" max="9649" width="11.7265625" style="41" customWidth="1"/>
    <col min="9650" max="9651" width="11.1796875" style="41" customWidth="1"/>
    <col min="9652" max="9652" width="11.81640625" style="41" bestFit="1" customWidth="1"/>
    <col min="9653" max="9654" width="11.1796875" style="41" customWidth="1"/>
    <col min="9655" max="9655" width="12.81640625" style="41" customWidth="1"/>
    <col min="9656" max="9656" width="11.81640625" style="41" bestFit="1" customWidth="1"/>
    <col min="9657" max="9657" width="12.7265625" style="41" customWidth="1"/>
    <col min="9658" max="9658" width="11.7265625" style="41" customWidth="1"/>
    <col min="9659" max="9659" width="13" style="41" customWidth="1"/>
    <col min="9660" max="9660" width="12.54296875" style="41" customWidth="1"/>
    <col min="9661" max="9661" width="0" style="41" hidden="1" customWidth="1"/>
    <col min="9662" max="9901" width="11.453125" style="41"/>
    <col min="9902" max="9902" width="16.1796875" style="41" customWidth="1"/>
    <col min="9903" max="9903" width="16" style="41" customWidth="1"/>
    <col min="9904" max="9904" width="9.81640625" style="41" bestFit="1" customWidth="1"/>
    <col min="9905" max="9905" width="11.7265625" style="41" customWidth="1"/>
    <col min="9906" max="9907" width="11.1796875" style="41" customWidth="1"/>
    <col min="9908" max="9908" width="11.81640625" style="41" bestFit="1" customWidth="1"/>
    <col min="9909" max="9910" width="11.1796875" style="41" customWidth="1"/>
    <col min="9911" max="9911" width="12.81640625" style="41" customWidth="1"/>
    <col min="9912" max="9912" width="11.81640625" style="41" bestFit="1" customWidth="1"/>
    <col min="9913" max="9913" width="12.7265625" style="41" customWidth="1"/>
    <col min="9914" max="9914" width="11.7265625" style="41" customWidth="1"/>
    <col min="9915" max="9915" width="13" style="41" customWidth="1"/>
    <col min="9916" max="9916" width="12.54296875" style="41" customWidth="1"/>
    <col min="9917" max="9917" width="0" style="41" hidden="1" customWidth="1"/>
    <col min="9918" max="10157" width="11.453125" style="41"/>
    <col min="10158" max="10158" width="16.1796875" style="41" customWidth="1"/>
    <col min="10159" max="10159" width="16" style="41" customWidth="1"/>
    <col min="10160" max="10160" width="9.81640625" style="41" bestFit="1" customWidth="1"/>
    <col min="10161" max="10161" width="11.7265625" style="41" customWidth="1"/>
    <col min="10162" max="10163" width="11.1796875" style="41" customWidth="1"/>
    <col min="10164" max="10164" width="11.81640625" style="41" bestFit="1" customWidth="1"/>
    <col min="10165" max="10166" width="11.1796875" style="41" customWidth="1"/>
    <col min="10167" max="10167" width="12.81640625" style="41" customWidth="1"/>
    <col min="10168" max="10168" width="11.81640625" style="41" bestFit="1" customWidth="1"/>
    <col min="10169" max="10169" width="12.7265625" style="41" customWidth="1"/>
    <col min="10170" max="10170" width="11.7265625" style="41" customWidth="1"/>
    <col min="10171" max="10171" width="13" style="41" customWidth="1"/>
    <col min="10172" max="10172" width="12.54296875" style="41" customWidth="1"/>
    <col min="10173" max="10173" width="0" style="41" hidden="1" customWidth="1"/>
    <col min="10174" max="10413" width="11.453125" style="41"/>
    <col min="10414" max="10414" width="16.1796875" style="41" customWidth="1"/>
    <col min="10415" max="10415" width="16" style="41" customWidth="1"/>
    <col min="10416" max="10416" width="9.81640625" style="41" bestFit="1" customWidth="1"/>
    <col min="10417" max="10417" width="11.7265625" style="41" customWidth="1"/>
    <col min="10418" max="10419" width="11.1796875" style="41" customWidth="1"/>
    <col min="10420" max="10420" width="11.81640625" style="41" bestFit="1" customWidth="1"/>
    <col min="10421" max="10422" width="11.1796875" style="41" customWidth="1"/>
    <col min="10423" max="10423" width="12.81640625" style="41" customWidth="1"/>
    <col min="10424" max="10424" width="11.81640625" style="41" bestFit="1" customWidth="1"/>
    <col min="10425" max="10425" width="12.7265625" style="41" customWidth="1"/>
    <col min="10426" max="10426" width="11.7265625" style="41" customWidth="1"/>
    <col min="10427" max="10427" width="13" style="41" customWidth="1"/>
    <col min="10428" max="10428" width="12.54296875" style="41" customWidth="1"/>
    <col min="10429" max="10429" width="0" style="41" hidden="1" customWidth="1"/>
    <col min="10430" max="10669" width="11.453125" style="41"/>
    <col min="10670" max="10670" width="16.1796875" style="41" customWidth="1"/>
    <col min="10671" max="10671" width="16" style="41" customWidth="1"/>
    <col min="10672" max="10672" width="9.81640625" style="41" bestFit="1" customWidth="1"/>
    <col min="10673" max="10673" width="11.7265625" style="41" customWidth="1"/>
    <col min="10674" max="10675" width="11.1796875" style="41" customWidth="1"/>
    <col min="10676" max="10676" width="11.81640625" style="41" bestFit="1" customWidth="1"/>
    <col min="10677" max="10678" width="11.1796875" style="41" customWidth="1"/>
    <col min="10679" max="10679" width="12.81640625" style="41" customWidth="1"/>
    <col min="10680" max="10680" width="11.81640625" style="41" bestFit="1" customWidth="1"/>
    <col min="10681" max="10681" width="12.7265625" style="41" customWidth="1"/>
    <col min="10682" max="10682" width="11.7265625" style="41" customWidth="1"/>
    <col min="10683" max="10683" width="13" style="41" customWidth="1"/>
    <col min="10684" max="10684" width="12.54296875" style="41" customWidth="1"/>
    <col min="10685" max="10685" width="0" style="41" hidden="1" customWidth="1"/>
    <col min="10686" max="10925" width="11.453125" style="41"/>
    <col min="10926" max="10926" width="16.1796875" style="41" customWidth="1"/>
    <col min="10927" max="10927" width="16" style="41" customWidth="1"/>
    <col min="10928" max="10928" width="9.81640625" style="41" bestFit="1" customWidth="1"/>
    <col min="10929" max="10929" width="11.7265625" style="41" customWidth="1"/>
    <col min="10930" max="10931" width="11.1796875" style="41" customWidth="1"/>
    <col min="10932" max="10932" width="11.81640625" style="41" bestFit="1" customWidth="1"/>
    <col min="10933" max="10934" width="11.1796875" style="41" customWidth="1"/>
    <col min="10935" max="10935" width="12.81640625" style="41" customWidth="1"/>
    <col min="10936" max="10936" width="11.81640625" style="41" bestFit="1" customWidth="1"/>
    <col min="10937" max="10937" width="12.7265625" style="41" customWidth="1"/>
    <col min="10938" max="10938" width="11.7265625" style="41" customWidth="1"/>
    <col min="10939" max="10939" width="13" style="41" customWidth="1"/>
    <col min="10940" max="10940" width="12.54296875" style="41" customWidth="1"/>
    <col min="10941" max="10941" width="0" style="41" hidden="1" customWidth="1"/>
    <col min="10942" max="11181" width="11.453125" style="41"/>
    <col min="11182" max="11182" width="16.1796875" style="41" customWidth="1"/>
    <col min="11183" max="11183" width="16" style="41" customWidth="1"/>
    <col min="11184" max="11184" width="9.81640625" style="41" bestFit="1" customWidth="1"/>
    <col min="11185" max="11185" width="11.7265625" style="41" customWidth="1"/>
    <col min="11186" max="11187" width="11.1796875" style="41" customWidth="1"/>
    <col min="11188" max="11188" width="11.81640625" style="41" bestFit="1" customWidth="1"/>
    <col min="11189" max="11190" width="11.1796875" style="41" customWidth="1"/>
    <col min="11191" max="11191" width="12.81640625" style="41" customWidth="1"/>
    <col min="11192" max="11192" width="11.81640625" style="41" bestFit="1" customWidth="1"/>
    <col min="11193" max="11193" width="12.7265625" style="41" customWidth="1"/>
    <col min="11194" max="11194" width="11.7265625" style="41" customWidth="1"/>
    <col min="11195" max="11195" width="13" style="41" customWidth="1"/>
    <col min="11196" max="11196" width="12.54296875" style="41" customWidth="1"/>
    <col min="11197" max="11197" width="0" style="41" hidden="1" customWidth="1"/>
    <col min="11198" max="11437" width="11.453125" style="41"/>
    <col min="11438" max="11438" width="16.1796875" style="41" customWidth="1"/>
    <col min="11439" max="11439" width="16" style="41" customWidth="1"/>
    <col min="11440" max="11440" width="9.81640625" style="41" bestFit="1" customWidth="1"/>
    <col min="11441" max="11441" width="11.7265625" style="41" customWidth="1"/>
    <col min="11442" max="11443" width="11.1796875" style="41" customWidth="1"/>
    <col min="11444" max="11444" width="11.81640625" style="41" bestFit="1" customWidth="1"/>
    <col min="11445" max="11446" width="11.1796875" style="41" customWidth="1"/>
    <col min="11447" max="11447" width="12.81640625" style="41" customWidth="1"/>
    <col min="11448" max="11448" width="11.81640625" style="41" bestFit="1" customWidth="1"/>
    <col min="11449" max="11449" width="12.7265625" style="41" customWidth="1"/>
    <col min="11450" max="11450" width="11.7265625" style="41" customWidth="1"/>
    <col min="11451" max="11451" width="13" style="41" customWidth="1"/>
    <col min="11452" max="11452" width="12.54296875" style="41" customWidth="1"/>
    <col min="11453" max="11453" width="0" style="41" hidden="1" customWidth="1"/>
    <col min="11454" max="11693" width="11.453125" style="41"/>
    <col min="11694" max="11694" width="16.1796875" style="41" customWidth="1"/>
    <col min="11695" max="11695" width="16" style="41" customWidth="1"/>
    <col min="11696" max="11696" width="9.81640625" style="41" bestFit="1" customWidth="1"/>
    <col min="11697" max="11697" width="11.7265625" style="41" customWidth="1"/>
    <col min="11698" max="11699" width="11.1796875" style="41" customWidth="1"/>
    <col min="11700" max="11700" width="11.81640625" style="41" bestFit="1" customWidth="1"/>
    <col min="11701" max="11702" width="11.1796875" style="41" customWidth="1"/>
    <col min="11703" max="11703" width="12.81640625" style="41" customWidth="1"/>
    <col min="11704" max="11704" width="11.81640625" style="41" bestFit="1" customWidth="1"/>
    <col min="11705" max="11705" width="12.7265625" style="41" customWidth="1"/>
    <col min="11706" max="11706" width="11.7265625" style="41" customWidth="1"/>
    <col min="11707" max="11707" width="13" style="41" customWidth="1"/>
    <col min="11708" max="11708" width="12.54296875" style="41" customWidth="1"/>
    <col min="11709" max="11709" width="0" style="41" hidden="1" customWidth="1"/>
    <col min="11710" max="11949" width="11.453125" style="41"/>
    <col min="11950" max="11950" width="16.1796875" style="41" customWidth="1"/>
    <col min="11951" max="11951" width="16" style="41" customWidth="1"/>
    <col min="11952" max="11952" width="9.81640625" style="41" bestFit="1" customWidth="1"/>
    <col min="11953" max="11953" width="11.7265625" style="41" customWidth="1"/>
    <col min="11954" max="11955" width="11.1796875" style="41" customWidth="1"/>
    <col min="11956" max="11956" width="11.81640625" style="41" bestFit="1" customWidth="1"/>
    <col min="11957" max="11958" width="11.1796875" style="41" customWidth="1"/>
    <col min="11959" max="11959" width="12.81640625" style="41" customWidth="1"/>
    <col min="11960" max="11960" width="11.81640625" style="41" bestFit="1" customWidth="1"/>
    <col min="11961" max="11961" width="12.7265625" style="41" customWidth="1"/>
    <col min="11962" max="11962" width="11.7265625" style="41" customWidth="1"/>
    <col min="11963" max="11963" width="13" style="41" customWidth="1"/>
    <col min="11964" max="11964" width="12.54296875" style="41" customWidth="1"/>
    <col min="11965" max="11965" width="0" style="41" hidden="1" customWidth="1"/>
    <col min="11966" max="12205" width="11.453125" style="41"/>
    <col min="12206" max="12206" width="16.1796875" style="41" customWidth="1"/>
    <col min="12207" max="12207" width="16" style="41" customWidth="1"/>
    <col min="12208" max="12208" width="9.81640625" style="41" bestFit="1" customWidth="1"/>
    <col min="12209" max="12209" width="11.7265625" style="41" customWidth="1"/>
    <col min="12210" max="12211" width="11.1796875" style="41" customWidth="1"/>
    <col min="12212" max="12212" width="11.81640625" style="41" bestFit="1" customWidth="1"/>
    <col min="12213" max="12214" width="11.1796875" style="41" customWidth="1"/>
    <col min="12215" max="12215" width="12.81640625" style="41" customWidth="1"/>
    <col min="12216" max="12216" width="11.81640625" style="41" bestFit="1" customWidth="1"/>
    <col min="12217" max="12217" width="12.7265625" style="41" customWidth="1"/>
    <col min="12218" max="12218" width="11.7265625" style="41" customWidth="1"/>
    <col min="12219" max="12219" width="13" style="41" customWidth="1"/>
    <col min="12220" max="12220" width="12.54296875" style="41" customWidth="1"/>
    <col min="12221" max="12221" width="0" style="41" hidden="1" customWidth="1"/>
    <col min="12222" max="12461" width="11.453125" style="41"/>
    <col min="12462" max="12462" width="16.1796875" style="41" customWidth="1"/>
    <col min="12463" max="12463" width="16" style="41" customWidth="1"/>
    <col min="12464" max="12464" width="9.81640625" style="41" bestFit="1" customWidth="1"/>
    <col min="12465" max="12465" width="11.7265625" style="41" customWidth="1"/>
    <col min="12466" max="12467" width="11.1796875" style="41" customWidth="1"/>
    <col min="12468" max="12468" width="11.81640625" style="41" bestFit="1" customWidth="1"/>
    <col min="12469" max="12470" width="11.1796875" style="41" customWidth="1"/>
    <col min="12471" max="12471" width="12.81640625" style="41" customWidth="1"/>
    <col min="12472" max="12472" width="11.81640625" style="41" bestFit="1" customWidth="1"/>
    <col min="12473" max="12473" width="12.7265625" style="41" customWidth="1"/>
    <col min="12474" max="12474" width="11.7265625" style="41" customWidth="1"/>
    <col min="12475" max="12475" width="13" style="41" customWidth="1"/>
    <col min="12476" max="12476" width="12.54296875" style="41" customWidth="1"/>
    <col min="12477" max="12477" width="0" style="41" hidden="1" customWidth="1"/>
    <col min="12478" max="12717" width="11.453125" style="41"/>
    <col min="12718" max="12718" width="16.1796875" style="41" customWidth="1"/>
    <col min="12719" max="12719" width="16" style="41" customWidth="1"/>
    <col min="12720" max="12720" width="9.81640625" style="41" bestFit="1" customWidth="1"/>
    <col min="12721" max="12721" width="11.7265625" style="41" customWidth="1"/>
    <col min="12722" max="12723" width="11.1796875" style="41" customWidth="1"/>
    <col min="12724" max="12724" width="11.81640625" style="41" bestFit="1" customWidth="1"/>
    <col min="12725" max="12726" width="11.1796875" style="41" customWidth="1"/>
    <col min="12727" max="12727" width="12.81640625" style="41" customWidth="1"/>
    <col min="12728" max="12728" width="11.81640625" style="41" bestFit="1" customWidth="1"/>
    <col min="12729" max="12729" width="12.7265625" style="41" customWidth="1"/>
    <col min="12730" max="12730" width="11.7265625" style="41" customWidth="1"/>
    <col min="12731" max="12731" width="13" style="41" customWidth="1"/>
    <col min="12732" max="12732" width="12.54296875" style="41" customWidth="1"/>
    <col min="12733" max="12733" width="0" style="41" hidden="1" customWidth="1"/>
    <col min="12734" max="12973" width="11.453125" style="41"/>
    <col min="12974" max="12974" width="16.1796875" style="41" customWidth="1"/>
    <col min="12975" max="12975" width="16" style="41" customWidth="1"/>
    <col min="12976" max="12976" width="9.81640625" style="41" bestFit="1" customWidth="1"/>
    <col min="12977" max="12977" width="11.7265625" style="41" customWidth="1"/>
    <col min="12978" max="12979" width="11.1796875" style="41" customWidth="1"/>
    <col min="12980" max="12980" width="11.81640625" style="41" bestFit="1" customWidth="1"/>
    <col min="12981" max="12982" width="11.1796875" style="41" customWidth="1"/>
    <col min="12983" max="12983" width="12.81640625" style="41" customWidth="1"/>
    <col min="12984" max="12984" width="11.81640625" style="41" bestFit="1" customWidth="1"/>
    <col min="12985" max="12985" width="12.7265625" style="41" customWidth="1"/>
    <col min="12986" max="12986" width="11.7265625" style="41" customWidth="1"/>
    <col min="12987" max="12987" width="13" style="41" customWidth="1"/>
    <col min="12988" max="12988" width="12.54296875" style="41" customWidth="1"/>
    <col min="12989" max="12989" width="0" style="41" hidden="1" customWidth="1"/>
    <col min="12990" max="13229" width="11.453125" style="41"/>
    <col min="13230" max="13230" width="16.1796875" style="41" customWidth="1"/>
    <col min="13231" max="13231" width="16" style="41" customWidth="1"/>
    <col min="13232" max="13232" width="9.81640625" style="41" bestFit="1" customWidth="1"/>
    <col min="13233" max="13233" width="11.7265625" style="41" customWidth="1"/>
    <col min="13234" max="13235" width="11.1796875" style="41" customWidth="1"/>
    <col min="13236" max="13236" width="11.81640625" style="41" bestFit="1" customWidth="1"/>
    <col min="13237" max="13238" width="11.1796875" style="41" customWidth="1"/>
    <col min="13239" max="13239" width="12.81640625" style="41" customWidth="1"/>
    <col min="13240" max="13240" width="11.81640625" style="41" bestFit="1" customWidth="1"/>
    <col min="13241" max="13241" width="12.7265625" style="41" customWidth="1"/>
    <col min="13242" max="13242" width="11.7265625" style="41" customWidth="1"/>
    <col min="13243" max="13243" width="13" style="41" customWidth="1"/>
    <col min="13244" max="13244" width="12.54296875" style="41" customWidth="1"/>
    <col min="13245" max="13245" width="0" style="41" hidden="1" customWidth="1"/>
    <col min="13246" max="13485" width="11.453125" style="41"/>
    <col min="13486" max="13486" width="16.1796875" style="41" customWidth="1"/>
    <col min="13487" max="13487" width="16" style="41" customWidth="1"/>
    <col min="13488" max="13488" width="9.81640625" style="41" bestFit="1" customWidth="1"/>
    <col min="13489" max="13489" width="11.7265625" style="41" customWidth="1"/>
    <col min="13490" max="13491" width="11.1796875" style="41" customWidth="1"/>
    <col min="13492" max="13492" width="11.81640625" style="41" bestFit="1" customWidth="1"/>
    <col min="13493" max="13494" width="11.1796875" style="41" customWidth="1"/>
    <col min="13495" max="13495" width="12.81640625" style="41" customWidth="1"/>
    <col min="13496" max="13496" width="11.81640625" style="41" bestFit="1" customWidth="1"/>
    <col min="13497" max="13497" width="12.7265625" style="41" customWidth="1"/>
    <col min="13498" max="13498" width="11.7265625" style="41" customWidth="1"/>
    <col min="13499" max="13499" width="13" style="41" customWidth="1"/>
    <col min="13500" max="13500" width="12.54296875" style="41" customWidth="1"/>
    <col min="13501" max="13501" width="0" style="41" hidden="1" customWidth="1"/>
    <col min="13502" max="13741" width="11.453125" style="41"/>
    <col min="13742" max="13742" width="16.1796875" style="41" customWidth="1"/>
    <col min="13743" max="13743" width="16" style="41" customWidth="1"/>
    <col min="13744" max="13744" width="9.81640625" style="41" bestFit="1" customWidth="1"/>
    <col min="13745" max="13745" width="11.7265625" style="41" customWidth="1"/>
    <col min="13746" max="13747" width="11.1796875" style="41" customWidth="1"/>
    <col min="13748" max="13748" width="11.81640625" style="41" bestFit="1" customWidth="1"/>
    <col min="13749" max="13750" width="11.1796875" style="41" customWidth="1"/>
    <col min="13751" max="13751" width="12.81640625" style="41" customWidth="1"/>
    <col min="13752" max="13752" width="11.81640625" style="41" bestFit="1" customWidth="1"/>
    <col min="13753" max="13753" width="12.7265625" style="41" customWidth="1"/>
    <col min="13754" max="13754" width="11.7265625" style="41" customWidth="1"/>
    <col min="13755" max="13755" width="13" style="41" customWidth="1"/>
    <col min="13756" max="13756" width="12.54296875" style="41" customWidth="1"/>
    <col min="13757" max="13757" width="0" style="41" hidden="1" customWidth="1"/>
    <col min="13758" max="13997" width="11.453125" style="41"/>
    <col min="13998" max="13998" width="16.1796875" style="41" customWidth="1"/>
    <col min="13999" max="13999" width="16" style="41" customWidth="1"/>
    <col min="14000" max="14000" width="9.81640625" style="41" bestFit="1" customWidth="1"/>
    <col min="14001" max="14001" width="11.7265625" style="41" customWidth="1"/>
    <col min="14002" max="14003" width="11.1796875" style="41" customWidth="1"/>
    <col min="14004" max="14004" width="11.81640625" style="41" bestFit="1" customWidth="1"/>
    <col min="14005" max="14006" width="11.1796875" style="41" customWidth="1"/>
    <col min="14007" max="14007" width="12.81640625" style="41" customWidth="1"/>
    <col min="14008" max="14008" width="11.81640625" style="41" bestFit="1" customWidth="1"/>
    <col min="14009" max="14009" width="12.7265625" style="41" customWidth="1"/>
    <col min="14010" max="14010" width="11.7265625" style="41" customWidth="1"/>
    <col min="14011" max="14011" width="13" style="41" customWidth="1"/>
    <col min="14012" max="14012" width="12.54296875" style="41" customWidth="1"/>
    <col min="14013" max="14013" width="0" style="41" hidden="1" customWidth="1"/>
    <col min="14014" max="14253" width="11.453125" style="41"/>
    <col min="14254" max="14254" width="16.1796875" style="41" customWidth="1"/>
    <col min="14255" max="14255" width="16" style="41" customWidth="1"/>
    <col min="14256" max="14256" width="9.81640625" style="41" bestFit="1" customWidth="1"/>
    <col min="14257" max="14257" width="11.7265625" style="41" customWidth="1"/>
    <col min="14258" max="14259" width="11.1796875" style="41" customWidth="1"/>
    <col min="14260" max="14260" width="11.81640625" style="41" bestFit="1" customWidth="1"/>
    <col min="14261" max="14262" width="11.1796875" style="41" customWidth="1"/>
    <col min="14263" max="14263" width="12.81640625" style="41" customWidth="1"/>
    <col min="14264" max="14264" width="11.81640625" style="41" bestFit="1" customWidth="1"/>
    <col min="14265" max="14265" width="12.7265625" style="41" customWidth="1"/>
    <col min="14266" max="14266" width="11.7265625" style="41" customWidth="1"/>
    <col min="14267" max="14267" width="13" style="41" customWidth="1"/>
    <col min="14268" max="14268" width="12.54296875" style="41" customWidth="1"/>
    <col min="14269" max="14269" width="0" style="41" hidden="1" customWidth="1"/>
    <col min="14270" max="14509" width="11.453125" style="41"/>
    <col min="14510" max="14510" width="16.1796875" style="41" customWidth="1"/>
    <col min="14511" max="14511" width="16" style="41" customWidth="1"/>
    <col min="14512" max="14512" width="9.81640625" style="41" bestFit="1" customWidth="1"/>
    <col min="14513" max="14513" width="11.7265625" style="41" customWidth="1"/>
    <col min="14514" max="14515" width="11.1796875" style="41" customWidth="1"/>
    <col min="14516" max="14516" width="11.81640625" style="41" bestFit="1" customWidth="1"/>
    <col min="14517" max="14518" width="11.1796875" style="41" customWidth="1"/>
    <col min="14519" max="14519" width="12.81640625" style="41" customWidth="1"/>
    <col min="14520" max="14520" width="11.81640625" style="41" bestFit="1" customWidth="1"/>
    <col min="14521" max="14521" width="12.7265625" style="41" customWidth="1"/>
    <col min="14522" max="14522" width="11.7265625" style="41" customWidth="1"/>
    <col min="14523" max="14523" width="13" style="41" customWidth="1"/>
    <col min="14524" max="14524" width="12.54296875" style="41" customWidth="1"/>
    <col min="14525" max="14525" width="0" style="41" hidden="1" customWidth="1"/>
    <col min="14526" max="14765" width="11.453125" style="41"/>
    <col min="14766" max="14766" width="16.1796875" style="41" customWidth="1"/>
    <col min="14767" max="14767" width="16" style="41" customWidth="1"/>
    <col min="14768" max="14768" width="9.81640625" style="41" bestFit="1" customWidth="1"/>
    <col min="14769" max="14769" width="11.7265625" style="41" customWidth="1"/>
    <col min="14770" max="14771" width="11.1796875" style="41" customWidth="1"/>
    <col min="14772" max="14772" width="11.81640625" style="41" bestFit="1" customWidth="1"/>
    <col min="14773" max="14774" width="11.1796875" style="41" customWidth="1"/>
    <col min="14775" max="14775" width="12.81640625" style="41" customWidth="1"/>
    <col min="14776" max="14776" width="11.81640625" style="41" bestFit="1" customWidth="1"/>
    <col min="14777" max="14777" width="12.7265625" style="41" customWidth="1"/>
    <col min="14778" max="14778" width="11.7265625" style="41" customWidth="1"/>
    <col min="14779" max="14779" width="13" style="41" customWidth="1"/>
    <col min="14780" max="14780" width="12.54296875" style="41" customWidth="1"/>
    <col min="14781" max="14781" width="0" style="41" hidden="1" customWidth="1"/>
    <col min="14782" max="15021" width="11.453125" style="41"/>
    <col min="15022" max="15022" width="16.1796875" style="41" customWidth="1"/>
    <col min="15023" max="15023" width="16" style="41" customWidth="1"/>
    <col min="15024" max="15024" width="9.81640625" style="41" bestFit="1" customWidth="1"/>
    <col min="15025" max="15025" width="11.7265625" style="41" customWidth="1"/>
    <col min="15026" max="15027" width="11.1796875" style="41" customWidth="1"/>
    <col min="15028" max="15028" width="11.81640625" style="41" bestFit="1" customWidth="1"/>
    <col min="15029" max="15030" width="11.1796875" style="41" customWidth="1"/>
    <col min="15031" max="15031" width="12.81640625" style="41" customWidth="1"/>
    <col min="15032" max="15032" width="11.81640625" style="41" bestFit="1" customWidth="1"/>
    <col min="15033" max="15033" width="12.7265625" style="41" customWidth="1"/>
    <col min="15034" max="15034" width="11.7265625" style="41" customWidth="1"/>
    <col min="15035" max="15035" width="13" style="41" customWidth="1"/>
    <col min="15036" max="15036" width="12.54296875" style="41" customWidth="1"/>
    <col min="15037" max="15037" width="0" style="41" hidden="1" customWidth="1"/>
    <col min="15038" max="15277" width="11.453125" style="41"/>
    <col min="15278" max="15278" width="16.1796875" style="41" customWidth="1"/>
    <col min="15279" max="15279" width="16" style="41" customWidth="1"/>
    <col min="15280" max="15280" width="9.81640625" style="41" bestFit="1" customWidth="1"/>
    <col min="15281" max="15281" width="11.7265625" style="41" customWidth="1"/>
    <col min="15282" max="15283" width="11.1796875" style="41" customWidth="1"/>
    <col min="15284" max="15284" width="11.81640625" style="41" bestFit="1" customWidth="1"/>
    <col min="15285" max="15286" width="11.1796875" style="41" customWidth="1"/>
    <col min="15287" max="15287" width="12.81640625" style="41" customWidth="1"/>
    <col min="15288" max="15288" width="11.81640625" style="41" bestFit="1" customWidth="1"/>
    <col min="15289" max="15289" width="12.7265625" style="41" customWidth="1"/>
    <col min="15290" max="15290" width="11.7265625" style="41" customWidth="1"/>
    <col min="15291" max="15291" width="13" style="41" customWidth="1"/>
    <col min="15292" max="15292" width="12.54296875" style="41" customWidth="1"/>
    <col min="15293" max="15293" width="0" style="41" hidden="1" customWidth="1"/>
    <col min="15294" max="15533" width="11.453125" style="41"/>
    <col min="15534" max="15534" width="16.1796875" style="41" customWidth="1"/>
    <col min="15535" max="15535" width="16" style="41" customWidth="1"/>
    <col min="15536" max="15536" width="9.81640625" style="41" bestFit="1" customWidth="1"/>
    <col min="15537" max="15537" width="11.7265625" style="41" customWidth="1"/>
    <col min="15538" max="15539" width="11.1796875" style="41" customWidth="1"/>
    <col min="15540" max="15540" width="11.81640625" style="41" bestFit="1" customWidth="1"/>
    <col min="15541" max="15542" width="11.1796875" style="41" customWidth="1"/>
    <col min="15543" max="15543" width="12.81640625" style="41" customWidth="1"/>
    <col min="15544" max="15544" width="11.81640625" style="41" bestFit="1" customWidth="1"/>
    <col min="15545" max="15545" width="12.7265625" style="41" customWidth="1"/>
    <col min="15546" max="15546" width="11.7265625" style="41" customWidth="1"/>
    <col min="15547" max="15547" width="13" style="41" customWidth="1"/>
    <col min="15548" max="15548" width="12.54296875" style="41" customWidth="1"/>
    <col min="15549" max="15549" width="0" style="41" hidden="1" customWidth="1"/>
    <col min="15550" max="15789" width="11.453125" style="41"/>
    <col min="15790" max="15790" width="16.1796875" style="41" customWidth="1"/>
    <col min="15791" max="15791" width="16" style="41" customWidth="1"/>
    <col min="15792" max="15792" width="9.81640625" style="41" bestFit="1" customWidth="1"/>
    <col min="15793" max="15793" width="11.7265625" style="41" customWidth="1"/>
    <col min="15794" max="15795" width="11.1796875" style="41" customWidth="1"/>
    <col min="15796" max="15796" width="11.81640625" style="41" bestFit="1" customWidth="1"/>
    <col min="15797" max="15798" width="11.1796875" style="41" customWidth="1"/>
    <col min="15799" max="15799" width="12.81640625" style="41" customWidth="1"/>
    <col min="15800" max="15800" width="11.81640625" style="41" bestFit="1" customWidth="1"/>
    <col min="15801" max="15801" width="12.7265625" style="41" customWidth="1"/>
    <col min="15802" max="15802" width="11.7265625" style="41" customWidth="1"/>
    <col min="15803" max="15803" width="13" style="41" customWidth="1"/>
    <col min="15804" max="15804" width="12.54296875" style="41" customWidth="1"/>
    <col min="15805" max="15805" width="0" style="41" hidden="1" customWidth="1"/>
    <col min="15806" max="16045" width="11.453125" style="41"/>
    <col min="16046" max="16046" width="16.1796875" style="41" customWidth="1"/>
    <col min="16047" max="16047" width="16" style="41" customWidth="1"/>
    <col min="16048" max="16048" width="9.81640625" style="41" bestFit="1" customWidth="1"/>
    <col min="16049" max="16049" width="11.7265625" style="41" customWidth="1"/>
    <col min="16050" max="16051" width="11.1796875" style="41" customWidth="1"/>
    <col min="16052" max="16052" width="11.81640625" style="41" bestFit="1" customWidth="1"/>
    <col min="16053" max="16054" width="11.1796875" style="41" customWidth="1"/>
    <col min="16055" max="16055" width="12.81640625" style="41" customWidth="1"/>
    <col min="16056" max="16056" width="11.81640625" style="41" bestFit="1" customWidth="1"/>
    <col min="16057" max="16057" width="12.7265625" style="41" customWidth="1"/>
    <col min="16058" max="16058" width="11.7265625" style="41" customWidth="1"/>
    <col min="16059" max="16059" width="13" style="41" customWidth="1"/>
    <col min="16060" max="16060" width="12.54296875" style="41" customWidth="1"/>
    <col min="16061" max="16061" width="0" style="41" hidden="1" customWidth="1"/>
    <col min="16062" max="16384" width="11.453125" style="41"/>
  </cols>
  <sheetData>
    <row r="1" spans="1:17" x14ac:dyDescent="0.3">
      <c r="A1" s="208" t="s">
        <v>77</v>
      </c>
      <c r="B1" s="208"/>
      <c r="C1" s="208"/>
      <c r="D1" s="208"/>
      <c r="E1" s="208"/>
      <c r="F1" s="208"/>
      <c r="G1" s="208"/>
      <c r="H1" s="208"/>
      <c r="I1" s="208"/>
    </row>
    <row r="2" spans="1:17" x14ac:dyDescent="0.3">
      <c r="A2" s="208"/>
      <c r="B2" s="208"/>
      <c r="C2" s="208"/>
      <c r="D2" s="208"/>
      <c r="E2" s="208"/>
      <c r="F2" s="208"/>
      <c r="G2" s="208"/>
      <c r="H2" s="208"/>
      <c r="I2" s="208"/>
    </row>
    <row r="3" spans="1:17" x14ac:dyDescent="0.3">
      <c r="A3" s="208"/>
      <c r="B3" s="208"/>
      <c r="C3" s="208"/>
      <c r="D3" s="208"/>
      <c r="E3" s="208"/>
      <c r="F3" s="208"/>
      <c r="G3" s="208"/>
      <c r="H3" s="208"/>
      <c r="I3" s="208"/>
    </row>
    <row r="4" spans="1:17" x14ac:dyDescent="0.3">
      <c r="A4" s="208"/>
      <c r="B4" s="208"/>
      <c r="C4" s="208"/>
      <c r="D4" s="208"/>
      <c r="E4" s="208"/>
      <c r="F4" s="208"/>
      <c r="G4" s="208"/>
      <c r="H4" s="208"/>
      <c r="I4" s="208"/>
    </row>
    <row r="5" spans="1:17" x14ac:dyDescent="0.3">
      <c r="A5" s="208"/>
      <c r="B5" s="208"/>
      <c r="C5" s="208"/>
      <c r="D5" s="208"/>
      <c r="E5" s="208"/>
      <c r="F5" s="208"/>
      <c r="G5" s="208"/>
      <c r="H5" s="208"/>
      <c r="I5" s="208"/>
    </row>
    <row r="6" spans="1:17" x14ac:dyDescent="0.3">
      <c r="A6" s="208"/>
      <c r="B6" s="208"/>
      <c r="C6" s="208"/>
      <c r="D6" s="208"/>
      <c r="E6" s="208"/>
      <c r="F6" s="208"/>
      <c r="G6" s="208"/>
      <c r="H6" s="208"/>
      <c r="I6" s="208"/>
    </row>
    <row r="7" spans="1:17" x14ac:dyDescent="0.3">
      <c r="A7" s="208"/>
      <c r="B7" s="208"/>
      <c r="C7" s="208"/>
      <c r="D7" s="208"/>
      <c r="E7" s="208"/>
      <c r="F7" s="208"/>
      <c r="G7" s="208"/>
      <c r="H7" s="208"/>
      <c r="I7" s="208"/>
    </row>
    <row r="8" spans="1:17" ht="47.25" customHeight="1" x14ac:dyDescent="0.3">
      <c r="A8" s="208"/>
      <c r="B8" s="208"/>
      <c r="C8" s="208"/>
      <c r="D8" s="208"/>
      <c r="E8" s="208"/>
      <c r="F8" s="208"/>
      <c r="G8" s="208"/>
      <c r="H8" s="208"/>
      <c r="I8" s="208"/>
    </row>
    <row r="9" spans="1:17" ht="20.25" hidden="1" customHeight="1" x14ac:dyDescent="0.3">
      <c r="A9" s="208"/>
      <c r="B9" s="208"/>
      <c r="C9" s="208"/>
      <c r="D9" s="208"/>
      <c r="E9" s="208"/>
      <c r="F9" s="208"/>
      <c r="G9" s="208"/>
      <c r="H9" s="208"/>
      <c r="I9" s="208"/>
    </row>
    <row r="10" spans="1:17" ht="24" hidden="1" customHeight="1" x14ac:dyDescent="0.3">
      <c r="A10" s="208"/>
      <c r="B10" s="208"/>
      <c r="C10" s="208"/>
      <c r="D10" s="208"/>
      <c r="E10" s="208"/>
      <c r="F10" s="208"/>
      <c r="G10" s="208"/>
      <c r="H10" s="208"/>
      <c r="I10" s="208"/>
    </row>
    <row r="11" spans="1:17" s="42" customFormat="1" ht="10.5" customHeight="1" x14ac:dyDescent="0.3">
      <c r="A11" s="219" t="s">
        <v>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</row>
    <row r="12" spans="1:17" s="42" customFormat="1" ht="10.5" customHeight="1" x14ac:dyDescent="0.3">
      <c r="A12" s="219"/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</row>
    <row r="13" spans="1:17" s="42" customFormat="1" ht="8.25" customHeight="1" thickBot="1" x14ac:dyDescent="0.35">
      <c r="A13" s="212"/>
      <c r="B13" s="213"/>
      <c r="C13" s="213"/>
      <c r="D13" s="213"/>
      <c r="E13" s="213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</row>
    <row r="14" spans="1:17" ht="30" customHeight="1" x14ac:dyDescent="0.3">
      <c r="A14" s="209"/>
      <c r="B14" s="210"/>
      <c r="C14" s="211"/>
      <c r="D14" s="191" t="s">
        <v>1</v>
      </c>
      <c r="E14" s="215"/>
      <c r="F14" s="216" t="s">
        <v>78</v>
      </c>
      <c r="G14" s="217"/>
      <c r="H14" s="217"/>
      <c r="I14" s="218"/>
      <c r="J14" s="221" t="s">
        <v>79</v>
      </c>
      <c r="K14" s="222"/>
      <c r="L14" s="222"/>
      <c r="M14" s="223"/>
      <c r="N14" s="224" t="s">
        <v>80</v>
      </c>
      <c r="O14" s="225"/>
      <c r="P14" s="225"/>
      <c r="Q14" s="226"/>
    </row>
    <row r="15" spans="1:17" ht="47.25" customHeight="1" x14ac:dyDescent="0.3">
      <c r="A15" s="212" t="s">
        <v>2</v>
      </c>
      <c r="B15" s="213"/>
      <c r="C15" s="214"/>
      <c r="D15" s="43" t="s">
        <v>3</v>
      </c>
      <c r="E15" s="71" t="s">
        <v>4</v>
      </c>
      <c r="F15" s="95" t="s">
        <v>5</v>
      </c>
      <c r="G15" s="44" t="s">
        <v>6</v>
      </c>
      <c r="H15" s="44" t="s">
        <v>7</v>
      </c>
      <c r="I15" s="48" t="s">
        <v>8</v>
      </c>
      <c r="J15" s="43" t="s">
        <v>5</v>
      </c>
      <c r="K15" s="44" t="s">
        <v>6</v>
      </c>
      <c r="L15" s="44" t="s">
        <v>7</v>
      </c>
      <c r="M15" s="96" t="s">
        <v>8</v>
      </c>
      <c r="N15" s="95" t="s">
        <v>5</v>
      </c>
      <c r="O15" s="44" t="s">
        <v>6</v>
      </c>
      <c r="P15" s="44" t="s">
        <v>7</v>
      </c>
      <c r="Q15" s="96" t="s">
        <v>8</v>
      </c>
    </row>
    <row r="16" spans="1:17" ht="19.5" customHeight="1" x14ac:dyDescent="0.3">
      <c r="A16" s="205" t="s">
        <v>9</v>
      </c>
      <c r="B16" s="206"/>
      <c r="C16" s="207"/>
      <c r="D16" s="45" t="s">
        <v>10</v>
      </c>
      <c r="E16" s="46">
        <v>9</v>
      </c>
      <c r="F16" s="47">
        <v>349569</v>
      </c>
      <c r="G16" s="47">
        <f>+F16*E16</f>
        <v>3146121</v>
      </c>
      <c r="H16" s="47">
        <f>+G16*19%</f>
        <v>597762.99</v>
      </c>
      <c r="I16" s="97">
        <f>+G16+H16</f>
        <v>3743883.99</v>
      </c>
      <c r="J16" s="47">
        <v>536810</v>
      </c>
      <c r="K16" s="47">
        <f>+J16*E16</f>
        <v>4831290</v>
      </c>
      <c r="L16" s="47">
        <f>+K16*19%</f>
        <v>917945.1</v>
      </c>
      <c r="M16" s="97">
        <f>+K16+L16</f>
        <v>5749235.0999999996</v>
      </c>
      <c r="N16" s="47"/>
      <c r="O16" s="47">
        <f>+N16*E16</f>
        <v>0</v>
      </c>
      <c r="P16" s="47">
        <f>+O16*19%</f>
        <v>0</v>
      </c>
      <c r="Q16" s="168">
        <f>+O16+P16</f>
        <v>0</v>
      </c>
    </row>
    <row r="17" spans="1:17" ht="32.25" customHeight="1" x14ac:dyDescent="0.3">
      <c r="A17" s="205" t="s">
        <v>11</v>
      </c>
      <c r="B17" s="206"/>
      <c r="C17" s="207">
        <v>2.5</v>
      </c>
      <c r="D17" s="45" t="s">
        <v>10</v>
      </c>
      <c r="E17" s="46">
        <v>6</v>
      </c>
      <c r="F17" s="47">
        <v>582615</v>
      </c>
      <c r="G17" s="47">
        <f t="shared" ref="G17:G19" si="0">+F17*E17</f>
        <v>3495690</v>
      </c>
      <c r="H17" s="47">
        <f t="shared" ref="H17:H19" si="1">+G17*19%</f>
        <v>664181.1</v>
      </c>
      <c r="I17" s="97">
        <f>+G17+H17</f>
        <v>4159871.1</v>
      </c>
      <c r="J17" s="47">
        <v>1105662</v>
      </c>
      <c r="K17" s="47">
        <f t="shared" ref="K17:K19" si="2">+J17*E17</f>
        <v>6633972</v>
      </c>
      <c r="L17" s="47">
        <f t="shared" ref="L17:L19" si="3">+K17*19%</f>
        <v>1260454.68</v>
      </c>
      <c r="M17" s="97">
        <f>+K17+L17</f>
        <v>7894426.6799999997</v>
      </c>
      <c r="N17" s="47"/>
      <c r="O17" s="47">
        <f t="shared" ref="O17:O19" si="4">+N17*E17</f>
        <v>0</v>
      </c>
      <c r="P17" s="47">
        <f>+O17*19%</f>
        <v>0</v>
      </c>
      <c r="Q17" s="168">
        <f>+O17+P17</f>
        <v>0</v>
      </c>
    </row>
    <row r="18" spans="1:17" ht="19.5" customHeight="1" x14ac:dyDescent="0.3">
      <c r="A18" s="205" t="s">
        <v>12</v>
      </c>
      <c r="B18" s="206"/>
      <c r="C18" s="207">
        <v>4</v>
      </c>
      <c r="D18" s="45" t="s">
        <v>10</v>
      </c>
      <c r="E18" s="46">
        <v>3</v>
      </c>
      <c r="F18" s="47">
        <v>932184</v>
      </c>
      <c r="G18" s="47">
        <f t="shared" si="0"/>
        <v>2796552</v>
      </c>
      <c r="H18" s="47">
        <f t="shared" si="1"/>
        <v>531344.88</v>
      </c>
      <c r="I18" s="97">
        <f>+G18+H18</f>
        <v>3327896.88</v>
      </c>
      <c r="J18" s="47">
        <v>1436975</v>
      </c>
      <c r="K18" s="47">
        <f t="shared" si="2"/>
        <v>4310925</v>
      </c>
      <c r="L18" s="47">
        <f t="shared" si="3"/>
        <v>819075.75</v>
      </c>
      <c r="M18" s="97">
        <f>+K18+L18</f>
        <v>5130000.75</v>
      </c>
      <c r="N18" s="47"/>
      <c r="O18" s="47">
        <f t="shared" si="4"/>
        <v>0</v>
      </c>
      <c r="P18" s="47">
        <f t="shared" ref="P18:P20" si="5">+O18*19%</f>
        <v>0</v>
      </c>
      <c r="Q18" s="168">
        <f>+O18+P18</f>
        <v>0</v>
      </c>
    </row>
    <row r="19" spans="1:17" ht="19.5" customHeight="1" x14ac:dyDescent="0.3">
      <c r="A19" s="205" t="s">
        <v>13</v>
      </c>
      <c r="B19" s="206"/>
      <c r="C19" s="207"/>
      <c r="D19" s="45" t="s">
        <v>10</v>
      </c>
      <c r="E19" s="46">
        <v>3</v>
      </c>
      <c r="F19" s="47">
        <v>932184</v>
      </c>
      <c r="G19" s="47">
        <f t="shared" si="0"/>
        <v>2796552</v>
      </c>
      <c r="H19" s="47">
        <f t="shared" si="1"/>
        <v>531344.88</v>
      </c>
      <c r="I19" s="97">
        <f>+G19+H19</f>
        <v>3327896.88</v>
      </c>
      <c r="J19" s="47">
        <v>1436975</v>
      </c>
      <c r="K19" s="47">
        <f t="shared" si="2"/>
        <v>4310925</v>
      </c>
      <c r="L19" s="47">
        <f t="shared" si="3"/>
        <v>819075.75</v>
      </c>
      <c r="M19" s="97">
        <f>+K19+L19</f>
        <v>5130000.75</v>
      </c>
      <c r="N19" s="47"/>
      <c r="O19" s="47">
        <f t="shared" si="4"/>
        <v>0</v>
      </c>
      <c r="P19" s="47">
        <f t="shared" si="5"/>
        <v>0</v>
      </c>
      <c r="Q19" s="168">
        <f>+O19+P19</f>
        <v>0</v>
      </c>
    </row>
    <row r="20" spans="1:17" ht="22.5" customHeight="1" x14ac:dyDescent="0.3">
      <c r="A20" s="190" t="s">
        <v>14</v>
      </c>
      <c r="B20" s="190"/>
      <c r="C20" s="190"/>
      <c r="D20" s="190"/>
      <c r="E20" s="191"/>
      <c r="F20" s="98"/>
      <c r="G20" s="92">
        <f>SUM(G16:G19)</f>
        <v>12234915</v>
      </c>
      <c r="H20" s="92">
        <f>SUM(H16:H19)</f>
        <v>2324633.8499999996</v>
      </c>
      <c r="I20" s="99">
        <f>+G20+H20</f>
        <v>14559548.85</v>
      </c>
      <c r="J20" s="112"/>
      <c r="K20" s="91">
        <f>SUM(K16:K19)</f>
        <v>20087112</v>
      </c>
      <c r="L20" s="91">
        <f>SUM(L16:L19)</f>
        <v>3816551.28</v>
      </c>
      <c r="M20" s="99">
        <f>+K20+L20</f>
        <v>23903663.280000001</v>
      </c>
      <c r="N20" s="116"/>
      <c r="O20" s="90">
        <f>SUM(O16:O19)</f>
        <v>0</v>
      </c>
      <c r="P20" s="47">
        <f t="shared" si="5"/>
        <v>0</v>
      </c>
      <c r="Q20" s="99">
        <f>+O20+P20</f>
        <v>0</v>
      </c>
    </row>
    <row r="21" spans="1:17" s="1" customFormat="1" ht="60" customHeight="1" x14ac:dyDescent="0.3">
      <c r="A21" s="195" t="s">
        <v>15</v>
      </c>
      <c r="B21" s="196"/>
      <c r="C21" s="197"/>
      <c r="D21" s="20" t="s">
        <v>3</v>
      </c>
      <c r="E21" s="73" t="s">
        <v>4</v>
      </c>
      <c r="F21" s="100" t="s">
        <v>5</v>
      </c>
      <c r="G21" s="20" t="s">
        <v>6</v>
      </c>
      <c r="H21" s="20" t="s">
        <v>7</v>
      </c>
      <c r="I21" s="101" t="s">
        <v>8</v>
      </c>
      <c r="J21" s="100" t="s">
        <v>5</v>
      </c>
      <c r="K21" s="20" t="s">
        <v>6</v>
      </c>
      <c r="L21" s="20" t="s">
        <v>7</v>
      </c>
      <c r="M21" s="101" t="s">
        <v>8</v>
      </c>
      <c r="N21" s="100" t="s">
        <v>5</v>
      </c>
      <c r="O21" s="20" t="s">
        <v>6</v>
      </c>
      <c r="P21" s="20" t="s">
        <v>7</v>
      </c>
      <c r="Q21" s="101" t="s">
        <v>8</v>
      </c>
    </row>
    <row r="22" spans="1:17" s="3" customFormat="1" ht="18" customHeight="1" x14ac:dyDescent="0.25">
      <c r="A22" s="183" t="s">
        <v>16</v>
      </c>
      <c r="B22" s="183"/>
      <c r="C22" s="184"/>
      <c r="D22" s="9" t="s">
        <v>10</v>
      </c>
      <c r="E22" s="9">
        <v>3</v>
      </c>
      <c r="F22" s="170">
        <v>186437</v>
      </c>
      <c r="G22" s="14">
        <f>+F22*E22</f>
        <v>559311</v>
      </c>
      <c r="H22" s="8">
        <f>+G22*19%</f>
        <v>106269.09</v>
      </c>
      <c r="I22" s="102">
        <f>+G22+H22</f>
        <v>665580.09</v>
      </c>
      <c r="J22" s="170">
        <v>126050</v>
      </c>
      <c r="K22" s="14">
        <f>+J22*E22</f>
        <v>378150</v>
      </c>
      <c r="L22" s="8">
        <f>+K22*19%</f>
        <v>71848.5</v>
      </c>
      <c r="M22" s="102">
        <f>+K22+L22</f>
        <v>449998.5</v>
      </c>
      <c r="N22" s="170"/>
      <c r="O22" s="14">
        <f>+N22*E22</f>
        <v>0</v>
      </c>
      <c r="P22" s="8">
        <f>+O22*19%</f>
        <v>0</v>
      </c>
      <c r="Q22" s="8">
        <f>+O22+P22</f>
        <v>0</v>
      </c>
    </row>
    <row r="23" spans="1:17" s="3" customFormat="1" ht="18" customHeight="1" x14ac:dyDescent="0.25">
      <c r="A23" s="183" t="s">
        <v>17</v>
      </c>
      <c r="B23" s="183"/>
      <c r="C23" s="184"/>
      <c r="D23" s="9" t="s">
        <v>10</v>
      </c>
      <c r="E23" s="9">
        <v>3</v>
      </c>
      <c r="F23" s="170">
        <v>46609</v>
      </c>
      <c r="G23" s="14">
        <f t="shared" ref="G23:G29" si="6">+F23*E23</f>
        <v>139827</v>
      </c>
      <c r="H23" s="8">
        <f t="shared" ref="H23:H29" si="7">+G23*19%</f>
        <v>26567.13</v>
      </c>
      <c r="I23" s="102">
        <f t="shared" ref="I23:I30" si="8">+G23+H23</f>
        <v>166394.13</v>
      </c>
      <c r="J23" s="170">
        <v>79832</v>
      </c>
      <c r="K23" s="14">
        <f t="shared" ref="K23:K29" si="9">+J23*E23</f>
        <v>239496</v>
      </c>
      <c r="L23" s="8">
        <f t="shared" ref="L23:L32" si="10">+K23*19%</f>
        <v>45504.24</v>
      </c>
      <c r="M23" s="102">
        <f t="shared" ref="M23:M32" si="11">+K23+L23</f>
        <v>285000.24</v>
      </c>
      <c r="N23" s="170"/>
      <c r="O23" s="14">
        <f t="shared" ref="O23:O30" si="12">+N23*E23</f>
        <v>0</v>
      </c>
      <c r="P23" s="8">
        <f t="shared" ref="P23:P30" si="13">+O23*19%</f>
        <v>0</v>
      </c>
      <c r="Q23" s="8">
        <f t="shared" ref="Q23:Q30" si="14">+O23+P23</f>
        <v>0</v>
      </c>
    </row>
    <row r="24" spans="1:17" s="2" customFormat="1" ht="28.5" customHeight="1" x14ac:dyDescent="0.3">
      <c r="A24" s="183" t="s">
        <v>18</v>
      </c>
      <c r="B24" s="183"/>
      <c r="C24" s="184"/>
      <c r="D24" s="9" t="s">
        <v>10</v>
      </c>
      <c r="E24" s="9">
        <v>3</v>
      </c>
      <c r="F24" s="170">
        <v>46609</v>
      </c>
      <c r="G24" s="14">
        <f t="shared" si="6"/>
        <v>139827</v>
      </c>
      <c r="H24" s="8">
        <f t="shared" si="7"/>
        <v>26567.13</v>
      </c>
      <c r="I24" s="102">
        <f t="shared" si="8"/>
        <v>166394.13</v>
      </c>
      <c r="J24" s="170">
        <v>0</v>
      </c>
      <c r="K24" s="14">
        <f t="shared" si="9"/>
        <v>0</v>
      </c>
      <c r="L24" s="8">
        <f t="shared" si="10"/>
        <v>0</v>
      </c>
      <c r="M24" s="102">
        <f t="shared" si="11"/>
        <v>0</v>
      </c>
      <c r="N24" s="170"/>
      <c r="O24" s="14">
        <f t="shared" si="12"/>
        <v>0</v>
      </c>
      <c r="P24" s="8">
        <f t="shared" si="13"/>
        <v>0</v>
      </c>
      <c r="Q24" s="8">
        <f t="shared" si="14"/>
        <v>0</v>
      </c>
    </row>
    <row r="25" spans="1:17" s="2" customFormat="1" ht="18" customHeight="1" x14ac:dyDescent="0.3">
      <c r="A25" s="183" t="s">
        <v>19</v>
      </c>
      <c r="B25" s="183"/>
      <c r="C25" s="184"/>
      <c r="D25" s="24" t="s">
        <v>3</v>
      </c>
      <c r="E25" s="9">
        <v>18</v>
      </c>
      <c r="F25" s="170">
        <v>117647</v>
      </c>
      <c r="G25" s="14">
        <f t="shared" si="6"/>
        <v>2117646</v>
      </c>
      <c r="H25" s="8">
        <f t="shared" si="7"/>
        <v>402352.74</v>
      </c>
      <c r="I25" s="102">
        <f>+G25+H25</f>
        <v>2519998.7400000002</v>
      </c>
      <c r="J25" s="170">
        <v>42353</v>
      </c>
      <c r="K25" s="14">
        <f t="shared" si="9"/>
        <v>762354</v>
      </c>
      <c r="L25" s="8">
        <f t="shared" si="10"/>
        <v>144847.26</v>
      </c>
      <c r="M25" s="102">
        <f t="shared" si="11"/>
        <v>907201.26</v>
      </c>
      <c r="N25" s="170"/>
      <c r="O25" s="14">
        <f t="shared" si="12"/>
        <v>0</v>
      </c>
      <c r="P25" s="8">
        <f t="shared" si="13"/>
        <v>0</v>
      </c>
      <c r="Q25" s="8">
        <f t="shared" si="14"/>
        <v>0</v>
      </c>
    </row>
    <row r="26" spans="1:17" s="2" customFormat="1" ht="18" customHeight="1" x14ac:dyDescent="0.3">
      <c r="A26" s="183" t="s">
        <v>75</v>
      </c>
      <c r="B26" s="183"/>
      <c r="C26" s="184"/>
      <c r="D26" s="24" t="s">
        <v>3</v>
      </c>
      <c r="E26" s="9">
        <v>9</v>
      </c>
      <c r="F26" s="182">
        <v>155462</v>
      </c>
      <c r="G26" s="14">
        <f t="shared" si="6"/>
        <v>1399158</v>
      </c>
      <c r="H26" s="8">
        <f t="shared" si="7"/>
        <v>265840.02</v>
      </c>
      <c r="I26" s="102">
        <f>+G26+H26</f>
        <v>1664998.02</v>
      </c>
      <c r="J26" s="170">
        <v>157983</v>
      </c>
      <c r="K26" s="14">
        <f t="shared" si="9"/>
        <v>1421847</v>
      </c>
      <c r="L26" s="8">
        <f t="shared" si="10"/>
        <v>270150.93</v>
      </c>
      <c r="M26" s="102">
        <f t="shared" si="11"/>
        <v>1691997.93</v>
      </c>
      <c r="N26" s="170"/>
      <c r="O26" s="14"/>
      <c r="P26" s="8"/>
      <c r="Q26" s="8"/>
    </row>
    <row r="27" spans="1:17" s="2" customFormat="1" ht="18" customHeight="1" x14ac:dyDescent="0.3">
      <c r="A27" s="183" t="s">
        <v>20</v>
      </c>
      <c r="B27" s="183"/>
      <c r="C27" s="184"/>
      <c r="D27" s="24" t="s">
        <v>21</v>
      </c>
      <c r="E27" s="9">
        <v>9</v>
      </c>
      <c r="F27" s="170">
        <v>47899</v>
      </c>
      <c r="G27" s="14">
        <f t="shared" si="6"/>
        <v>431091</v>
      </c>
      <c r="H27" s="8">
        <f t="shared" si="7"/>
        <v>81907.290000000008</v>
      </c>
      <c r="I27" s="102">
        <f t="shared" si="8"/>
        <v>512998.29000000004</v>
      </c>
      <c r="J27" s="170">
        <v>37059</v>
      </c>
      <c r="K27" s="14">
        <f t="shared" si="9"/>
        <v>333531</v>
      </c>
      <c r="L27" s="8">
        <f t="shared" si="10"/>
        <v>63370.89</v>
      </c>
      <c r="M27" s="102">
        <f t="shared" si="11"/>
        <v>396901.89</v>
      </c>
      <c r="N27" s="170"/>
      <c r="O27" s="14">
        <f t="shared" si="12"/>
        <v>0</v>
      </c>
      <c r="P27" s="8">
        <f t="shared" si="13"/>
        <v>0</v>
      </c>
      <c r="Q27" s="8">
        <f t="shared" si="14"/>
        <v>0</v>
      </c>
    </row>
    <row r="28" spans="1:17" s="2" customFormat="1" ht="18" customHeight="1" x14ac:dyDescent="0.3">
      <c r="A28" s="183" t="s">
        <v>22</v>
      </c>
      <c r="B28" s="183"/>
      <c r="C28" s="184"/>
      <c r="D28" s="11" t="s">
        <v>3</v>
      </c>
      <c r="E28" s="9">
        <v>6</v>
      </c>
      <c r="F28" s="170">
        <v>75524</v>
      </c>
      <c r="G28" s="14">
        <f t="shared" si="6"/>
        <v>453144</v>
      </c>
      <c r="H28" s="8">
        <f t="shared" si="7"/>
        <v>86097.36</v>
      </c>
      <c r="I28" s="102">
        <f t="shared" si="8"/>
        <v>539241.36</v>
      </c>
      <c r="J28" s="170">
        <v>78151</v>
      </c>
      <c r="K28" s="14">
        <f t="shared" si="9"/>
        <v>468906</v>
      </c>
      <c r="L28" s="8">
        <f t="shared" si="10"/>
        <v>89092.14</v>
      </c>
      <c r="M28" s="102">
        <f t="shared" si="11"/>
        <v>557998.14</v>
      </c>
      <c r="N28" s="170"/>
      <c r="O28" s="14">
        <f>+N28*E28</f>
        <v>0</v>
      </c>
      <c r="P28" s="8">
        <f t="shared" si="13"/>
        <v>0</v>
      </c>
      <c r="Q28" s="8">
        <f t="shared" si="14"/>
        <v>0</v>
      </c>
    </row>
    <row r="29" spans="1:17" s="2" customFormat="1" ht="18" customHeight="1" x14ac:dyDescent="0.3">
      <c r="A29" s="183" t="s">
        <v>23</v>
      </c>
      <c r="B29" s="183"/>
      <c r="C29" s="184"/>
      <c r="D29" s="11" t="s">
        <v>24</v>
      </c>
      <c r="E29" s="9">
        <v>18</v>
      </c>
      <c r="F29" s="170">
        <v>78151</v>
      </c>
      <c r="G29" s="14">
        <f t="shared" si="6"/>
        <v>1406718</v>
      </c>
      <c r="H29" s="8">
        <f t="shared" si="7"/>
        <v>267276.42</v>
      </c>
      <c r="I29" s="102">
        <f>+G29+H29</f>
        <v>1673994.42</v>
      </c>
      <c r="J29" s="170">
        <v>78151</v>
      </c>
      <c r="K29" s="14">
        <f t="shared" si="9"/>
        <v>1406718</v>
      </c>
      <c r="L29" s="8">
        <f t="shared" si="10"/>
        <v>267276.42</v>
      </c>
      <c r="M29" s="102">
        <f t="shared" si="11"/>
        <v>1673994.42</v>
      </c>
      <c r="N29" s="170"/>
      <c r="O29" s="14">
        <f t="shared" si="12"/>
        <v>0</v>
      </c>
      <c r="P29" s="8">
        <f t="shared" si="13"/>
        <v>0</v>
      </c>
      <c r="Q29" s="8">
        <f t="shared" si="14"/>
        <v>0</v>
      </c>
    </row>
    <row r="30" spans="1:17" s="2" customFormat="1" ht="18" customHeight="1" x14ac:dyDescent="0.3">
      <c r="A30" s="194" t="s">
        <v>25</v>
      </c>
      <c r="B30" s="194"/>
      <c r="C30" s="194"/>
      <c r="D30" s="11" t="s">
        <v>3</v>
      </c>
      <c r="E30" s="9">
        <v>18</v>
      </c>
      <c r="F30" s="170">
        <v>4202</v>
      </c>
      <c r="G30" s="14">
        <f>+F30*E30</f>
        <v>75636</v>
      </c>
      <c r="H30" s="8">
        <f>+G30*19%</f>
        <v>14370.84</v>
      </c>
      <c r="I30" s="102">
        <f t="shared" si="8"/>
        <v>90006.84</v>
      </c>
      <c r="J30" s="170">
        <v>4790</v>
      </c>
      <c r="K30" s="14">
        <f>+J30*E30</f>
        <v>86220</v>
      </c>
      <c r="L30" s="8">
        <f t="shared" si="10"/>
        <v>16381.800000000001</v>
      </c>
      <c r="M30" s="102">
        <f t="shared" si="11"/>
        <v>102601.8</v>
      </c>
      <c r="N30" s="170"/>
      <c r="O30" s="14">
        <f t="shared" si="12"/>
        <v>0</v>
      </c>
      <c r="P30" s="8">
        <f t="shared" si="13"/>
        <v>0</v>
      </c>
      <c r="Q30" s="8">
        <f t="shared" si="14"/>
        <v>0</v>
      </c>
    </row>
    <row r="31" spans="1:17" s="2" customFormat="1" ht="18" customHeight="1" x14ac:dyDescent="0.3">
      <c r="A31" s="194" t="s">
        <v>26</v>
      </c>
      <c r="B31" s="194"/>
      <c r="C31" s="194"/>
      <c r="D31" s="11" t="s">
        <v>27</v>
      </c>
      <c r="E31" s="9">
        <v>63</v>
      </c>
      <c r="F31" s="170">
        <v>42858</v>
      </c>
      <c r="G31" s="14">
        <f>+F31*E31</f>
        <v>2700054</v>
      </c>
      <c r="H31" s="8">
        <f>+G31*19%</f>
        <v>513010.26</v>
      </c>
      <c r="I31" s="102">
        <f>+G31+H31</f>
        <v>3213064.26</v>
      </c>
      <c r="J31" s="170">
        <v>45009</v>
      </c>
      <c r="K31" s="14">
        <f>+J31*E31</f>
        <v>2835567</v>
      </c>
      <c r="L31" s="8">
        <f t="shared" si="10"/>
        <v>538757.73</v>
      </c>
      <c r="M31" s="102">
        <f>+K31+L31</f>
        <v>3374324.73</v>
      </c>
      <c r="N31" s="176"/>
      <c r="O31" s="14"/>
      <c r="P31" s="8"/>
      <c r="Q31" s="8"/>
    </row>
    <row r="32" spans="1:17" s="2" customFormat="1" ht="18" customHeight="1" x14ac:dyDescent="0.3">
      <c r="A32" s="194" t="s">
        <v>28</v>
      </c>
      <c r="B32" s="194"/>
      <c r="C32" s="194"/>
      <c r="D32" s="9" t="s">
        <v>10</v>
      </c>
      <c r="E32" s="9">
        <v>3</v>
      </c>
      <c r="F32" s="170">
        <v>699138</v>
      </c>
      <c r="G32" s="14">
        <f>+F32*E32</f>
        <v>2097414</v>
      </c>
      <c r="H32" s="8">
        <f>+G32*19%</f>
        <v>398508.66000000003</v>
      </c>
      <c r="I32" s="102">
        <f>+G32+H32</f>
        <v>2495922.66</v>
      </c>
      <c r="J32" s="170">
        <v>642000</v>
      </c>
      <c r="K32" s="14">
        <f>+J32*E32</f>
        <v>1926000</v>
      </c>
      <c r="L32" s="8">
        <f t="shared" si="10"/>
        <v>365940</v>
      </c>
      <c r="M32" s="102">
        <f t="shared" si="11"/>
        <v>2291940</v>
      </c>
      <c r="N32" s="176"/>
      <c r="O32" s="14"/>
      <c r="P32" s="8"/>
      <c r="Q32" s="8"/>
    </row>
    <row r="33" spans="1:17" s="2" customFormat="1" ht="18" customHeight="1" x14ac:dyDescent="0.3">
      <c r="A33" s="185" t="s">
        <v>14</v>
      </c>
      <c r="B33" s="185"/>
      <c r="C33" s="185"/>
      <c r="D33" s="185"/>
      <c r="E33" s="186"/>
      <c r="F33" s="103"/>
      <c r="G33" s="77">
        <f>SUM(G22:G32)</f>
        <v>11519826</v>
      </c>
      <c r="H33" s="93">
        <f>SUM(H22:H32)</f>
        <v>2188766.94</v>
      </c>
      <c r="I33" s="104">
        <f>G33+H33</f>
        <v>13708592.939999999</v>
      </c>
      <c r="J33" s="113"/>
      <c r="K33" s="79">
        <f>SUM(K22:K32)</f>
        <v>9858789</v>
      </c>
      <c r="L33" s="83">
        <f>+L22+L23+L24+L25+L27+L28+L29+L30+L31+L32</f>
        <v>1603018.98</v>
      </c>
      <c r="M33" s="114">
        <f>SUM(M22:M32)</f>
        <v>11731958.91</v>
      </c>
      <c r="N33" s="117"/>
      <c r="O33" s="81">
        <f>SUM(O22:O30)</f>
        <v>0</v>
      </c>
      <c r="P33" s="89">
        <f>+P22+P23+P24+P25+P27+P28+P29+P30</f>
        <v>0</v>
      </c>
      <c r="Q33" s="118">
        <f>O33+P33</f>
        <v>0</v>
      </c>
    </row>
    <row r="34" spans="1:17" s="2" customFormat="1" ht="18" customHeight="1" x14ac:dyDescent="0.3">
      <c r="A34" s="185" t="s">
        <v>29</v>
      </c>
      <c r="B34" s="185"/>
      <c r="C34" s="185"/>
      <c r="D34" s="185"/>
      <c r="E34" s="186"/>
      <c r="F34" s="103"/>
      <c r="G34" s="77">
        <f>+G20+G33</f>
        <v>23754741</v>
      </c>
      <c r="H34" s="93">
        <f>G34*19%</f>
        <v>4513400.79</v>
      </c>
      <c r="I34" s="105">
        <f>+(I20+I33)</f>
        <v>28268141.789999999</v>
      </c>
      <c r="J34" s="113"/>
      <c r="K34" s="79">
        <f>+K20+K33</f>
        <v>29945901</v>
      </c>
      <c r="L34" s="83">
        <f>K34*19%</f>
        <v>5689721.1900000004</v>
      </c>
      <c r="M34" s="105">
        <f>+(M20+M33)</f>
        <v>35635622.189999998</v>
      </c>
      <c r="N34" s="117"/>
      <c r="O34" s="81">
        <f>+O20+O33</f>
        <v>0</v>
      </c>
      <c r="P34" s="89">
        <f>O34*19%</f>
        <v>0</v>
      </c>
      <c r="Q34" s="105">
        <f>+(Q20+Q33)*1.11</f>
        <v>0</v>
      </c>
    </row>
    <row r="35" spans="1:17" s="42" customFormat="1" ht="48" customHeight="1" x14ac:dyDescent="0.3">
      <c r="A35" s="189" t="s">
        <v>86</v>
      </c>
      <c r="B35" s="189"/>
      <c r="C35" s="189"/>
      <c r="D35" s="48" t="s">
        <v>3</v>
      </c>
      <c r="E35" s="94" t="s">
        <v>4</v>
      </c>
      <c r="F35" s="106" t="s">
        <v>5</v>
      </c>
      <c r="G35" s="48" t="s">
        <v>6</v>
      </c>
      <c r="H35" s="48" t="s">
        <v>7</v>
      </c>
      <c r="I35" s="107" t="s">
        <v>8</v>
      </c>
      <c r="J35" s="106" t="s">
        <v>5</v>
      </c>
      <c r="K35" s="48" t="s">
        <v>6</v>
      </c>
      <c r="L35" s="48" t="s">
        <v>7</v>
      </c>
      <c r="M35" s="107" t="s">
        <v>8</v>
      </c>
      <c r="N35" s="106" t="s">
        <v>5</v>
      </c>
      <c r="O35" s="48" t="s">
        <v>6</v>
      </c>
      <c r="P35" s="48" t="s">
        <v>7</v>
      </c>
      <c r="Q35" s="107" t="s">
        <v>8</v>
      </c>
    </row>
    <row r="36" spans="1:17" s="50" customFormat="1" ht="18" customHeight="1" x14ac:dyDescent="0.25">
      <c r="A36" s="201" t="s">
        <v>30</v>
      </c>
      <c r="B36" s="201"/>
      <c r="C36" s="201"/>
      <c r="D36" s="46" t="s">
        <v>31</v>
      </c>
      <c r="E36" s="51">
        <v>3</v>
      </c>
      <c r="F36" s="171">
        <v>599160</v>
      </c>
      <c r="G36" s="49">
        <f>+F36*E36</f>
        <v>1797480</v>
      </c>
      <c r="H36" s="47">
        <f>+G36*19%</f>
        <v>341521.2</v>
      </c>
      <c r="I36" s="97">
        <f>+G36+H36</f>
        <v>2139001.2000000002</v>
      </c>
      <c r="J36" s="171">
        <v>655462</v>
      </c>
      <c r="K36" s="49">
        <v>655462</v>
      </c>
      <c r="L36" s="47">
        <f>+K36*19%</f>
        <v>124537.78</v>
      </c>
      <c r="M36" s="97">
        <f>+K36+L36</f>
        <v>779999.78</v>
      </c>
      <c r="N36" s="171"/>
      <c r="O36" s="49">
        <f>+N36*E36</f>
        <v>0</v>
      </c>
      <c r="P36" s="8">
        <f t="shared" ref="P36:P39" si="15">+O36*19%</f>
        <v>0</v>
      </c>
      <c r="Q36" s="168">
        <f>+O36+P36</f>
        <v>0</v>
      </c>
    </row>
    <row r="37" spans="1:17" s="50" customFormat="1" ht="18" customHeight="1" x14ac:dyDescent="0.25">
      <c r="A37" s="201" t="s">
        <v>32</v>
      </c>
      <c r="B37" s="201"/>
      <c r="C37" s="201"/>
      <c r="D37" s="46" t="s">
        <v>31</v>
      </c>
      <c r="E37" s="51">
        <v>3</v>
      </c>
      <c r="F37" s="171">
        <v>419129.89999999997</v>
      </c>
      <c r="G37" s="49">
        <f>+F37*E37</f>
        <v>1257389.7</v>
      </c>
      <c r="H37" s="47">
        <f>+G37*19%</f>
        <v>238904.04300000001</v>
      </c>
      <c r="I37" s="97">
        <f>+G37+H37</f>
        <v>1496293.743</v>
      </c>
      <c r="J37" s="171">
        <v>436975</v>
      </c>
      <c r="K37" s="49">
        <v>436975</v>
      </c>
      <c r="L37" s="47">
        <f t="shared" ref="L37:L39" si="16">+K37*19%</f>
        <v>83025.25</v>
      </c>
      <c r="M37" s="97">
        <f t="shared" ref="M37:M39" si="17">+K37+L37</f>
        <v>520000.25</v>
      </c>
      <c r="N37" s="171"/>
      <c r="O37" s="49">
        <f t="shared" ref="O37:O39" si="18">+N37*E37</f>
        <v>0</v>
      </c>
      <c r="P37" s="8">
        <f t="shared" si="15"/>
        <v>0</v>
      </c>
      <c r="Q37" s="168">
        <f t="shared" ref="Q37:Q39" si="19">+O37+P37</f>
        <v>0</v>
      </c>
    </row>
    <row r="38" spans="1:17" s="50" customFormat="1" ht="18" customHeight="1" x14ac:dyDescent="0.25">
      <c r="A38" s="202" t="s">
        <v>50</v>
      </c>
      <c r="B38" s="203"/>
      <c r="C38" s="204"/>
      <c r="D38" s="11" t="s">
        <v>3</v>
      </c>
      <c r="E38" s="51">
        <v>2</v>
      </c>
      <c r="F38" s="171">
        <v>726051</v>
      </c>
      <c r="G38" s="49">
        <f t="shared" ref="G38:G39" si="20">+F38*E38</f>
        <v>1452102</v>
      </c>
      <c r="H38" s="47">
        <f t="shared" ref="H38:H39" si="21">+G38*19%</f>
        <v>275899.38</v>
      </c>
      <c r="I38" s="97">
        <f t="shared" ref="I38:I39" si="22">+G38+H38</f>
        <v>1728001.38</v>
      </c>
      <c r="J38" s="171">
        <v>800000</v>
      </c>
      <c r="K38" s="49">
        <v>800000</v>
      </c>
      <c r="L38" s="47">
        <f t="shared" si="16"/>
        <v>152000</v>
      </c>
      <c r="M38" s="97">
        <f t="shared" si="17"/>
        <v>952000</v>
      </c>
      <c r="N38" s="171"/>
      <c r="O38" s="49"/>
      <c r="P38" s="8"/>
      <c r="Q38" s="168"/>
    </row>
    <row r="39" spans="1:17" ht="18" customHeight="1" x14ac:dyDescent="0.3">
      <c r="A39" s="201" t="s">
        <v>33</v>
      </c>
      <c r="B39" s="201"/>
      <c r="C39" s="201"/>
      <c r="D39" s="51" t="s">
        <v>31</v>
      </c>
      <c r="E39" s="51">
        <v>1</v>
      </c>
      <c r="F39" s="171">
        <v>5400000</v>
      </c>
      <c r="G39" s="49">
        <f t="shared" si="20"/>
        <v>5400000</v>
      </c>
      <c r="H39" s="47">
        <f t="shared" si="21"/>
        <v>1026000</v>
      </c>
      <c r="I39" s="97">
        <f t="shared" si="22"/>
        <v>6426000</v>
      </c>
      <c r="J39" s="171">
        <v>2400000</v>
      </c>
      <c r="K39" s="49">
        <v>2400000</v>
      </c>
      <c r="L39" s="47">
        <f t="shared" si="16"/>
        <v>456000</v>
      </c>
      <c r="M39" s="97">
        <f t="shared" si="17"/>
        <v>2856000</v>
      </c>
      <c r="N39" s="171"/>
      <c r="O39" s="49">
        <f t="shared" si="18"/>
        <v>0</v>
      </c>
      <c r="P39" s="8">
        <f t="shared" si="15"/>
        <v>0</v>
      </c>
      <c r="Q39" s="168">
        <f t="shared" si="19"/>
        <v>0</v>
      </c>
    </row>
    <row r="40" spans="1:17" ht="28.5" customHeight="1" x14ac:dyDescent="0.3">
      <c r="A40" s="190" t="s">
        <v>87</v>
      </c>
      <c r="B40" s="190"/>
      <c r="C40" s="190"/>
      <c r="D40" s="190"/>
      <c r="E40" s="191"/>
      <c r="F40" s="98"/>
      <c r="G40" s="92">
        <f>SUM(G36:G39)</f>
        <v>9906971.6999999993</v>
      </c>
      <c r="H40" s="92">
        <f>SUM(H36:H39)</f>
        <v>1882324.6230000001</v>
      </c>
      <c r="I40" s="108">
        <f>+(G40+H40)</f>
        <v>11789296.322999999</v>
      </c>
      <c r="J40" s="112"/>
      <c r="K40" s="91">
        <f>SUM(K36:K39)</f>
        <v>4292437</v>
      </c>
      <c r="L40" s="91">
        <f>SUM(L36:L39)</f>
        <v>815563.03</v>
      </c>
      <c r="M40" s="108">
        <f>+(K40+L40)</f>
        <v>5108000.03</v>
      </c>
      <c r="N40" s="116"/>
      <c r="O40" s="90">
        <f>+O36+O37+O39</f>
        <v>0</v>
      </c>
      <c r="P40" s="90">
        <f>SUM(P36:P39)</f>
        <v>0</v>
      </c>
      <c r="Q40" s="108">
        <f>+(O40+P40)*1.11</f>
        <v>0</v>
      </c>
    </row>
    <row r="41" spans="1:17" ht="22.5" customHeight="1" thickBot="1" x14ac:dyDescent="0.35">
      <c r="A41" s="192" t="s">
        <v>34</v>
      </c>
      <c r="B41" s="193"/>
      <c r="C41" s="193"/>
      <c r="D41" s="193"/>
      <c r="E41" s="193"/>
      <c r="F41" s="109"/>
      <c r="G41" s="110">
        <f>+G34+G40</f>
        <v>33661712.700000003</v>
      </c>
      <c r="H41" s="110">
        <f>+H34+H40</f>
        <v>6395725.4130000006</v>
      </c>
      <c r="I41" s="111">
        <f>+(I34+I40)</f>
        <v>40057438.112999998</v>
      </c>
      <c r="J41" s="115"/>
      <c r="K41" s="110">
        <f>+K34+K40</f>
        <v>34238338</v>
      </c>
      <c r="L41" s="110">
        <f>+L34+L40</f>
        <v>6505284.2200000007</v>
      </c>
      <c r="M41" s="111">
        <f>+(M34+M40)</f>
        <v>40743622.219999999</v>
      </c>
      <c r="N41" s="115"/>
      <c r="O41" s="110">
        <f>+O34+O40</f>
        <v>0</v>
      </c>
      <c r="P41" s="110">
        <f>+P34+P40</f>
        <v>0</v>
      </c>
      <c r="Q41" s="111">
        <f>+(Q34+Q40)</f>
        <v>0</v>
      </c>
    </row>
    <row r="42" spans="1:17" x14ac:dyDescent="0.3">
      <c r="A42" s="52"/>
      <c r="B42" s="52"/>
      <c r="C42" s="52"/>
      <c r="D42" s="52"/>
      <c r="E42" s="52"/>
      <c r="F42" s="52"/>
      <c r="G42" s="52"/>
      <c r="H42" s="52"/>
      <c r="I42" s="52"/>
      <c r="K42" s="52"/>
      <c r="L42" s="52"/>
      <c r="M42" s="52"/>
    </row>
    <row r="43" spans="1:17" x14ac:dyDescent="0.3">
      <c r="A43" s="52"/>
      <c r="B43" s="52"/>
      <c r="C43" s="52"/>
      <c r="D43" s="68" t="s">
        <v>35</v>
      </c>
      <c r="E43" s="52"/>
      <c r="F43" s="52"/>
      <c r="G43" s="187"/>
      <c r="H43" s="188"/>
      <c r="I43" s="188"/>
      <c r="J43" s="188"/>
      <c r="K43" s="188"/>
      <c r="L43" s="188"/>
      <c r="M43" s="52"/>
    </row>
    <row r="44" spans="1:17" ht="20.25" customHeight="1" x14ac:dyDescent="0.3">
      <c r="A44" s="198" t="s">
        <v>36</v>
      </c>
      <c r="B44" s="199"/>
      <c r="C44" s="200"/>
      <c r="D44" s="172">
        <v>78905</v>
      </c>
      <c r="E44" s="52"/>
      <c r="F44" s="52"/>
      <c r="G44" s="52"/>
      <c r="H44" s="53"/>
    </row>
    <row r="45" spans="1:17" x14ac:dyDescent="0.3">
      <c r="D45" s="52"/>
      <c r="E45" s="52"/>
      <c r="F45" s="52"/>
      <c r="G45" s="52"/>
      <c r="H45" s="58"/>
      <c r="I45" s="59"/>
      <c r="J45" s="60"/>
    </row>
    <row r="46" spans="1:17" ht="20.25" customHeight="1" x14ac:dyDescent="0.3">
      <c r="A46" s="198" t="s">
        <v>37</v>
      </c>
      <c r="B46" s="199"/>
      <c r="C46" s="200"/>
      <c r="D46" s="172">
        <v>90727</v>
      </c>
      <c r="H46" s="58"/>
      <c r="I46" s="58"/>
      <c r="J46" s="61"/>
    </row>
    <row r="47" spans="1:17" x14ac:dyDescent="0.3">
      <c r="B47" s="55"/>
      <c r="C47" s="55"/>
    </row>
    <row r="48" spans="1:17" ht="20.25" customHeight="1" x14ac:dyDescent="0.3">
      <c r="A48" s="198" t="s">
        <v>38</v>
      </c>
      <c r="B48" s="199"/>
      <c r="C48" s="200"/>
      <c r="D48" s="175">
        <v>88335</v>
      </c>
    </row>
    <row r="49" spans="1:9" x14ac:dyDescent="0.3">
      <c r="A49" s="52"/>
      <c r="B49" s="52"/>
      <c r="C49" s="52"/>
    </row>
    <row r="50" spans="1:9" x14ac:dyDescent="0.3">
      <c r="A50" s="52"/>
      <c r="B50" s="52"/>
      <c r="C50" s="52"/>
      <c r="D50" s="52"/>
      <c r="E50" s="52"/>
      <c r="F50" s="52"/>
      <c r="G50" s="52"/>
      <c r="H50" s="52"/>
      <c r="I50" s="52"/>
    </row>
    <row r="51" spans="1:9" x14ac:dyDescent="0.3">
      <c r="A51" s="52"/>
      <c r="B51" s="52"/>
      <c r="C51" s="52"/>
      <c r="D51" s="52"/>
      <c r="E51" s="52"/>
      <c r="F51" s="52"/>
      <c r="G51" s="52"/>
      <c r="H51" s="52"/>
      <c r="I51" s="52"/>
    </row>
    <row r="52" spans="1:9" x14ac:dyDescent="0.3">
      <c r="A52" s="52"/>
      <c r="B52" s="52"/>
      <c r="C52" s="52"/>
      <c r="D52" s="52"/>
      <c r="E52" s="52"/>
      <c r="F52" s="52"/>
      <c r="G52" s="52"/>
      <c r="H52" s="52"/>
      <c r="I52" s="52"/>
    </row>
    <row r="53" spans="1:9" x14ac:dyDescent="0.3">
      <c r="A53" s="52"/>
      <c r="B53" s="52"/>
      <c r="C53" s="52"/>
      <c r="D53" s="52"/>
      <c r="E53" s="52"/>
      <c r="F53" s="52"/>
      <c r="G53" s="52"/>
      <c r="H53" s="52"/>
      <c r="I53" s="52"/>
    </row>
    <row r="54" spans="1:9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x14ac:dyDescent="0.3">
      <c r="A55" s="52"/>
      <c r="B55" s="52"/>
      <c r="C55" s="52"/>
      <c r="D55" s="52"/>
      <c r="E55" s="52"/>
      <c r="F55" s="52"/>
      <c r="G55" s="52"/>
      <c r="H55" s="52"/>
      <c r="I55" s="52"/>
    </row>
    <row r="56" spans="1:9" x14ac:dyDescent="0.3">
      <c r="A56" s="52"/>
      <c r="B56" s="52"/>
      <c r="C56" s="52"/>
      <c r="D56" s="52"/>
      <c r="E56" s="52"/>
      <c r="F56" s="52"/>
      <c r="G56" s="52"/>
      <c r="H56" s="52"/>
      <c r="I56" s="52"/>
    </row>
    <row r="57" spans="1:9" x14ac:dyDescent="0.3">
      <c r="A57" s="52"/>
      <c r="B57" s="52"/>
      <c r="C57" s="52"/>
      <c r="D57" s="52"/>
      <c r="E57" s="52"/>
      <c r="F57" s="52"/>
      <c r="G57" s="52"/>
      <c r="H57" s="52"/>
      <c r="I57" s="52"/>
    </row>
    <row r="58" spans="1:9" x14ac:dyDescent="0.3">
      <c r="A58" s="52"/>
      <c r="B58" s="52"/>
      <c r="C58" s="52"/>
      <c r="D58" s="52"/>
      <c r="E58" s="52"/>
      <c r="F58" s="52"/>
      <c r="G58" s="52"/>
      <c r="H58" s="52"/>
      <c r="I58" s="52"/>
    </row>
    <row r="59" spans="1:9" x14ac:dyDescent="0.3">
      <c r="A59" s="52"/>
      <c r="B59" s="52"/>
      <c r="C59" s="52"/>
      <c r="D59" s="52"/>
      <c r="E59" s="52"/>
      <c r="F59" s="52"/>
      <c r="G59" s="52"/>
      <c r="H59" s="52"/>
      <c r="I59" s="52"/>
    </row>
    <row r="60" spans="1:9" x14ac:dyDescent="0.3">
      <c r="A60" s="52"/>
      <c r="B60" s="52"/>
      <c r="C60" s="52"/>
      <c r="D60" s="52"/>
      <c r="E60" s="52"/>
      <c r="F60" s="52"/>
      <c r="G60" s="52"/>
      <c r="H60" s="52"/>
      <c r="I60" s="52"/>
    </row>
    <row r="61" spans="1:9" x14ac:dyDescent="0.3">
      <c r="A61" s="52"/>
      <c r="B61" s="52"/>
      <c r="C61" s="52"/>
      <c r="D61" s="52"/>
      <c r="E61" s="52"/>
      <c r="F61" s="52"/>
      <c r="G61" s="52"/>
      <c r="H61" s="52"/>
      <c r="I61" s="52"/>
    </row>
    <row r="62" spans="1:9" x14ac:dyDescent="0.3">
      <c r="A62" s="52"/>
      <c r="B62" s="52"/>
      <c r="C62" s="52"/>
      <c r="D62" s="52"/>
      <c r="E62" s="52"/>
      <c r="F62" s="52"/>
      <c r="G62" s="52"/>
      <c r="H62" s="52"/>
      <c r="I62" s="52"/>
    </row>
    <row r="63" spans="1:9" x14ac:dyDescent="0.3">
      <c r="A63" s="52"/>
      <c r="B63" s="52"/>
      <c r="C63" s="52"/>
      <c r="D63" s="52"/>
      <c r="E63" s="52"/>
      <c r="F63" s="52"/>
      <c r="G63" s="52"/>
      <c r="H63" s="52"/>
      <c r="I63" s="52"/>
    </row>
    <row r="64" spans="1:9" x14ac:dyDescent="0.3">
      <c r="A64" s="52"/>
      <c r="B64" s="52"/>
      <c r="C64" s="52"/>
      <c r="D64" s="52"/>
      <c r="E64" s="52"/>
      <c r="F64" s="52"/>
      <c r="G64" s="52"/>
      <c r="H64" s="52"/>
      <c r="I64" s="52"/>
    </row>
    <row r="65" spans="1:9" x14ac:dyDescent="0.3">
      <c r="A65" s="52"/>
      <c r="B65" s="52"/>
      <c r="C65" s="52"/>
      <c r="D65" s="52"/>
      <c r="E65" s="52"/>
      <c r="F65" s="52"/>
      <c r="G65" s="52"/>
      <c r="H65" s="52"/>
      <c r="I65" s="52"/>
    </row>
    <row r="66" spans="1:9" x14ac:dyDescent="0.3">
      <c r="A66" s="52"/>
      <c r="B66" s="52"/>
      <c r="C66" s="52"/>
      <c r="D66" s="52"/>
      <c r="E66" s="52"/>
      <c r="F66" s="52"/>
      <c r="G66" s="52"/>
      <c r="H66" s="52"/>
      <c r="I66" s="52"/>
    </row>
    <row r="67" spans="1:9" x14ac:dyDescent="0.3">
      <c r="A67" s="52"/>
      <c r="B67" s="52"/>
      <c r="C67" s="52"/>
      <c r="D67" s="52"/>
      <c r="E67" s="52"/>
      <c r="F67" s="52"/>
      <c r="G67" s="52"/>
      <c r="H67" s="52"/>
      <c r="I67" s="52"/>
    </row>
    <row r="68" spans="1:9" x14ac:dyDescent="0.3">
      <c r="A68" s="52"/>
      <c r="B68" s="52"/>
      <c r="C68" s="52"/>
      <c r="D68" s="52"/>
      <c r="E68" s="52"/>
      <c r="F68" s="52"/>
      <c r="G68" s="52"/>
      <c r="H68" s="52"/>
      <c r="I68" s="52"/>
    </row>
    <row r="69" spans="1:9" x14ac:dyDescent="0.3">
      <c r="A69" s="52"/>
      <c r="B69" s="52"/>
      <c r="C69" s="52"/>
      <c r="D69" s="52"/>
      <c r="E69" s="52"/>
      <c r="F69" s="52"/>
      <c r="G69" s="52"/>
      <c r="H69" s="52"/>
      <c r="I69" s="52"/>
    </row>
    <row r="70" spans="1:9" x14ac:dyDescent="0.3">
      <c r="A70" s="52"/>
      <c r="B70" s="52"/>
      <c r="C70" s="52"/>
      <c r="D70" s="52"/>
      <c r="E70" s="52"/>
      <c r="F70" s="52"/>
      <c r="G70" s="52"/>
      <c r="H70" s="52"/>
      <c r="I70" s="52"/>
    </row>
    <row r="71" spans="1:9" x14ac:dyDescent="0.3">
      <c r="A71" s="52"/>
      <c r="B71" s="52"/>
      <c r="C71" s="52"/>
      <c r="D71" s="52"/>
      <c r="E71" s="52"/>
      <c r="F71" s="52"/>
      <c r="G71" s="52"/>
      <c r="H71" s="52"/>
      <c r="I71" s="52"/>
    </row>
    <row r="72" spans="1:9" x14ac:dyDescent="0.3">
      <c r="A72" s="52"/>
      <c r="B72" s="52"/>
      <c r="C72" s="52"/>
      <c r="D72" s="52"/>
      <c r="E72" s="52"/>
      <c r="F72" s="52"/>
      <c r="G72" s="52"/>
      <c r="H72" s="52"/>
      <c r="I72" s="52"/>
    </row>
    <row r="73" spans="1:9" x14ac:dyDescent="0.3">
      <c r="A73" s="52"/>
      <c r="B73" s="52"/>
      <c r="C73" s="52"/>
      <c r="D73" s="52"/>
      <c r="E73" s="52"/>
      <c r="F73" s="52"/>
      <c r="G73" s="52"/>
      <c r="H73" s="52"/>
      <c r="I73" s="52"/>
    </row>
    <row r="74" spans="1:9" x14ac:dyDescent="0.3">
      <c r="A74" s="52"/>
      <c r="B74" s="52"/>
      <c r="C74" s="52"/>
      <c r="D74" s="52"/>
      <c r="E74" s="52"/>
      <c r="F74" s="52"/>
      <c r="G74" s="52"/>
      <c r="H74" s="52"/>
      <c r="I74" s="52"/>
    </row>
    <row r="75" spans="1:9" x14ac:dyDescent="0.3">
      <c r="A75" s="52"/>
      <c r="B75" s="52"/>
      <c r="C75" s="52"/>
      <c r="D75" s="52"/>
      <c r="E75" s="52"/>
      <c r="F75" s="52"/>
      <c r="G75" s="52"/>
      <c r="H75" s="52"/>
      <c r="I75" s="52"/>
    </row>
    <row r="76" spans="1:9" x14ac:dyDescent="0.3">
      <c r="A76" s="52"/>
      <c r="B76" s="52"/>
      <c r="C76" s="52"/>
      <c r="D76" s="52"/>
      <c r="E76" s="52"/>
      <c r="F76" s="52"/>
      <c r="G76" s="52"/>
      <c r="H76" s="52"/>
      <c r="I76" s="52"/>
    </row>
    <row r="77" spans="1:9" x14ac:dyDescent="0.3">
      <c r="A77" s="52"/>
      <c r="B77" s="52"/>
      <c r="C77" s="52"/>
      <c r="D77" s="52"/>
      <c r="E77" s="52"/>
      <c r="F77" s="52"/>
      <c r="G77" s="52"/>
      <c r="H77" s="52"/>
      <c r="I77" s="52"/>
    </row>
    <row r="78" spans="1:9" x14ac:dyDescent="0.3">
      <c r="A78" s="52"/>
      <c r="B78" s="52"/>
      <c r="C78" s="52"/>
      <c r="D78" s="52"/>
      <c r="E78" s="52"/>
      <c r="F78" s="52"/>
      <c r="G78" s="52"/>
      <c r="H78" s="52"/>
      <c r="I78" s="52"/>
    </row>
    <row r="79" spans="1:9" x14ac:dyDescent="0.3">
      <c r="A79" s="52"/>
      <c r="B79" s="52"/>
      <c r="C79" s="52"/>
      <c r="D79" s="52"/>
      <c r="E79" s="52"/>
      <c r="F79" s="52"/>
      <c r="G79" s="52"/>
      <c r="H79" s="52"/>
      <c r="I79" s="52"/>
    </row>
    <row r="80" spans="1:9" x14ac:dyDescent="0.3">
      <c r="A80" s="52"/>
      <c r="B80" s="52"/>
      <c r="C80" s="52"/>
      <c r="D80" s="52"/>
      <c r="E80" s="52"/>
      <c r="F80" s="52"/>
      <c r="G80" s="52"/>
      <c r="H80" s="52"/>
      <c r="I80" s="52"/>
    </row>
    <row r="81" spans="1:9" x14ac:dyDescent="0.3">
      <c r="A81" s="52"/>
      <c r="B81" s="52"/>
      <c r="C81" s="52"/>
      <c r="D81" s="52"/>
      <c r="E81" s="52"/>
      <c r="F81" s="52"/>
      <c r="G81" s="52"/>
      <c r="H81" s="52"/>
      <c r="I81" s="52"/>
    </row>
    <row r="82" spans="1:9" x14ac:dyDescent="0.3">
      <c r="A82" s="52"/>
      <c r="B82" s="52"/>
      <c r="C82" s="52"/>
      <c r="D82" s="52"/>
      <c r="E82" s="52"/>
      <c r="F82" s="52"/>
      <c r="G82" s="52"/>
      <c r="H82" s="52"/>
      <c r="I82" s="52"/>
    </row>
    <row r="83" spans="1:9" x14ac:dyDescent="0.3">
      <c r="A83" s="52"/>
      <c r="B83" s="52"/>
      <c r="C83" s="52"/>
      <c r="D83" s="52"/>
      <c r="E83" s="52"/>
      <c r="F83" s="52"/>
      <c r="G83" s="52"/>
      <c r="H83" s="52"/>
      <c r="I83" s="52"/>
    </row>
    <row r="84" spans="1:9" x14ac:dyDescent="0.3">
      <c r="A84" s="52"/>
      <c r="B84" s="52"/>
      <c r="C84" s="52"/>
      <c r="D84" s="52"/>
      <c r="E84" s="52"/>
      <c r="F84" s="52"/>
      <c r="G84" s="52"/>
      <c r="H84" s="52"/>
      <c r="I84" s="52"/>
    </row>
    <row r="85" spans="1:9" x14ac:dyDescent="0.3">
      <c r="A85" s="52"/>
      <c r="B85" s="52"/>
      <c r="C85" s="52"/>
      <c r="D85" s="52"/>
      <c r="E85" s="52"/>
      <c r="F85" s="52"/>
      <c r="G85" s="52"/>
      <c r="H85" s="52"/>
      <c r="I85" s="52"/>
    </row>
    <row r="86" spans="1:9" x14ac:dyDescent="0.3">
      <c r="A86" s="52"/>
      <c r="B86" s="52"/>
      <c r="C86" s="52"/>
      <c r="D86" s="52"/>
      <c r="E86" s="52"/>
      <c r="F86" s="52"/>
      <c r="G86" s="52"/>
      <c r="H86" s="52"/>
      <c r="I86" s="52"/>
    </row>
    <row r="87" spans="1:9" x14ac:dyDescent="0.3">
      <c r="A87" s="52"/>
      <c r="B87" s="52"/>
      <c r="C87" s="52"/>
      <c r="D87" s="52"/>
      <c r="E87" s="52"/>
      <c r="F87" s="52"/>
      <c r="G87" s="52"/>
      <c r="H87" s="52"/>
      <c r="I87" s="52"/>
    </row>
    <row r="88" spans="1:9" x14ac:dyDescent="0.3">
      <c r="A88" s="52"/>
      <c r="B88" s="52"/>
      <c r="C88" s="52"/>
      <c r="D88" s="52"/>
      <c r="E88" s="52"/>
      <c r="F88" s="52"/>
      <c r="G88" s="52"/>
      <c r="H88" s="52"/>
      <c r="I88" s="52"/>
    </row>
    <row r="89" spans="1:9" x14ac:dyDescent="0.3">
      <c r="A89" s="52"/>
      <c r="B89" s="52"/>
      <c r="C89" s="52"/>
      <c r="D89" s="52"/>
      <c r="E89" s="52"/>
      <c r="F89" s="52"/>
      <c r="G89" s="52"/>
      <c r="H89" s="52"/>
      <c r="I89" s="52"/>
    </row>
    <row r="90" spans="1:9" x14ac:dyDescent="0.3">
      <c r="A90" s="52"/>
      <c r="B90" s="52"/>
      <c r="C90" s="52"/>
      <c r="D90" s="52"/>
      <c r="E90" s="52"/>
      <c r="F90" s="52"/>
      <c r="G90" s="52"/>
      <c r="H90" s="52"/>
      <c r="I90" s="52"/>
    </row>
  </sheetData>
  <mergeCells count="38">
    <mergeCell ref="A19:C19"/>
    <mergeCell ref="A1:I10"/>
    <mergeCell ref="A16:C16"/>
    <mergeCell ref="A17:C17"/>
    <mergeCell ref="A18:C18"/>
    <mergeCell ref="A14:C14"/>
    <mergeCell ref="A15:C15"/>
    <mergeCell ref="D14:E14"/>
    <mergeCell ref="F14:I14"/>
    <mergeCell ref="A11:Q13"/>
    <mergeCell ref="J14:M14"/>
    <mergeCell ref="N14:Q14"/>
    <mergeCell ref="A46:C46"/>
    <mergeCell ref="A48:C48"/>
    <mergeCell ref="A36:C36"/>
    <mergeCell ref="A37:C37"/>
    <mergeCell ref="A39:C39"/>
    <mergeCell ref="A44:C44"/>
    <mergeCell ref="A38:C38"/>
    <mergeCell ref="A21:C21"/>
    <mergeCell ref="A22:C22"/>
    <mergeCell ref="A23:C23"/>
    <mergeCell ref="A20:E20"/>
    <mergeCell ref="A24:C24"/>
    <mergeCell ref="A25:C25"/>
    <mergeCell ref="A33:E33"/>
    <mergeCell ref="G43:L43"/>
    <mergeCell ref="A35:C35"/>
    <mergeCell ref="A34:E34"/>
    <mergeCell ref="A40:E40"/>
    <mergeCell ref="A41:E41"/>
    <mergeCell ref="A31:C31"/>
    <mergeCell ref="A32:C32"/>
    <mergeCell ref="A27:C27"/>
    <mergeCell ref="A28:C28"/>
    <mergeCell ref="A29:C29"/>
    <mergeCell ref="A30:C30"/>
    <mergeCell ref="A26:C2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22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2"/>
  <sheetViews>
    <sheetView topLeftCell="A21" workbookViewId="0">
      <selection activeCell="A35" sqref="A35:E35"/>
    </sheetView>
  </sheetViews>
  <sheetFormatPr baseColWidth="10" defaultColWidth="11.453125" defaultRowHeight="13.5" x14ac:dyDescent="0.3"/>
  <cols>
    <col min="1" max="1" width="39" style="10" customWidth="1"/>
    <col min="2" max="2" width="1.7265625" style="10" customWidth="1"/>
    <col min="3" max="3" width="1.81640625" style="10" customWidth="1"/>
    <col min="4" max="4" width="14.81640625" style="10" customWidth="1"/>
    <col min="5" max="5" width="12.54296875" style="10" customWidth="1"/>
    <col min="6" max="6" width="14.26953125" style="10" customWidth="1"/>
    <col min="7" max="7" width="13" style="10" customWidth="1"/>
    <col min="8" max="8" width="13.26953125" style="10" customWidth="1"/>
    <col min="9" max="9" width="17" style="10" bestFit="1" customWidth="1"/>
    <col min="10" max="10" width="11.453125" style="2"/>
    <col min="11" max="11" width="13.7265625" style="2" customWidth="1"/>
    <col min="12" max="12" width="14.453125" style="2" bestFit="1" customWidth="1"/>
    <col min="13" max="13" width="11.453125" style="2"/>
    <col min="14" max="14" width="13.26953125" style="2" customWidth="1"/>
    <col min="15" max="15" width="14.26953125" style="2" customWidth="1"/>
    <col min="16" max="16" width="12.7265625" style="2" customWidth="1"/>
    <col min="17" max="17" width="13" style="2" customWidth="1"/>
    <col min="18" max="18" width="11.453125" style="2"/>
    <col min="19" max="19" width="13.26953125" style="2" bestFit="1" customWidth="1"/>
    <col min="20" max="172" width="11.453125" style="2"/>
    <col min="173" max="173" width="16.1796875" style="2" customWidth="1"/>
    <col min="174" max="174" width="16" style="2" customWidth="1"/>
    <col min="175" max="175" width="9.81640625" style="2" bestFit="1" customWidth="1"/>
    <col min="176" max="176" width="11.7265625" style="2" customWidth="1"/>
    <col min="177" max="178" width="11.1796875" style="2" customWidth="1"/>
    <col min="179" max="179" width="11.81640625" style="2" bestFit="1" customWidth="1"/>
    <col min="180" max="181" width="11.1796875" style="2" customWidth="1"/>
    <col min="182" max="182" width="12.81640625" style="2" customWidth="1"/>
    <col min="183" max="183" width="11.81640625" style="2" bestFit="1" customWidth="1"/>
    <col min="184" max="184" width="12.7265625" style="2" customWidth="1"/>
    <col min="185" max="185" width="11.7265625" style="2" customWidth="1"/>
    <col min="186" max="186" width="13" style="2" customWidth="1"/>
    <col min="187" max="187" width="12.54296875" style="2" customWidth="1"/>
    <col min="188" max="188" width="0" style="2" hidden="1" customWidth="1"/>
    <col min="189" max="428" width="11.453125" style="2"/>
    <col min="429" max="429" width="16.1796875" style="2" customWidth="1"/>
    <col min="430" max="430" width="16" style="2" customWidth="1"/>
    <col min="431" max="431" width="9.81640625" style="2" bestFit="1" customWidth="1"/>
    <col min="432" max="432" width="11.7265625" style="2" customWidth="1"/>
    <col min="433" max="434" width="11.1796875" style="2" customWidth="1"/>
    <col min="435" max="435" width="11.81640625" style="2" bestFit="1" customWidth="1"/>
    <col min="436" max="437" width="11.1796875" style="2" customWidth="1"/>
    <col min="438" max="438" width="12.81640625" style="2" customWidth="1"/>
    <col min="439" max="439" width="11.81640625" style="2" bestFit="1" customWidth="1"/>
    <col min="440" max="440" width="12.7265625" style="2" customWidth="1"/>
    <col min="441" max="441" width="11.7265625" style="2" customWidth="1"/>
    <col min="442" max="442" width="13" style="2" customWidth="1"/>
    <col min="443" max="443" width="12.54296875" style="2" customWidth="1"/>
    <col min="444" max="444" width="0" style="2" hidden="1" customWidth="1"/>
    <col min="445" max="684" width="11.453125" style="2"/>
    <col min="685" max="685" width="16.1796875" style="2" customWidth="1"/>
    <col min="686" max="686" width="16" style="2" customWidth="1"/>
    <col min="687" max="687" width="9.81640625" style="2" bestFit="1" customWidth="1"/>
    <col min="688" max="688" width="11.7265625" style="2" customWidth="1"/>
    <col min="689" max="690" width="11.1796875" style="2" customWidth="1"/>
    <col min="691" max="691" width="11.81640625" style="2" bestFit="1" customWidth="1"/>
    <col min="692" max="693" width="11.1796875" style="2" customWidth="1"/>
    <col min="694" max="694" width="12.81640625" style="2" customWidth="1"/>
    <col min="695" max="695" width="11.81640625" style="2" bestFit="1" customWidth="1"/>
    <col min="696" max="696" width="12.7265625" style="2" customWidth="1"/>
    <col min="697" max="697" width="11.7265625" style="2" customWidth="1"/>
    <col min="698" max="698" width="13" style="2" customWidth="1"/>
    <col min="699" max="699" width="12.54296875" style="2" customWidth="1"/>
    <col min="700" max="700" width="0" style="2" hidden="1" customWidth="1"/>
    <col min="701" max="940" width="11.453125" style="2"/>
    <col min="941" max="941" width="16.1796875" style="2" customWidth="1"/>
    <col min="942" max="942" width="16" style="2" customWidth="1"/>
    <col min="943" max="943" width="9.81640625" style="2" bestFit="1" customWidth="1"/>
    <col min="944" max="944" width="11.7265625" style="2" customWidth="1"/>
    <col min="945" max="946" width="11.1796875" style="2" customWidth="1"/>
    <col min="947" max="947" width="11.81640625" style="2" bestFit="1" customWidth="1"/>
    <col min="948" max="949" width="11.1796875" style="2" customWidth="1"/>
    <col min="950" max="950" width="12.81640625" style="2" customWidth="1"/>
    <col min="951" max="951" width="11.81640625" style="2" bestFit="1" customWidth="1"/>
    <col min="952" max="952" width="12.7265625" style="2" customWidth="1"/>
    <col min="953" max="953" width="11.7265625" style="2" customWidth="1"/>
    <col min="954" max="954" width="13" style="2" customWidth="1"/>
    <col min="955" max="955" width="12.54296875" style="2" customWidth="1"/>
    <col min="956" max="956" width="0" style="2" hidden="1" customWidth="1"/>
    <col min="957" max="1196" width="11.453125" style="2"/>
    <col min="1197" max="1197" width="16.1796875" style="2" customWidth="1"/>
    <col min="1198" max="1198" width="16" style="2" customWidth="1"/>
    <col min="1199" max="1199" width="9.81640625" style="2" bestFit="1" customWidth="1"/>
    <col min="1200" max="1200" width="11.7265625" style="2" customWidth="1"/>
    <col min="1201" max="1202" width="11.1796875" style="2" customWidth="1"/>
    <col min="1203" max="1203" width="11.81640625" style="2" bestFit="1" customWidth="1"/>
    <col min="1204" max="1205" width="11.1796875" style="2" customWidth="1"/>
    <col min="1206" max="1206" width="12.81640625" style="2" customWidth="1"/>
    <col min="1207" max="1207" width="11.81640625" style="2" bestFit="1" customWidth="1"/>
    <col min="1208" max="1208" width="12.7265625" style="2" customWidth="1"/>
    <col min="1209" max="1209" width="11.7265625" style="2" customWidth="1"/>
    <col min="1210" max="1210" width="13" style="2" customWidth="1"/>
    <col min="1211" max="1211" width="12.54296875" style="2" customWidth="1"/>
    <col min="1212" max="1212" width="0" style="2" hidden="1" customWidth="1"/>
    <col min="1213" max="1452" width="11.453125" style="2"/>
    <col min="1453" max="1453" width="16.1796875" style="2" customWidth="1"/>
    <col min="1454" max="1454" width="16" style="2" customWidth="1"/>
    <col min="1455" max="1455" width="9.81640625" style="2" bestFit="1" customWidth="1"/>
    <col min="1456" max="1456" width="11.7265625" style="2" customWidth="1"/>
    <col min="1457" max="1458" width="11.1796875" style="2" customWidth="1"/>
    <col min="1459" max="1459" width="11.81640625" style="2" bestFit="1" customWidth="1"/>
    <col min="1460" max="1461" width="11.1796875" style="2" customWidth="1"/>
    <col min="1462" max="1462" width="12.81640625" style="2" customWidth="1"/>
    <col min="1463" max="1463" width="11.81640625" style="2" bestFit="1" customWidth="1"/>
    <col min="1464" max="1464" width="12.7265625" style="2" customWidth="1"/>
    <col min="1465" max="1465" width="11.7265625" style="2" customWidth="1"/>
    <col min="1466" max="1466" width="13" style="2" customWidth="1"/>
    <col min="1467" max="1467" width="12.54296875" style="2" customWidth="1"/>
    <col min="1468" max="1468" width="0" style="2" hidden="1" customWidth="1"/>
    <col min="1469" max="1708" width="11.453125" style="2"/>
    <col min="1709" max="1709" width="16.1796875" style="2" customWidth="1"/>
    <col min="1710" max="1710" width="16" style="2" customWidth="1"/>
    <col min="1711" max="1711" width="9.81640625" style="2" bestFit="1" customWidth="1"/>
    <col min="1712" max="1712" width="11.7265625" style="2" customWidth="1"/>
    <col min="1713" max="1714" width="11.1796875" style="2" customWidth="1"/>
    <col min="1715" max="1715" width="11.81640625" style="2" bestFit="1" customWidth="1"/>
    <col min="1716" max="1717" width="11.1796875" style="2" customWidth="1"/>
    <col min="1718" max="1718" width="12.81640625" style="2" customWidth="1"/>
    <col min="1719" max="1719" width="11.81640625" style="2" bestFit="1" customWidth="1"/>
    <col min="1720" max="1720" width="12.7265625" style="2" customWidth="1"/>
    <col min="1721" max="1721" width="11.7265625" style="2" customWidth="1"/>
    <col min="1722" max="1722" width="13" style="2" customWidth="1"/>
    <col min="1723" max="1723" width="12.54296875" style="2" customWidth="1"/>
    <col min="1724" max="1724" width="0" style="2" hidden="1" customWidth="1"/>
    <col min="1725" max="1964" width="11.453125" style="2"/>
    <col min="1965" max="1965" width="16.1796875" style="2" customWidth="1"/>
    <col min="1966" max="1966" width="16" style="2" customWidth="1"/>
    <col min="1967" max="1967" width="9.81640625" style="2" bestFit="1" customWidth="1"/>
    <col min="1968" max="1968" width="11.7265625" style="2" customWidth="1"/>
    <col min="1969" max="1970" width="11.1796875" style="2" customWidth="1"/>
    <col min="1971" max="1971" width="11.81640625" style="2" bestFit="1" customWidth="1"/>
    <col min="1972" max="1973" width="11.1796875" style="2" customWidth="1"/>
    <col min="1974" max="1974" width="12.81640625" style="2" customWidth="1"/>
    <col min="1975" max="1975" width="11.81640625" style="2" bestFit="1" customWidth="1"/>
    <col min="1976" max="1976" width="12.7265625" style="2" customWidth="1"/>
    <col min="1977" max="1977" width="11.7265625" style="2" customWidth="1"/>
    <col min="1978" max="1978" width="13" style="2" customWidth="1"/>
    <col min="1979" max="1979" width="12.54296875" style="2" customWidth="1"/>
    <col min="1980" max="1980" width="0" style="2" hidden="1" customWidth="1"/>
    <col min="1981" max="2220" width="11.453125" style="2"/>
    <col min="2221" max="2221" width="16.1796875" style="2" customWidth="1"/>
    <col min="2222" max="2222" width="16" style="2" customWidth="1"/>
    <col min="2223" max="2223" width="9.81640625" style="2" bestFit="1" customWidth="1"/>
    <col min="2224" max="2224" width="11.7265625" style="2" customWidth="1"/>
    <col min="2225" max="2226" width="11.1796875" style="2" customWidth="1"/>
    <col min="2227" max="2227" width="11.81640625" style="2" bestFit="1" customWidth="1"/>
    <col min="2228" max="2229" width="11.1796875" style="2" customWidth="1"/>
    <col min="2230" max="2230" width="12.81640625" style="2" customWidth="1"/>
    <col min="2231" max="2231" width="11.81640625" style="2" bestFit="1" customWidth="1"/>
    <col min="2232" max="2232" width="12.7265625" style="2" customWidth="1"/>
    <col min="2233" max="2233" width="11.7265625" style="2" customWidth="1"/>
    <col min="2234" max="2234" width="13" style="2" customWidth="1"/>
    <col min="2235" max="2235" width="12.54296875" style="2" customWidth="1"/>
    <col min="2236" max="2236" width="0" style="2" hidden="1" customWidth="1"/>
    <col min="2237" max="2476" width="11.453125" style="2"/>
    <col min="2477" max="2477" width="16.1796875" style="2" customWidth="1"/>
    <col min="2478" max="2478" width="16" style="2" customWidth="1"/>
    <col min="2479" max="2479" width="9.81640625" style="2" bestFit="1" customWidth="1"/>
    <col min="2480" max="2480" width="11.7265625" style="2" customWidth="1"/>
    <col min="2481" max="2482" width="11.1796875" style="2" customWidth="1"/>
    <col min="2483" max="2483" width="11.81640625" style="2" bestFit="1" customWidth="1"/>
    <col min="2484" max="2485" width="11.1796875" style="2" customWidth="1"/>
    <col min="2486" max="2486" width="12.81640625" style="2" customWidth="1"/>
    <col min="2487" max="2487" width="11.81640625" style="2" bestFit="1" customWidth="1"/>
    <col min="2488" max="2488" width="12.7265625" style="2" customWidth="1"/>
    <col min="2489" max="2489" width="11.7265625" style="2" customWidth="1"/>
    <col min="2490" max="2490" width="13" style="2" customWidth="1"/>
    <col min="2491" max="2491" width="12.54296875" style="2" customWidth="1"/>
    <col min="2492" max="2492" width="0" style="2" hidden="1" customWidth="1"/>
    <col min="2493" max="2732" width="11.453125" style="2"/>
    <col min="2733" max="2733" width="16.1796875" style="2" customWidth="1"/>
    <col min="2734" max="2734" width="16" style="2" customWidth="1"/>
    <col min="2735" max="2735" width="9.81640625" style="2" bestFit="1" customWidth="1"/>
    <col min="2736" max="2736" width="11.7265625" style="2" customWidth="1"/>
    <col min="2737" max="2738" width="11.1796875" style="2" customWidth="1"/>
    <col min="2739" max="2739" width="11.81640625" style="2" bestFit="1" customWidth="1"/>
    <col min="2740" max="2741" width="11.1796875" style="2" customWidth="1"/>
    <col min="2742" max="2742" width="12.81640625" style="2" customWidth="1"/>
    <col min="2743" max="2743" width="11.81640625" style="2" bestFit="1" customWidth="1"/>
    <col min="2744" max="2744" width="12.7265625" style="2" customWidth="1"/>
    <col min="2745" max="2745" width="11.7265625" style="2" customWidth="1"/>
    <col min="2746" max="2746" width="13" style="2" customWidth="1"/>
    <col min="2747" max="2747" width="12.54296875" style="2" customWidth="1"/>
    <col min="2748" max="2748" width="0" style="2" hidden="1" customWidth="1"/>
    <col min="2749" max="2988" width="11.453125" style="2"/>
    <col min="2989" max="2989" width="16.1796875" style="2" customWidth="1"/>
    <col min="2990" max="2990" width="16" style="2" customWidth="1"/>
    <col min="2991" max="2991" width="9.81640625" style="2" bestFit="1" customWidth="1"/>
    <col min="2992" max="2992" width="11.7265625" style="2" customWidth="1"/>
    <col min="2993" max="2994" width="11.1796875" style="2" customWidth="1"/>
    <col min="2995" max="2995" width="11.81640625" style="2" bestFit="1" customWidth="1"/>
    <col min="2996" max="2997" width="11.1796875" style="2" customWidth="1"/>
    <col min="2998" max="2998" width="12.81640625" style="2" customWidth="1"/>
    <col min="2999" max="2999" width="11.81640625" style="2" bestFit="1" customWidth="1"/>
    <col min="3000" max="3000" width="12.7265625" style="2" customWidth="1"/>
    <col min="3001" max="3001" width="11.7265625" style="2" customWidth="1"/>
    <col min="3002" max="3002" width="13" style="2" customWidth="1"/>
    <col min="3003" max="3003" width="12.54296875" style="2" customWidth="1"/>
    <col min="3004" max="3004" width="0" style="2" hidden="1" customWidth="1"/>
    <col min="3005" max="3244" width="11.453125" style="2"/>
    <col min="3245" max="3245" width="16.1796875" style="2" customWidth="1"/>
    <col min="3246" max="3246" width="16" style="2" customWidth="1"/>
    <col min="3247" max="3247" width="9.81640625" style="2" bestFit="1" customWidth="1"/>
    <col min="3248" max="3248" width="11.7265625" style="2" customWidth="1"/>
    <col min="3249" max="3250" width="11.1796875" style="2" customWidth="1"/>
    <col min="3251" max="3251" width="11.81640625" style="2" bestFit="1" customWidth="1"/>
    <col min="3252" max="3253" width="11.1796875" style="2" customWidth="1"/>
    <col min="3254" max="3254" width="12.81640625" style="2" customWidth="1"/>
    <col min="3255" max="3255" width="11.81640625" style="2" bestFit="1" customWidth="1"/>
    <col min="3256" max="3256" width="12.7265625" style="2" customWidth="1"/>
    <col min="3257" max="3257" width="11.7265625" style="2" customWidth="1"/>
    <col min="3258" max="3258" width="13" style="2" customWidth="1"/>
    <col min="3259" max="3259" width="12.54296875" style="2" customWidth="1"/>
    <col min="3260" max="3260" width="0" style="2" hidden="1" customWidth="1"/>
    <col min="3261" max="3500" width="11.453125" style="2"/>
    <col min="3501" max="3501" width="16.1796875" style="2" customWidth="1"/>
    <col min="3502" max="3502" width="16" style="2" customWidth="1"/>
    <col min="3503" max="3503" width="9.81640625" style="2" bestFit="1" customWidth="1"/>
    <col min="3504" max="3504" width="11.7265625" style="2" customWidth="1"/>
    <col min="3505" max="3506" width="11.1796875" style="2" customWidth="1"/>
    <col min="3507" max="3507" width="11.81640625" style="2" bestFit="1" customWidth="1"/>
    <col min="3508" max="3509" width="11.1796875" style="2" customWidth="1"/>
    <col min="3510" max="3510" width="12.81640625" style="2" customWidth="1"/>
    <col min="3511" max="3511" width="11.81640625" style="2" bestFit="1" customWidth="1"/>
    <col min="3512" max="3512" width="12.7265625" style="2" customWidth="1"/>
    <col min="3513" max="3513" width="11.7265625" style="2" customWidth="1"/>
    <col min="3514" max="3514" width="13" style="2" customWidth="1"/>
    <col min="3515" max="3515" width="12.54296875" style="2" customWidth="1"/>
    <col min="3516" max="3516" width="0" style="2" hidden="1" customWidth="1"/>
    <col min="3517" max="3756" width="11.453125" style="2"/>
    <col min="3757" max="3757" width="16.1796875" style="2" customWidth="1"/>
    <col min="3758" max="3758" width="16" style="2" customWidth="1"/>
    <col min="3759" max="3759" width="9.81640625" style="2" bestFit="1" customWidth="1"/>
    <col min="3760" max="3760" width="11.7265625" style="2" customWidth="1"/>
    <col min="3761" max="3762" width="11.1796875" style="2" customWidth="1"/>
    <col min="3763" max="3763" width="11.81640625" style="2" bestFit="1" customWidth="1"/>
    <col min="3764" max="3765" width="11.1796875" style="2" customWidth="1"/>
    <col min="3766" max="3766" width="12.81640625" style="2" customWidth="1"/>
    <col min="3767" max="3767" width="11.81640625" style="2" bestFit="1" customWidth="1"/>
    <col min="3768" max="3768" width="12.7265625" style="2" customWidth="1"/>
    <col min="3769" max="3769" width="11.7265625" style="2" customWidth="1"/>
    <col min="3770" max="3770" width="13" style="2" customWidth="1"/>
    <col min="3771" max="3771" width="12.54296875" style="2" customWidth="1"/>
    <col min="3772" max="3772" width="0" style="2" hidden="1" customWidth="1"/>
    <col min="3773" max="4012" width="11.453125" style="2"/>
    <col min="4013" max="4013" width="16.1796875" style="2" customWidth="1"/>
    <col min="4014" max="4014" width="16" style="2" customWidth="1"/>
    <col min="4015" max="4015" width="9.81640625" style="2" bestFit="1" customWidth="1"/>
    <col min="4016" max="4016" width="11.7265625" style="2" customWidth="1"/>
    <col min="4017" max="4018" width="11.1796875" style="2" customWidth="1"/>
    <col min="4019" max="4019" width="11.81640625" style="2" bestFit="1" customWidth="1"/>
    <col min="4020" max="4021" width="11.1796875" style="2" customWidth="1"/>
    <col min="4022" max="4022" width="12.81640625" style="2" customWidth="1"/>
    <col min="4023" max="4023" width="11.81640625" style="2" bestFit="1" customWidth="1"/>
    <col min="4024" max="4024" width="12.7265625" style="2" customWidth="1"/>
    <col min="4025" max="4025" width="11.7265625" style="2" customWidth="1"/>
    <col min="4026" max="4026" width="13" style="2" customWidth="1"/>
    <col min="4027" max="4027" width="12.54296875" style="2" customWidth="1"/>
    <col min="4028" max="4028" width="0" style="2" hidden="1" customWidth="1"/>
    <col min="4029" max="4268" width="11.453125" style="2"/>
    <col min="4269" max="4269" width="16.1796875" style="2" customWidth="1"/>
    <col min="4270" max="4270" width="16" style="2" customWidth="1"/>
    <col min="4271" max="4271" width="9.81640625" style="2" bestFit="1" customWidth="1"/>
    <col min="4272" max="4272" width="11.7265625" style="2" customWidth="1"/>
    <col min="4273" max="4274" width="11.1796875" style="2" customWidth="1"/>
    <col min="4275" max="4275" width="11.81640625" style="2" bestFit="1" customWidth="1"/>
    <col min="4276" max="4277" width="11.1796875" style="2" customWidth="1"/>
    <col min="4278" max="4278" width="12.81640625" style="2" customWidth="1"/>
    <col min="4279" max="4279" width="11.81640625" style="2" bestFit="1" customWidth="1"/>
    <col min="4280" max="4280" width="12.7265625" style="2" customWidth="1"/>
    <col min="4281" max="4281" width="11.7265625" style="2" customWidth="1"/>
    <col min="4282" max="4282" width="13" style="2" customWidth="1"/>
    <col min="4283" max="4283" width="12.54296875" style="2" customWidth="1"/>
    <col min="4284" max="4284" width="0" style="2" hidden="1" customWidth="1"/>
    <col min="4285" max="4524" width="11.453125" style="2"/>
    <col min="4525" max="4525" width="16.1796875" style="2" customWidth="1"/>
    <col min="4526" max="4526" width="16" style="2" customWidth="1"/>
    <col min="4527" max="4527" width="9.81640625" style="2" bestFit="1" customWidth="1"/>
    <col min="4528" max="4528" width="11.7265625" style="2" customWidth="1"/>
    <col min="4529" max="4530" width="11.1796875" style="2" customWidth="1"/>
    <col min="4531" max="4531" width="11.81640625" style="2" bestFit="1" customWidth="1"/>
    <col min="4532" max="4533" width="11.1796875" style="2" customWidth="1"/>
    <col min="4534" max="4534" width="12.81640625" style="2" customWidth="1"/>
    <col min="4535" max="4535" width="11.81640625" style="2" bestFit="1" customWidth="1"/>
    <col min="4536" max="4536" width="12.7265625" style="2" customWidth="1"/>
    <col min="4537" max="4537" width="11.7265625" style="2" customWidth="1"/>
    <col min="4538" max="4538" width="13" style="2" customWidth="1"/>
    <col min="4539" max="4539" width="12.54296875" style="2" customWidth="1"/>
    <col min="4540" max="4540" width="0" style="2" hidden="1" customWidth="1"/>
    <col min="4541" max="4780" width="11.453125" style="2"/>
    <col min="4781" max="4781" width="16.1796875" style="2" customWidth="1"/>
    <col min="4782" max="4782" width="16" style="2" customWidth="1"/>
    <col min="4783" max="4783" width="9.81640625" style="2" bestFit="1" customWidth="1"/>
    <col min="4784" max="4784" width="11.7265625" style="2" customWidth="1"/>
    <col min="4785" max="4786" width="11.1796875" style="2" customWidth="1"/>
    <col min="4787" max="4787" width="11.81640625" style="2" bestFit="1" customWidth="1"/>
    <col min="4788" max="4789" width="11.1796875" style="2" customWidth="1"/>
    <col min="4790" max="4790" width="12.81640625" style="2" customWidth="1"/>
    <col min="4791" max="4791" width="11.81640625" style="2" bestFit="1" customWidth="1"/>
    <col min="4792" max="4792" width="12.7265625" style="2" customWidth="1"/>
    <col min="4793" max="4793" width="11.7265625" style="2" customWidth="1"/>
    <col min="4794" max="4794" width="13" style="2" customWidth="1"/>
    <col min="4795" max="4795" width="12.54296875" style="2" customWidth="1"/>
    <col min="4796" max="4796" width="0" style="2" hidden="1" customWidth="1"/>
    <col min="4797" max="5036" width="11.453125" style="2"/>
    <col min="5037" max="5037" width="16.1796875" style="2" customWidth="1"/>
    <col min="5038" max="5038" width="16" style="2" customWidth="1"/>
    <col min="5039" max="5039" width="9.81640625" style="2" bestFit="1" customWidth="1"/>
    <col min="5040" max="5040" width="11.7265625" style="2" customWidth="1"/>
    <col min="5041" max="5042" width="11.1796875" style="2" customWidth="1"/>
    <col min="5043" max="5043" width="11.81640625" style="2" bestFit="1" customWidth="1"/>
    <col min="5044" max="5045" width="11.1796875" style="2" customWidth="1"/>
    <col min="5046" max="5046" width="12.81640625" style="2" customWidth="1"/>
    <col min="5047" max="5047" width="11.81640625" style="2" bestFit="1" customWidth="1"/>
    <col min="5048" max="5048" width="12.7265625" style="2" customWidth="1"/>
    <col min="5049" max="5049" width="11.7265625" style="2" customWidth="1"/>
    <col min="5050" max="5050" width="13" style="2" customWidth="1"/>
    <col min="5051" max="5051" width="12.54296875" style="2" customWidth="1"/>
    <col min="5052" max="5052" width="0" style="2" hidden="1" customWidth="1"/>
    <col min="5053" max="5292" width="11.453125" style="2"/>
    <col min="5293" max="5293" width="16.1796875" style="2" customWidth="1"/>
    <col min="5294" max="5294" width="16" style="2" customWidth="1"/>
    <col min="5295" max="5295" width="9.81640625" style="2" bestFit="1" customWidth="1"/>
    <col min="5296" max="5296" width="11.7265625" style="2" customWidth="1"/>
    <col min="5297" max="5298" width="11.1796875" style="2" customWidth="1"/>
    <col min="5299" max="5299" width="11.81640625" style="2" bestFit="1" customWidth="1"/>
    <col min="5300" max="5301" width="11.1796875" style="2" customWidth="1"/>
    <col min="5302" max="5302" width="12.81640625" style="2" customWidth="1"/>
    <col min="5303" max="5303" width="11.81640625" style="2" bestFit="1" customWidth="1"/>
    <col min="5304" max="5304" width="12.7265625" style="2" customWidth="1"/>
    <col min="5305" max="5305" width="11.7265625" style="2" customWidth="1"/>
    <col min="5306" max="5306" width="13" style="2" customWidth="1"/>
    <col min="5307" max="5307" width="12.54296875" style="2" customWidth="1"/>
    <col min="5308" max="5308" width="0" style="2" hidden="1" customWidth="1"/>
    <col min="5309" max="5548" width="11.453125" style="2"/>
    <col min="5549" max="5549" width="16.1796875" style="2" customWidth="1"/>
    <col min="5550" max="5550" width="16" style="2" customWidth="1"/>
    <col min="5551" max="5551" width="9.81640625" style="2" bestFit="1" customWidth="1"/>
    <col min="5552" max="5552" width="11.7265625" style="2" customWidth="1"/>
    <col min="5553" max="5554" width="11.1796875" style="2" customWidth="1"/>
    <col min="5555" max="5555" width="11.81640625" style="2" bestFit="1" customWidth="1"/>
    <col min="5556" max="5557" width="11.1796875" style="2" customWidth="1"/>
    <col min="5558" max="5558" width="12.81640625" style="2" customWidth="1"/>
    <col min="5559" max="5559" width="11.81640625" style="2" bestFit="1" customWidth="1"/>
    <col min="5560" max="5560" width="12.7265625" style="2" customWidth="1"/>
    <col min="5561" max="5561" width="11.7265625" style="2" customWidth="1"/>
    <col min="5562" max="5562" width="13" style="2" customWidth="1"/>
    <col min="5563" max="5563" width="12.54296875" style="2" customWidth="1"/>
    <col min="5564" max="5564" width="0" style="2" hidden="1" customWidth="1"/>
    <col min="5565" max="5804" width="11.453125" style="2"/>
    <col min="5805" max="5805" width="16.1796875" style="2" customWidth="1"/>
    <col min="5806" max="5806" width="16" style="2" customWidth="1"/>
    <col min="5807" max="5807" width="9.81640625" style="2" bestFit="1" customWidth="1"/>
    <col min="5808" max="5808" width="11.7265625" style="2" customWidth="1"/>
    <col min="5809" max="5810" width="11.1796875" style="2" customWidth="1"/>
    <col min="5811" max="5811" width="11.81640625" style="2" bestFit="1" customWidth="1"/>
    <col min="5812" max="5813" width="11.1796875" style="2" customWidth="1"/>
    <col min="5814" max="5814" width="12.81640625" style="2" customWidth="1"/>
    <col min="5815" max="5815" width="11.81640625" style="2" bestFit="1" customWidth="1"/>
    <col min="5816" max="5816" width="12.7265625" style="2" customWidth="1"/>
    <col min="5817" max="5817" width="11.7265625" style="2" customWidth="1"/>
    <col min="5818" max="5818" width="13" style="2" customWidth="1"/>
    <col min="5819" max="5819" width="12.54296875" style="2" customWidth="1"/>
    <col min="5820" max="5820" width="0" style="2" hidden="1" customWidth="1"/>
    <col min="5821" max="6060" width="11.453125" style="2"/>
    <col min="6061" max="6061" width="16.1796875" style="2" customWidth="1"/>
    <col min="6062" max="6062" width="16" style="2" customWidth="1"/>
    <col min="6063" max="6063" width="9.81640625" style="2" bestFit="1" customWidth="1"/>
    <col min="6064" max="6064" width="11.7265625" style="2" customWidth="1"/>
    <col min="6065" max="6066" width="11.1796875" style="2" customWidth="1"/>
    <col min="6067" max="6067" width="11.81640625" style="2" bestFit="1" customWidth="1"/>
    <col min="6068" max="6069" width="11.1796875" style="2" customWidth="1"/>
    <col min="6070" max="6070" width="12.81640625" style="2" customWidth="1"/>
    <col min="6071" max="6071" width="11.81640625" style="2" bestFit="1" customWidth="1"/>
    <col min="6072" max="6072" width="12.7265625" style="2" customWidth="1"/>
    <col min="6073" max="6073" width="11.7265625" style="2" customWidth="1"/>
    <col min="6074" max="6074" width="13" style="2" customWidth="1"/>
    <col min="6075" max="6075" width="12.54296875" style="2" customWidth="1"/>
    <col min="6076" max="6076" width="0" style="2" hidden="1" customWidth="1"/>
    <col min="6077" max="6316" width="11.453125" style="2"/>
    <col min="6317" max="6317" width="16.1796875" style="2" customWidth="1"/>
    <col min="6318" max="6318" width="16" style="2" customWidth="1"/>
    <col min="6319" max="6319" width="9.81640625" style="2" bestFit="1" customWidth="1"/>
    <col min="6320" max="6320" width="11.7265625" style="2" customWidth="1"/>
    <col min="6321" max="6322" width="11.1796875" style="2" customWidth="1"/>
    <col min="6323" max="6323" width="11.81640625" style="2" bestFit="1" customWidth="1"/>
    <col min="6324" max="6325" width="11.1796875" style="2" customWidth="1"/>
    <col min="6326" max="6326" width="12.81640625" style="2" customWidth="1"/>
    <col min="6327" max="6327" width="11.81640625" style="2" bestFit="1" customWidth="1"/>
    <col min="6328" max="6328" width="12.7265625" style="2" customWidth="1"/>
    <col min="6329" max="6329" width="11.7265625" style="2" customWidth="1"/>
    <col min="6330" max="6330" width="13" style="2" customWidth="1"/>
    <col min="6331" max="6331" width="12.54296875" style="2" customWidth="1"/>
    <col min="6332" max="6332" width="0" style="2" hidden="1" customWidth="1"/>
    <col min="6333" max="6572" width="11.453125" style="2"/>
    <col min="6573" max="6573" width="16.1796875" style="2" customWidth="1"/>
    <col min="6574" max="6574" width="16" style="2" customWidth="1"/>
    <col min="6575" max="6575" width="9.81640625" style="2" bestFit="1" customWidth="1"/>
    <col min="6576" max="6576" width="11.7265625" style="2" customWidth="1"/>
    <col min="6577" max="6578" width="11.1796875" style="2" customWidth="1"/>
    <col min="6579" max="6579" width="11.81640625" style="2" bestFit="1" customWidth="1"/>
    <col min="6580" max="6581" width="11.1796875" style="2" customWidth="1"/>
    <col min="6582" max="6582" width="12.81640625" style="2" customWidth="1"/>
    <col min="6583" max="6583" width="11.81640625" style="2" bestFit="1" customWidth="1"/>
    <col min="6584" max="6584" width="12.7265625" style="2" customWidth="1"/>
    <col min="6585" max="6585" width="11.7265625" style="2" customWidth="1"/>
    <col min="6586" max="6586" width="13" style="2" customWidth="1"/>
    <col min="6587" max="6587" width="12.54296875" style="2" customWidth="1"/>
    <col min="6588" max="6588" width="0" style="2" hidden="1" customWidth="1"/>
    <col min="6589" max="6828" width="11.453125" style="2"/>
    <col min="6829" max="6829" width="16.1796875" style="2" customWidth="1"/>
    <col min="6830" max="6830" width="16" style="2" customWidth="1"/>
    <col min="6831" max="6831" width="9.81640625" style="2" bestFit="1" customWidth="1"/>
    <col min="6832" max="6832" width="11.7265625" style="2" customWidth="1"/>
    <col min="6833" max="6834" width="11.1796875" style="2" customWidth="1"/>
    <col min="6835" max="6835" width="11.81640625" style="2" bestFit="1" customWidth="1"/>
    <col min="6836" max="6837" width="11.1796875" style="2" customWidth="1"/>
    <col min="6838" max="6838" width="12.81640625" style="2" customWidth="1"/>
    <col min="6839" max="6839" width="11.81640625" style="2" bestFit="1" customWidth="1"/>
    <col min="6840" max="6840" width="12.7265625" style="2" customWidth="1"/>
    <col min="6841" max="6841" width="11.7265625" style="2" customWidth="1"/>
    <col min="6842" max="6842" width="13" style="2" customWidth="1"/>
    <col min="6843" max="6843" width="12.54296875" style="2" customWidth="1"/>
    <col min="6844" max="6844" width="0" style="2" hidden="1" customWidth="1"/>
    <col min="6845" max="7084" width="11.453125" style="2"/>
    <col min="7085" max="7085" width="16.1796875" style="2" customWidth="1"/>
    <col min="7086" max="7086" width="16" style="2" customWidth="1"/>
    <col min="7087" max="7087" width="9.81640625" style="2" bestFit="1" customWidth="1"/>
    <col min="7088" max="7088" width="11.7265625" style="2" customWidth="1"/>
    <col min="7089" max="7090" width="11.1796875" style="2" customWidth="1"/>
    <col min="7091" max="7091" width="11.81640625" style="2" bestFit="1" customWidth="1"/>
    <col min="7092" max="7093" width="11.1796875" style="2" customWidth="1"/>
    <col min="7094" max="7094" width="12.81640625" style="2" customWidth="1"/>
    <col min="7095" max="7095" width="11.81640625" style="2" bestFit="1" customWidth="1"/>
    <col min="7096" max="7096" width="12.7265625" style="2" customWidth="1"/>
    <col min="7097" max="7097" width="11.7265625" style="2" customWidth="1"/>
    <col min="7098" max="7098" width="13" style="2" customWidth="1"/>
    <col min="7099" max="7099" width="12.54296875" style="2" customWidth="1"/>
    <col min="7100" max="7100" width="0" style="2" hidden="1" customWidth="1"/>
    <col min="7101" max="7340" width="11.453125" style="2"/>
    <col min="7341" max="7341" width="16.1796875" style="2" customWidth="1"/>
    <col min="7342" max="7342" width="16" style="2" customWidth="1"/>
    <col min="7343" max="7343" width="9.81640625" style="2" bestFit="1" customWidth="1"/>
    <col min="7344" max="7344" width="11.7265625" style="2" customWidth="1"/>
    <col min="7345" max="7346" width="11.1796875" style="2" customWidth="1"/>
    <col min="7347" max="7347" width="11.81640625" style="2" bestFit="1" customWidth="1"/>
    <col min="7348" max="7349" width="11.1796875" style="2" customWidth="1"/>
    <col min="7350" max="7350" width="12.81640625" style="2" customWidth="1"/>
    <col min="7351" max="7351" width="11.81640625" style="2" bestFit="1" customWidth="1"/>
    <col min="7352" max="7352" width="12.7265625" style="2" customWidth="1"/>
    <col min="7353" max="7353" width="11.7265625" style="2" customWidth="1"/>
    <col min="7354" max="7354" width="13" style="2" customWidth="1"/>
    <col min="7355" max="7355" width="12.54296875" style="2" customWidth="1"/>
    <col min="7356" max="7356" width="0" style="2" hidden="1" customWidth="1"/>
    <col min="7357" max="7596" width="11.453125" style="2"/>
    <col min="7597" max="7597" width="16.1796875" style="2" customWidth="1"/>
    <col min="7598" max="7598" width="16" style="2" customWidth="1"/>
    <col min="7599" max="7599" width="9.81640625" style="2" bestFit="1" customWidth="1"/>
    <col min="7600" max="7600" width="11.7265625" style="2" customWidth="1"/>
    <col min="7601" max="7602" width="11.1796875" style="2" customWidth="1"/>
    <col min="7603" max="7603" width="11.81640625" style="2" bestFit="1" customWidth="1"/>
    <col min="7604" max="7605" width="11.1796875" style="2" customWidth="1"/>
    <col min="7606" max="7606" width="12.81640625" style="2" customWidth="1"/>
    <col min="7607" max="7607" width="11.81640625" style="2" bestFit="1" customWidth="1"/>
    <col min="7608" max="7608" width="12.7265625" style="2" customWidth="1"/>
    <col min="7609" max="7609" width="11.7265625" style="2" customWidth="1"/>
    <col min="7610" max="7610" width="13" style="2" customWidth="1"/>
    <col min="7611" max="7611" width="12.54296875" style="2" customWidth="1"/>
    <col min="7612" max="7612" width="0" style="2" hidden="1" customWidth="1"/>
    <col min="7613" max="7852" width="11.453125" style="2"/>
    <col min="7853" max="7853" width="16.1796875" style="2" customWidth="1"/>
    <col min="7854" max="7854" width="16" style="2" customWidth="1"/>
    <col min="7855" max="7855" width="9.81640625" style="2" bestFit="1" customWidth="1"/>
    <col min="7856" max="7856" width="11.7265625" style="2" customWidth="1"/>
    <col min="7857" max="7858" width="11.1796875" style="2" customWidth="1"/>
    <col min="7859" max="7859" width="11.81640625" style="2" bestFit="1" customWidth="1"/>
    <col min="7860" max="7861" width="11.1796875" style="2" customWidth="1"/>
    <col min="7862" max="7862" width="12.81640625" style="2" customWidth="1"/>
    <col min="7863" max="7863" width="11.81640625" style="2" bestFit="1" customWidth="1"/>
    <col min="7864" max="7864" width="12.7265625" style="2" customWidth="1"/>
    <col min="7865" max="7865" width="11.7265625" style="2" customWidth="1"/>
    <col min="7866" max="7866" width="13" style="2" customWidth="1"/>
    <col min="7867" max="7867" width="12.54296875" style="2" customWidth="1"/>
    <col min="7868" max="7868" width="0" style="2" hidden="1" customWidth="1"/>
    <col min="7869" max="8108" width="11.453125" style="2"/>
    <col min="8109" max="8109" width="16.1796875" style="2" customWidth="1"/>
    <col min="8110" max="8110" width="16" style="2" customWidth="1"/>
    <col min="8111" max="8111" width="9.81640625" style="2" bestFit="1" customWidth="1"/>
    <col min="8112" max="8112" width="11.7265625" style="2" customWidth="1"/>
    <col min="8113" max="8114" width="11.1796875" style="2" customWidth="1"/>
    <col min="8115" max="8115" width="11.81640625" style="2" bestFit="1" customWidth="1"/>
    <col min="8116" max="8117" width="11.1796875" style="2" customWidth="1"/>
    <col min="8118" max="8118" width="12.81640625" style="2" customWidth="1"/>
    <col min="8119" max="8119" width="11.81640625" style="2" bestFit="1" customWidth="1"/>
    <col min="8120" max="8120" width="12.7265625" style="2" customWidth="1"/>
    <col min="8121" max="8121" width="11.7265625" style="2" customWidth="1"/>
    <col min="8122" max="8122" width="13" style="2" customWidth="1"/>
    <col min="8123" max="8123" width="12.54296875" style="2" customWidth="1"/>
    <col min="8124" max="8124" width="0" style="2" hidden="1" customWidth="1"/>
    <col min="8125" max="8364" width="11.453125" style="2"/>
    <col min="8365" max="8365" width="16.1796875" style="2" customWidth="1"/>
    <col min="8366" max="8366" width="16" style="2" customWidth="1"/>
    <col min="8367" max="8367" width="9.81640625" style="2" bestFit="1" customWidth="1"/>
    <col min="8368" max="8368" width="11.7265625" style="2" customWidth="1"/>
    <col min="8369" max="8370" width="11.1796875" style="2" customWidth="1"/>
    <col min="8371" max="8371" width="11.81640625" style="2" bestFit="1" customWidth="1"/>
    <col min="8372" max="8373" width="11.1796875" style="2" customWidth="1"/>
    <col min="8374" max="8374" width="12.81640625" style="2" customWidth="1"/>
    <col min="8375" max="8375" width="11.81640625" style="2" bestFit="1" customWidth="1"/>
    <col min="8376" max="8376" width="12.7265625" style="2" customWidth="1"/>
    <col min="8377" max="8377" width="11.7265625" style="2" customWidth="1"/>
    <col min="8378" max="8378" width="13" style="2" customWidth="1"/>
    <col min="8379" max="8379" width="12.54296875" style="2" customWidth="1"/>
    <col min="8380" max="8380" width="0" style="2" hidden="1" customWidth="1"/>
    <col min="8381" max="8620" width="11.453125" style="2"/>
    <col min="8621" max="8621" width="16.1796875" style="2" customWidth="1"/>
    <col min="8622" max="8622" width="16" style="2" customWidth="1"/>
    <col min="8623" max="8623" width="9.81640625" style="2" bestFit="1" customWidth="1"/>
    <col min="8624" max="8624" width="11.7265625" style="2" customWidth="1"/>
    <col min="8625" max="8626" width="11.1796875" style="2" customWidth="1"/>
    <col min="8627" max="8627" width="11.81640625" style="2" bestFit="1" customWidth="1"/>
    <col min="8628" max="8629" width="11.1796875" style="2" customWidth="1"/>
    <col min="8630" max="8630" width="12.81640625" style="2" customWidth="1"/>
    <col min="8631" max="8631" width="11.81640625" style="2" bestFit="1" customWidth="1"/>
    <col min="8632" max="8632" width="12.7265625" style="2" customWidth="1"/>
    <col min="8633" max="8633" width="11.7265625" style="2" customWidth="1"/>
    <col min="8634" max="8634" width="13" style="2" customWidth="1"/>
    <col min="8635" max="8635" width="12.54296875" style="2" customWidth="1"/>
    <col min="8636" max="8636" width="0" style="2" hidden="1" customWidth="1"/>
    <col min="8637" max="8876" width="11.453125" style="2"/>
    <col min="8877" max="8877" width="16.1796875" style="2" customWidth="1"/>
    <col min="8878" max="8878" width="16" style="2" customWidth="1"/>
    <col min="8879" max="8879" width="9.81640625" style="2" bestFit="1" customWidth="1"/>
    <col min="8880" max="8880" width="11.7265625" style="2" customWidth="1"/>
    <col min="8881" max="8882" width="11.1796875" style="2" customWidth="1"/>
    <col min="8883" max="8883" width="11.81640625" style="2" bestFit="1" customWidth="1"/>
    <col min="8884" max="8885" width="11.1796875" style="2" customWidth="1"/>
    <col min="8886" max="8886" width="12.81640625" style="2" customWidth="1"/>
    <col min="8887" max="8887" width="11.81640625" style="2" bestFit="1" customWidth="1"/>
    <col min="8888" max="8888" width="12.7265625" style="2" customWidth="1"/>
    <col min="8889" max="8889" width="11.7265625" style="2" customWidth="1"/>
    <col min="8890" max="8890" width="13" style="2" customWidth="1"/>
    <col min="8891" max="8891" width="12.54296875" style="2" customWidth="1"/>
    <col min="8892" max="8892" width="0" style="2" hidden="1" customWidth="1"/>
    <col min="8893" max="9132" width="11.453125" style="2"/>
    <col min="9133" max="9133" width="16.1796875" style="2" customWidth="1"/>
    <col min="9134" max="9134" width="16" style="2" customWidth="1"/>
    <col min="9135" max="9135" width="9.81640625" style="2" bestFit="1" customWidth="1"/>
    <col min="9136" max="9136" width="11.7265625" style="2" customWidth="1"/>
    <col min="9137" max="9138" width="11.1796875" style="2" customWidth="1"/>
    <col min="9139" max="9139" width="11.81640625" style="2" bestFit="1" customWidth="1"/>
    <col min="9140" max="9141" width="11.1796875" style="2" customWidth="1"/>
    <col min="9142" max="9142" width="12.81640625" style="2" customWidth="1"/>
    <col min="9143" max="9143" width="11.81640625" style="2" bestFit="1" customWidth="1"/>
    <col min="9144" max="9144" width="12.7265625" style="2" customWidth="1"/>
    <col min="9145" max="9145" width="11.7265625" style="2" customWidth="1"/>
    <col min="9146" max="9146" width="13" style="2" customWidth="1"/>
    <col min="9147" max="9147" width="12.54296875" style="2" customWidth="1"/>
    <col min="9148" max="9148" width="0" style="2" hidden="1" customWidth="1"/>
    <col min="9149" max="9388" width="11.453125" style="2"/>
    <col min="9389" max="9389" width="16.1796875" style="2" customWidth="1"/>
    <col min="9390" max="9390" width="16" style="2" customWidth="1"/>
    <col min="9391" max="9391" width="9.81640625" style="2" bestFit="1" customWidth="1"/>
    <col min="9392" max="9392" width="11.7265625" style="2" customWidth="1"/>
    <col min="9393" max="9394" width="11.1796875" style="2" customWidth="1"/>
    <col min="9395" max="9395" width="11.81640625" style="2" bestFit="1" customWidth="1"/>
    <col min="9396" max="9397" width="11.1796875" style="2" customWidth="1"/>
    <col min="9398" max="9398" width="12.81640625" style="2" customWidth="1"/>
    <col min="9399" max="9399" width="11.81640625" style="2" bestFit="1" customWidth="1"/>
    <col min="9400" max="9400" width="12.7265625" style="2" customWidth="1"/>
    <col min="9401" max="9401" width="11.7265625" style="2" customWidth="1"/>
    <col min="9402" max="9402" width="13" style="2" customWidth="1"/>
    <col min="9403" max="9403" width="12.54296875" style="2" customWidth="1"/>
    <col min="9404" max="9404" width="0" style="2" hidden="1" customWidth="1"/>
    <col min="9405" max="9644" width="11.453125" style="2"/>
    <col min="9645" max="9645" width="16.1796875" style="2" customWidth="1"/>
    <col min="9646" max="9646" width="16" style="2" customWidth="1"/>
    <col min="9647" max="9647" width="9.81640625" style="2" bestFit="1" customWidth="1"/>
    <col min="9648" max="9648" width="11.7265625" style="2" customWidth="1"/>
    <col min="9649" max="9650" width="11.1796875" style="2" customWidth="1"/>
    <col min="9651" max="9651" width="11.81640625" style="2" bestFit="1" customWidth="1"/>
    <col min="9652" max="9653" width="11.1796875" style="2" customWidth="1"/>
    <col min="9654" max="9654" width="12.81640625" style="2" customWidth="1"/>
    <col min="9655" max="9655" width="11.81640625" style="2" bestFit="1" customWidth="1"/>
    <col min="9656" max="9656" width="12.7265625" style="2" customWidth="1"/>
    <col min="9657" max="9657" width="11.7265625" style="2" customWidth="1"/>
    <col min="9658" max="9658" width="13" style="2" customWidth="1"/>
    <col min="9659" max="9659" width="12.54296875" style="2" customWidth="1"/>
    <col min="9660" max="9660" width="0" style="2" hidden="1" customWidth="1"/>
    <col min="9661" max="9900" width="11.453125" style="2"/>
    <col min="9901" max="9901" width="16.1796875" style="2" customWidth="1"/>
    <col min="9902" max="9902" width="16" style="2" customWidth="1"/>
    <col min="9903" max="9903" width="9.81640625" style="2" bestFit="1" customWidth="1"/>
    <col min="9904" max="9904" width="11.7265625" style="2" customWidth="1"/>
    <col min="9905" max="9906" width="11.1796875" style="2" customWidth="1"/>
    <col min="9907" max="9907" width="11.81640625" style="2" bestFit="1" customWidth="1"/>
    <col min="9908" max="9909" width="11.1796875" style="2" customWidth="1"/>
    <col min="9910" max="9910" width="12.81640625" style="2" customWidth="1"/>
    <col min="9911" max="9911" width="11.81640625" style="2" bestFit="1" customWidth="1"/>
    <col min="9912" max="9912" width="12.7265625" style="2" customWidth="1"/>
    <col min="9913" max="9913" width="11.7265625" style="2" customWidth="1"/>
    <col min="9914" max="9914" width="13" style="2" customWidth="1"/>
    <col min="9915" max="9915" width="12.54296875" style="2" customWidth="1"/>
    <col min="9916" max="9916" width="0" style="2" hidden="1" customWidth="1"/>
    <col min="9917" max="10156" width="11.453125" style="2"/>
    <col min="10157" max="10157" width="16.1796875" style="2" customWidth="1"/>
    <col min="10158" max="10158" width="16" style="2" customWidth="1"/>
    <col min="10159" max="10159" width="9.81640625" style="2" bestFit="1" customWidth="1"/>
    <col min="10160" max="10160" width="11.7265625" style="2" customWidth="1"/>
    <col min="10161" max="10162" width="11.1796875" style="2" customWidth="1"/>
    <col min="10163" max="10163" width="11.81640625" style="2" bestFit="1" customWidth="1"/>
    <col min="10164" max="10165" width="11.1796875" style="2" customWidth="1"/>
    <col min="10166" max="10166" width="12.81640625" style="2" customWidth="1"/>
    <col min="10167" max="10167" width="11.81640625" style="2" bestFit="1" customWidth="1"/>
    <col min="10168" max="10168" width="12.7265625" style="2" customWidth="1"/>
    <col min="10169" max="10169" width="11.7265625" style="2" customWidth="1"/>
    <col min="10170" max="10170" width="13" style="2" customWidth="1"/>
    <col min="10171" max="10171" width="12.54296875" style="2" customWidth="1"/>
    <col min="10172" max="10172" width="0" style="2" hidden="1" customWidth="1"/>
    <col min="10173" max="10412" width="11.453125" style="2"/>
    <col min="10413" max="10413" width="16.1796875" style="2" customWidth="1"/>
    <col min="10414" max="10414" width="16" style="2" customWidth="1"/>
    <col min="10415" max="10415" width="9.81640625" style="2" bestFit="1" customWidth="1"/>
    <col min="10416" max="10416" width="11.7265625" style="2" customWidth="1"/>
    <col min="10417" max="10418" width="11.1796875" style="2" customWidth="1"/>
    <col min="10419" max="10419" width="11.81640625" style="2" bestFit="1" customWidth="1"/>
    <col min="10420" max="10421" width="11.1796875" style="2" customWidth="1"/>
    <col min="10422" max="10422" width="12.81640625" style="2" customWidth="1"/>
    <col min="10423" max="10423" width="11.81640625" style="2" bestFit="1" customWidth="1"/>
    <col min="10424" max="10424" width="12.7265625" style="2" customWidth="1"/>
    <col min="10425" max="10425" width="11.7265625" style="2" customWidth="1"/>
    <col min="10426" max="10426" width="13" style="2" customWidth="1"/>
    <col min="10427" max="10427" width="12.54296875" style="2" customWidth="1"/>
    <col min="10428" max="10428" width="0" style="2" hidden="1" customWidth="1"/>
    <col min="10429" max="10668" width="11.453125" style="2"/>
    <col min="10669" max="10669" width="16.1796875" style="2" customWidth="1"/>
    <col min="10670" max="10670" width="16" style="2" customWidth="1"/>
    <col min="10671" max="10671" width="9.81640625" style="2" bestFit="1" customWidth="1"/>
    <col min="10672" max="10672" width="11.7265625" style="2" customWidth="1"/>
    <col min="10673" max="10674" width="11.1796875" style="2" customWidth="1"/>
    <col min="10675" max="10675" width="11.81640625" style="2" bestFit="1" customWidth="1"/>
    <col min="10676" max="10677" width="11.1796875" style="2" customWidth="1"/>
    <col min="10678" max="10678" width="12.81640625" style="2" customWidth="1"/>
    <col min="10679" max="10679" width="11.81640625" style="2" bestFit="1" customWidth="1"/>
    <col min="10680" max="10680" width="12.7265625" style="2" customWidth="1"/>
    <col min="10681" max="10681" width="11.7265625" style="2" customWidth="1"/>
    <col min="10682" max="10682" width="13" style="2" customWidth="1"/>
    <col min="10683" max="10683" width="12.54296875" style="2" customWidth="1"/>
    <col min="10684" max="10684" width="0" style="2" hidden="1" customWidth="1"/>
    <col min="10685" max="10924" width="11.453125" style="2"/>
    <col min="10925" max="10925" width="16.1796875" style="2" customWidth="1"/>
    <col min="10926" max="10926" width="16" style="2" customWidth="1"/>
    <col min="10927" max="10927" width="9.81640625" style="2" bestFit="1" customWidth="1"/>
    <col min="10928" max="10928" width="11.7265625" style="2" customWidth="1"/>
    <col min="10929" max="10930" width="11.1796875" style="2" customWidth="1"/>
    <col min="10931" max="10931" width="11.81640625" style="2" bestFit="1" customWidth="1"/>
    <col min="10932" max="10933" width="11.1796875" style="2" customWidth="1"/>
    <col min="10934" max="10934" width="12.81640625" style="2" customWidth="1"/>
    <col min="10935" max="10935" width="11.81640625" style="2" bestFit="1" customWidth="1"/>
    <col min="10936" max="10936" width="12.7265625" style="2" customWidth="1"/>
    <col min="10937" max="10937" width="11.7265625" style="2" customWidth="1"/>
    <col min="10938" max="10938" width="13" style="2" customWidth="1"/>
    <col min="10939" max="10939" width="12.54296875" style="2" customWidth="1"/>
    <col min="10940" max="10940" width="0" style="2" hidden="1" customWidth="1"/>
    <col min="10941" max="11180" width="11.453125" style="2"/>
    <col min="11181" max="11181" width="16.1796875" style="2" customWidth="1"/>
    <col min="11182" max="11182" width="16" style="2" customWidth="1"/>
    <col min="11183" max="11183" width="9.81640625" style="2" bestFit="1" customWidth="1"/>
    <col min="11184" max="11184" width="11.7265625" style="2" customWidth="1"/>
    <col min="11185" max="11186" width="11.1796875" style="2" customWidth="1"/>
    <col min="11187" max="11187" width="11.81640625" style="2" bestFit="1" customWidth="1"/>
    <col min="11188" max="11189" width="11.1796875" style="2" customWidth="1"/>
    <col min="11190" max="11190" width="12.81640625" style="2" customWidth="1"/>
    <col min="11191" max="11191" width="11.81640625" style="2" bestFit="1" customWidth="1"/>
    <col min="11192" max="11192" width="12.7265625" style="2" customWidth="1"/>
    <col min="11193" max="11193" width="11.7265625" style="2" customWidth="1"/>
    <col min="11194" max="11194" width="13" style="2" customWidth="1"/>
    <col min="11195" max="11195" width="12.54296875" style="2" customWidth="1"/>
    <col min="11196" max="11196" width="0" style="2" hidden="1" customWidth="1"/>
    <col min="11197" max="11436" width="11.453125" style="2"/>
    <col min="11437" max="11437" width="16.1796875" style="2" customWidth="1"/>
    <col min="11438" max="11438" width="16" style="2" customWidth="1"/>
    <col min="11439" max="11439" width="9.81640625" style="2" bestFit="1" customWidth="1"/>
    <col min="11440" max="11440" width="11.7265625" style="2" customWidth="1"/>
    <col min="11441" max="11442" width="11.1796875" style="2" customWidth="1"/>
    <col min="11443" max="11443" width="11.81640625" style="2" bestFit="1" customWidth="1"/>
    <col min="11444" max="11445" width="11.1796875" style="2" customWidth="1"/>
    <col min="11446" max="11446" width="12.81640625" style="2" customWidth="1"/>
    <col min="11447" max="11447" width="11.81640625" style="2" bestFit="1" customWidth="1"/>
    <col min="11448" max="11448" width="12.7265625" style="2" customWidth="1"/>
    <col min="11449" max="11449" width="11.7265625" style="2" customWidth="1"/>
    <col min="11450" max="11450" width="13" style="2" customWidth="1"/>
    <col min="11451" max="11451" width="12.54296875" style="2" customWidth="1"/>
    <col min="11452" max="11452" width="0" style="2" hidden="1" customWidth="1"/>
    <col min="11453" max="11692" width="11.453125" style="2"/>
    <col min="11693" max="11693" width="16.1796875" style="2" customWidth="1"/>
    <col min="11694" max="11694" width="16" style="2" customWidth="1"/>
    <col min="11695" max="11695" width="9.81640625" style="2" bestFit="1" customWidth="1"/>
    <col min="11696" max="11696" width="11.7265625" style="2" customWidth="1"/>
    <col min="11697" max="11698" width="11.1796875" style="2" customWidth="1"/>
    <col min="11699" max="11699" width="11.81640625" style="2" bestFit="1" customWidth="1"/>
    <col min="11700" max="11701" width="11.1796875" style="2" customWidth="1"/>
    <col min="11702" max="11702" width="12.81640625" style="2" customWidth="1"/>
    <col min="11703" max="11703" width="11.81640625" style="2" bestFit="1" customWidth="1"/>
    <col min="11704" max="11704" width="12.7265625" style="2" customWidth="1"/>
    <col min="11705" max="11705" width="11.7265625" style="2" customWidth="1"/>
    <col min="11706" max="11706" width="13" style="2" customWidth="1"/>
    <col min="11707" max="11707" width="12.54296875" style="2" customWidth="1"/>
    <col min="11708" max="11708" width="0" style="2" hidden="1" customWidth="1"/>
    <col min="11709" max="11948" width="11.453125" style="2"/>
    <col min="11949" max="11949" width="16.1796875" style="2" customWidth="1"/>
    <col min="11950" max="11950" width="16" style="2" customWidth="1"/>
    <col min="11951" max="11951" width="9.81640625" style="2" bestFit="1" customWidth="1"/>
    <col min="11952" max="11952" width="11.7265625" style="2" customWidth="1"/>
    <col min="11953" max="11954" width="11.1796875" style="2" customWidth="1"/>
    <col min="11955" max="11955" width="11.81640625" style="2" bestFit="1" customWidth="1"/>
    <col min="11956" max="11957" width="11.1796875" style="2" customWidth="1"/>
    <col min="11958" max="11958" width="12.81640625" style="2" customWidth="1"/>
    <col min="11959" max="11959" width="11.81640625" style="2" bestFit="1" customWidth="1"/>
    <col min="11960" max="11960" width="12.7265625" style="2" customWidth="1"/>
    <col min="11961" max="11961" width="11.7265625" style="2" customWidth="1"/>
    <col min="11962" max="11962" width="13" style="2" customWidth="1"/>
    <col min="11963" max="11963" width="12.54296875" style="2" customWidth="1"/>
    <col min="11964" max="11964" width="0" style="2" hidden="1" customWidth="1"/>
    <col min="11965" max="12204" width="11.453125" style="2"/>
    <col min="12205" max="12205" width="16.1796875" style="2" customWidth="1"/>
    <col min="12206" max="12206" width="16" style="2" customWidth="1"/>
    <col min="12207" max="12207" width="9.81640625" style="2" bestFit="1" customWidth="1"/>
    <col min="12208" max="12208" width="11.7265625" style="2" customWidth="1"/>
    <col min="12209" max="12210" width="11.1796875" style="2" customWidth="1"/>
    <col min="12211" max="12211" width="11.81640625" style="2" bestFit="1" customWidth="1"/>
    <col min="12212" max="12213" width="11.1796875" style="2" customWidth="1"/>
    <col min="12214" max="12214" width="12.81640625" style="2" customWidth="1"/>
    <col min="12215" max="12215" width="11.81640625" style="2" bestFit="1" customWidth="1"/>
    <col min="12216" max="12216" width="12.7265625" style="2" customWidth="1"/>
    <col min="12217" max="12217" width="11.7265625" style="2" customWidth="1"/>
    <col min="12218" max="12218" width="13" style="2" customWidth="1"/>
    <col min="12219" max="12219" width="12.54296875" style="2" customWidth="1"/>
    <col min="12220" max="12220" width="0" style="2" hidden="1" customWidth="1"/>
    <col min="12221" max="12460" width="11.453125" style="2"/>
    <col min="12461" max="12461" width="16.1796875" style="2" customWidth="1"/>
    <col min="12462" max="12462" width="16" style="2" customWidth="1"/>
    <col min="12463" max="12463" width="9.81640625" style="2" bestFit="1" customWidth="1"/>
    <col min="12464" max="12464" width="11.7265625" style="2" customWidth="1"/>
    <col min="12465" max="12466" width="11.1796875" style="2" customWidth="1"/>
    <col min="12467" max="12467" width="11.81640625" style="2" bestFit="1" customWidth="1"/>
    <col min="12468" max="12469" width="11.1796875" style="2" customWidth="1"/>
    <col min="12470" max="12470" width="12.81640625" style="2" customWidth="1"/>
    <col min="12471" max="12471" width="11.81640625" style="2" bestFit="1" customWidth="1"/>
    <col min="12472" max="12472" width="12.7265625" style="2" customWidth="1"/>
    <col min="12473" max="12473" width="11.7265625" style="2" customWidth="1"/>
    <col min="12474" max="12474" width="13" style="2" customWidth="1"/>
    <col min="12475" max="12475" width="12.54296875" style="2" customWidth="1"/>
    <col min="12476" max="12476" width="0" style="2" hidden="1" customWidth="1"/>
    <col min="12477" max="12716" width="11.453125" style="2"/>
    <col min="12717" max="12717" width="16.1796875" style="2" customWidth="1"/>
    <col min="12718" max="12718" width="16" style="2" customWidth="1"/>
    <col min="12719" max="12719" width="9.81640625" style="2" bestFit="1" customWidth="1"/>
    <col min="12720" max="12720" width="11.7265625" style="2" customWidth="1"/>
    <col min="12721" max="12722" width="11.1796875" style="2" customWidth="1"/>
    <col min="12723" max="12723" width="11.81640625" style="2" bestFit="1" customWidth="1"/>
    <col min="12724" max="12725" width="11.1796875" style="2" customWidth="1"/>
    <col min="12726" max="12726" width="12.81640625" style="2" customWidth="1"/>
    <col min="12727" max="12727" width="11.81640625" style="2" bestFit="1" customWidth="1"/>
    <col min="12728" max="12728" width="12.7265625" style="2" customWidth="1"/>
    <col min="12729" max="12729" width="11.7265625" style="2" customWidth="1"/>
    <col min="12730" max="12730" width="13" style="2" customWidth="1"/>
    <col min="12731" max="12731" width="12.54296875" style="2" customWidth="1"/>
    <col min="12732" max="12732" width="0" style="2" hidden="1" customWidth="1"/>
    <col min="12733" max="12972" width="11.453125" style="2"/>
    <col min="12973" max="12973" width="16.1796875" style="2" customWidth="1"/>
    <col min="12974" max="12974" width="16" style="2" customWidth="1"/>
    <col min="12975" max="12975" width="9.81640625" style="2" bestFit="1" customWidth="1"/>
    <col min="12976" max="12976" width="11.7265625" style="2" customWidth="1"/>
    <col min="12977" max="12978" width="11.1796875" style="2" customWidth="1"/>
    <col min="12979" max="12979" width="11.81640625" style="2" bestFit="1" customWidth="1"/>
    <col min="12980" max="12981" width="11.1796875" style="2" customWidth="1"/>
    <col min="12982" max="12982" width="12.81640625" style="2" customWidth="1"/>
    <col min="12983" max="12983" width="11.81640625" style="2" bestFit="1" customWidth="1"/>
    <col min="12984" max="12984" width="12.7265625" style="2" customWidth="1"/>
    <col min="12985" max="12985" width="11.7265625" style="2" customWidth="1"/>
    <col min="12986" max="12986" width="13" style="2" customWidth="1"/>
    <col min="12987" max="12987" width="12.54296875" style="2" customWidth="1"/>
    <col min="12988" max="12988" width="0" style="2" hidden="1" customWidth="1"/>
    <col min="12989" max="13228" width="11.453125" style="2"/>
    <col min="13229" max="13229" width="16.1796875" style="2" customWidth="1"/>
    <col min="13230" max="13230" width="16" style="2" customWidth="1"/>
    <col min="13231" max="13231" width="9.81640625" style="2" bestFit="1" customWidth="1"/>
    <col min="13232" max="13232" width="11.7265625" style="2" customWidth="1"/>
    <col min="13233" max="13234" width="11.1796875" style="2" customWidth="1"/>
    <col min="13235" max="13235" width="11.81640625" style="2" bestFit="1" customWidth="1"/>
    <col min="13236" max="13237" width="11.1796875" style="2" customWidth="1"/>
    <col min="13238" max="13238" width="12.81640625" style="2" customWidth="1"/>
    <col min="13239" max="13239" width="11.81640625" style="2" bestFit="1" customWidth="1"/>
    <col min="13240" max="13240" width="12.7265625" style="2" customWidth="1"/>
    <col min="13241" max="13241" width="11.7265625" style="2" customWidth="1"/>
    <col min="13242" max="13242" width="13" style="2" customWidth="1"/>
    <col min="13243" max="13243" width="12.54296875" style="2" customWidth="1"/>
    <col min="13244" max="13244" width="0" style="2" hidden="1" customWidth="1"/>
    <col min="13245" max="13484" width="11.453125" style="2"/>
    <col min="13485" max="13485" width="16.1796875" style="2" customWidth="1"/>
    <col min="13486" max="13486" width="16" style="2" customWidth="1"/>
    <col min="13487" max="13487" width="9.81640625" style="2" bestFit="1" customWidth="1"/>
    <col min="13488" max="13488" width="11.7265625" style="2" customWidth="1"/>
    <col min="13489" max="13490" width="11.1796875" style="2" customWidth="1"/>
    <col min="13491" max="13491" width="11.81640625" style="2" bestFit="1" customWidth="1"/>
    <col min="13492" max="13493" width="11.1796875" style="2" customWidth="1"/>
    <col min="13494" max="13494" width="12.81640625" style="2" customWidth="1"/>
    <col min="13495" max="13495" width="11.81640625" style="2" bestFit="1" customWidth="1"/>
    <col min="13496" max="13496" width="12.7265625" style="2" customWidth="1"/>
    <col min="13497" max="13497" width="11.7265625" style="2" customWidth="1"/>
    <col min="13498" max="13498" width="13" style="2" customWidth="1"/>
    <col min="13499" max="13499" width="12.54296875" style="2" customWidth="1"/>
    <col min="13500" max="13500" width="0" style="2" hidden="1" customWidth="1"/>
    <col min="13501" max="13740" width="11.453125" style="2"/>
    <col min="13741" max="13741" width="16.1796875" style="2" customWidth="1"/>
    <col min="13742" max="13742" width="16" style="2" customWidth="1"/>
    <col min="13743" max="13743" width="9.81640625" style="2" bestFit="1" customWidth="1"/>
    <col min="13744" max="13744" width="11.7265625" style="2" customWidth="1"/>
    <col min="13745" max="13746" width="11.1796875" style="2" customWidth="1"/>
    <col min="13747" max="13747" width="11.81640625" style="2" bestFit="1" customWidth="1"/>
    <col min="13748" max="13749" width="11.1796875" style="2" customWidth="1"/>
    <col min="13750" max="13750" width="12.81640625" style="2" customWidth="1"/>
    <col min="13751" max="13751" width="11.81640625" style="2" bestFit="1" customWidth="1"/>
    <col min="13752" max="13752" width="12.7265625" style="2" customWidth="1"/>
    <col min="13753" max="13753" width="11.7265625" style="2" customWidth="1"/>
    <col min="13754" max="13754" width="13" style="2" customWidth="1"/>
    <col min="13755" max="13755" width="12.54296875" style="2" customWidth="1"/>
    <col min="13756" max="13756" width="0" style="2" hidden="1" customWidth="1"/>
    <col min="13757" max="13996" width="11.453125" style="2"/>
    <col min="13997" max="13997" width="16.1796875" style="2" customWidth="1"/>
    <col min="13998" max="13998" width="16" style="2" customWidth="1"/>
    <col min="13999" max="13999" width="9.81640625" style="2" bestFit="1" customWidth="1"/>
    <col min="14000" max="14000" width="11.7265625" style="2" customWidth="1"/>
    <col min="14001" max="14002" width="11.1796875" style="2" customWidth="1"/>
    <col min="14003" max="14003" width="11.81640625" style="2" bestFit="1" customWidth="1"/>
    <col min="14004" max="14005" width="11.1796875" style="2" customWidth="1"/>
    <col min="14006" max="14006" width="12.81640625" style="2" customWidth="1"/>
    <col min="14007" max="14007" width="11.81640625" style="2" bestFit="1" customWidth="1"/>
    <col min="14008" max="14008" width="12.7265625" style="2" customWidth="1"/>
    <col min="14009" max="14009" width="11.7265625" style="2" customWidth="1"/>
    <col min="14010" max="14010" width="13" style="2" customWidth="1"/>
    <col min="14011" max="14011" width="12.54296875" style="2" customWidth="1"/>
    <col min="14012" max="14012" width="0" style="2" hidden="1" customWidth="1"/>
    <col min="14013" max="14252" width="11.453125" style="2"/>
    <col min="14253" max="14253" width="16.1796875" style="2" customWidth="1"/>
    <col min="14254" max="14254" width="16" style="2" customWidth="1"/>
    <col min="14255" max="14255" width="9.81640625" style="2" bestFit="1" customWidth="1"/>
    <col min="14256" max="14256" width="11.7265625" style="2" customWidth="1"/>
    <col min="14257" max="14258" width="11.1796875" style="2" customWidth="1"/>
    <col min="14259" max="14259" width="11.81640625" style="2" bestFit="1" customWidth="1"/>
    <col min="14260" max="14261" width="11.1796875" style="2" customWidth="1"/>
    <col min="14262" max="14262" width="12.81640625" style="2" customWidth="1"/>
    <col min="14263" max="14263" width="11.81640625" style="2" bestFit="1" customWidth="1"/>
    <col min="14264" max="14264" width="12.7265625" style="2" customWidth="1"/>
    <col min="14265" max="14265" width="11.7265625" style="2" customWidth="1"/>
    <col min="14266" max="14266" width="13" style="2" customWidth="1"/>
    <col min="14267" max="14267" width="12.54296875" style="2" customWidth="1"/>
    <col min="14268" max="14268" width="0" style="2" hidden="1" customWidth="1"/>
    <col min="14269" max="14508" width="11.453125" style="2"/>
    <col min="14509" max="14509" width="16.1796875" style="2" customWidth="1"/>
    <col min="14510" max="14510" width="16" style="2" customWidth="1"/>
    <col min="14511" max="14511" width="9.81640625" style="2" bestFit="1" customWidth="1"/>
    <col min="14512" max="14512" width="11.7265625" style="2" customWidth="1"/>
    <col min="14513" max="14514" width="11.1796875" style="2" customWidth="1"/>
    <col min="14515" max="14515" width="11.81640625" style="2" bestFit="1" customWidth="1"/>
    <col min="14516" max="14517" width="11.1796875" style="2" customWidth="1"/>
    <col min="14518" max="14518" width="12.81640625" style="2" customWidth="1"/>
    <col min="14519" max="14519" width="11.81640625" style="2" bestFit="1" customWidth="1"/>
    <col min="14520" max="14520" width="12.7265625" style="2" customWidth="1"/>
    <col min="14521" max="14521" width="11.7265625" style="2" customWidth="1"/>
    <col min="14522" max="14522" width="13" style="2" customWidth="1"/>
    <col min="14523" max="14523" width="12.54296875" style="2" customWidth="1"/>
    <col min="14524" max="14524" width="0" style="2" hidden="1" customWidth="1"/>
    <col min="14525" max="14764" width="11.453125" style="2"/>
    <col min="14765" max="14765" width="16.1796875" style="2" customWidth="1"/>
    <col min="14766" max="14766" width="16" style="2" customWidth="1"/>
    <col min="14767" max="14767" width="9.81640625" style="2" bestFit="1" customWidth="1"/>
    <col min="14768" max="14768" width="11.7265625" style="2" customWidth="1"/>
    <col min="14769" max="14770" width="11.1796875" style="2" customWidth="1"/>
    <col min="14771" max="14771" width="11.81640625" style="2" bestFit="1" customWidth="1"/>
    <col min="14772" max="14773" width="11.1796875" style="2" customWidth="1"/>
    <col min="14774" max="14774" width="12.81640625" style="2" customWidth="1"/>
    <col min="14775" max="14775" width="11.81640625" style="2" bestFit="1" customWidth="1"/>
    <col min="14776" max="14776" width="12.7265625" style="2" customWidth="1"/>
    <col min="14777" max="14777" width="11.7265625" style="2" customWidth="1"/>
    <col min="14778" max="14778" width="13" style="2" customWidth="1"/>
    <col min="14779" max="14779" width="12.54296875" style="2" customWidth="1"/>
    <col min="14780" max="14780" width="0" style="2" hidden="1" customWidth="1"/>
    <col min="14781" max="15020" width="11.453125" style="2"/>
    <col min="15021" max="15021" width="16.1796875" style="2" customWidth="1"/>
    <col min="15022" max="15022" width="16" style="2" customWidth="1"/>
    <col min="15023" max="15023" width="9.81640625" style="2" bestFit="1" customWidth="1"/>
    <col min="15024" max="15024" width="11.7265625" style="2" customWidth="1"/>
    <col min="15025" max="15026" width="11.1796875" style="2" customWidth="1"/>
    <col min="15027" max="15027" width="11.81640625" style="2" bestFit="1" customWidth="1"/>
    <col min="15028" max="15029" width="11.1796875" style="2" customWidth="1"/>
    <col min="15030" max="15030" width="12.81640625" style="2" customWidth="1"/>
    <col min="15031" max="15031" width="11.81640625" style="2" bestFit="1" customWidth="1"/>
    <col min="15032" max="15032" width="12.7265625" style="2" customWidth="1"/>
    <col min="15033" max="15033" width="11.7265625" style="2" customWidth="1"/>
    <col min="15034" max="15034" width="13" style="2" customWidth="1"/>
    <col min="15035" max="15035" width="12.54296875" style="2" customWidth="1"/>
    <col min="15036" max="15036" width="0" style="2" hidden="1" customWidth="1"/>
    <col min="15037" max="15276" width="11.453125" style="2"/>
    <col min="15277" max="15277" width="16.1796875" style="2" customWidth="1"/>
    <col min="15278" max="15278" width="16" style="2" customWidth="1"/>
    <col min="15279" max="15279" width="9.81640625" style="2" bestFit="1" customWidth="1"/>
    <col min="15280" max="15280" width="11.7265625" style="2" customWidth="1"/>
    <col min="15281" max="15282" width="11.1796875" style="2" customWidth="1"/>
    <col min="15283" max="15283" width="11.81640625" style="2" bestFit="1" customWidth="1"/>
    <col min="15284" max="15285" width="11.1796875" style="2" customWidth="1"/>
    <col min="15286" max="15286" width="12.81640625" style="2" customWidth="1"/>
    <col min="15287" max="15287" width="11.81640625" style="2" bestFit="1" customWidth="1"/>
    <col min="15288" max="15288" width="12.7265625" style="2" customWidth="1"/>
    <col min="15289" max="15289" width="11.7265625" style="2" customWidth="1"/>
    <col min="15290" max="15290" width="13" style="2" customWidth="1"/>
    <col min="15291" max="15291" width="12.54296875" style="2" customWidth="1"/>
    <col min="15292" max="15292" width="0" style="2" hidden="1" customWidth="1"/>
    <col min="15293" max="15532" width="11.453125" style="2"/>
    <col min="15533" max="15533" width="16.1796875" style="2" customWidth="1"/>
    <col min="15534" max="15534" width="16" style="2" customWidth="1"/>
    <col min="15535" max="15535" width="9.81640625" style="2" bestFit="1" customWidth="1"/>
    <col min="15536" max="15536" width="11.7265625" style="2" customWidth="1"/>
    <col min="15537" max="15538" width="11.1796875" style="2" customWidth="1"/>
    <col min="15539" max="15539" width="11.81640625" style="2" bestFit="1" customWidth="1"/>
    <col min="15540" max="15541" width="11.1796875" style="2" customWidth="1"/>
    <col min="15542" max="15542" width="12.81640625" style="2" customWidth="1"/>
    <col min="15543" max="15543" width="11.81640625" style="2" bestFit="1" customWidth="1"/>
    <col min="15544" max="15544" width="12.7265625" style="2" customWidth="1"/>
    <col min="15545" max="15545" width="11.7265625" style="2" customWidth="1"/>
    <col min="15546" max="15546" width="13" style="2" customWidth="1"/>
    <col min="15547" max="15547" width="12.54296875" style="2" customWidth="1"/>
    <col min="15548" max="15548" width="0" style="2" hidden="1" customWidth="1"/>
    <col min="15549" max="15788" width="11.453125" style="2"/>
    <col min="15789" max="15789" width="16.1796875" style="2" customWidth="1"/>
    <col min="15790" max="15790" width="16" style="2" customWidth="1"/>
    <col min="15791" max="15791" width="9.81640625" style="2" bestFit="1" customWidth="1"/>
    <col min="15792" max="15792" width="11.7265625" style="2" customWidth="1"/>
    <col min="15793" max="15794" width="11.1796875" style="2" customWidth="1"/>
    <col min="15795" max="15795" width="11.81640625" style="2" bestFit="1" customWidth="1"/>
    <col min="15796" max="15797" width="11.1796875" style="2" customWidth="1"/>
    <col min="15798" max="15798" width="12.81640625" style="2" customWidth="1"/>
    <col min="15799" max="15799" width="11.81640625" style="2" bestFit="1" customWidth="1"/>
    <col min="15800" max="15800" width="12.7265625" style="2" customWidth="1"/>
    <col min="15801" max="15801" width="11.7265625" style="2" customWidth="1"/>
    <col min="15802" max="15802" width="13" style="2" customWidth="1"/>
    <col min="15803" max="15803" width="12.54296875" style="2" customWidth="1"/>
    <col min="15804" max="15804" width="0" style="2" hidden="1" customWidth="1"/>
    <col min="15805" max="16044" width="11.453125" style="2"/>
    <col min="16045" max="16045" width="16.1796875" style="2" customWidth="1"/>
    <col min="16046" max="16046" width="16" style="2" customWidth="1"/>
    <col min="16047" max="16047" width="9.81640625" style="2" bestFit="1" customWidth="1"/>
    <col min="16048" max="16048" width="11.7265625" style="2" customWidth="1"/>
    <col min="16049" max="16050" width="11.1796875" style="2" customWidth="1"/>
    <col min="16051" max="16051" width="11.81640625" style="2" bestFit="1" customWidth="1"/>
    <col min="16052" max="16053" width="11.1796875" style="2" customWidth="1"/>
    <col min="16054" max="16054" width="12.81640625" style="2" customWidth="1"/>
    <col min="16055" max="16055" width="11.81640625" style="2" bestFit="1" customWidth="1"/>
    <col min="16056" max="16056" width="12.7265625" style="2" customWidth="1"/>
    <col min="16057" max="16057" width="11.7265625" style="2" customWidth="1"/>
    <col min="16058" max="16058" width="13" style="2" customWidth="1"/>
    <col min="16059" max="16059" width="12.54296875" style="2" customWidth="1"/>
    <col min="16060" max="16060" width="0" style="2" hidden="1" customWidth="1"/>
    <col min="16061" max="16384" width="11.453125" style="2"/>
  </cols>
  <sheetData>
    <row r="1" spans="1:17" x14ac:dyDescent="0.3">
      <c r="A1" s="208" t="s">
        <v>77</v>
      </c>
      <c r="B1" s="208"/>
      <c r="C1" s="208"/>
      <c r="D1" s="208"/>
      <c r="E1" s="208"/>
      <c r="F1" s="208"/>
      <c r="G1" s="208"/>
      <c r="H1" s="208"/>
      <c r="I1" s="208"/>
    </row>
    <row r="2" spans="1:17" x14ac:dyDescent="0.3">
      <c r="A2" s="208"/>
      <c r="B2" s="208"/>
      <c r="C2" s="208"/>
      <c r="D2" s="208"/>
      <c r="E2" s="208"/>
      <c r="F2" s="208"/>
      <c r="G2" s="208"/>
      <c r="H2" s="208"/>
      <c r="I2" s="208"/>
    </row>
    <row r="3" spans="1:17" x14ac:dyDescent="0.3">
      <c r="A3" s="208"/>
      <c r="B3" s="208"/>
      <c r="C3" s="208"/>
      <c r="D3" s="208"/>
      <c r="E3" s="208"/>
      <c r="F3" s="208"/>
      <c r="G3" s="208"/>
      <c r="H3" s="208"/>
      <c r="I3" s="208"/>
    </row>
    <row r="4" spans="1:17" x14ac:dyDescent="0.3">
      <c r="A4" s="208"/>
      <c r="B4" s="208"/>
      <c r="C4" s="208"/>
      <c r="D4" s="208"/>
      <c r="E4" s="208"/>
      <c r="F4" s="208"/>
      <c r="G4" s="208"/>
      <c r="H4" s="208"/>
      <c r="I4" s="208"/>
    </row>
    <row r="5" spans="1:17" x14ac:dyDescent="0.3">
      <c r="A5" s="208"/>
      <c r="B5" s="208"/>
      <c r="C5" s="208"/>
      <c r="D5" s="208"/>
      <c r="E5" s="208"/>
      <c r="F5" s="208"/>
      <c r="G5" s="208"/>
      <c r="H5" s="208"/>
      <c r="I5" s="208"/>
    </row>
    <row r="6" spans="1:17" x14ac:dyDescent="0.3">
      <c r="A6" s="208"/>
      <c r="B6" s="208"/>
      <c r="C6" s="208"/>
      <c r="D6" s="208"/>
      <c r="E6" s="208"/>
      <c r="F6" s="208"/>
      <c r="G6" s="208"/>
      <c r="H6" s="208"/>
      <c r="I6" s="208"/>
    </row>
    <row r="7" spans="1:17" x14ac:dyDescent="0.3">
      <c r="A7" s="208"/>
      <c r="B7" s="208"/>
      <c r="C7" s="208"/>
      <c r="D7" s="208"/>
      <c r="E7" s="208"/>
      <c r="F7" s="208"/>
      <c r="G7" s="208"/>
      <c r="H7" s="208"/>
      <c r="I7" s="208"/>
    </row>
    <row r="8" spans="1:17" ht="27" customHeight="1" x14ac:dyDescent="0.3">
      <c r="A8" s="208"/>
      <c r="B8" s="208"/>
      <c r="C8" s="208"/>
      <c r="D8" s="208"/>
      <c r="E8" s="208"/>
      <c r="F8" s="208"/>
      <c r="G8" s="208"/>
      <c r="H8" s="208"/>
      <c r="I8" s="208"/>
    </row>
    <row r="9" spans="1:17" ht="20.25" customHeight="1" x14ac:dyDescent="0.3">
      <c r="A9" s="208"/>
      <c r="B9" s="208"/>
      <c r="C9" s="208"/>
      <c r="D9" s="208"/>
      <c r="E9" s="208"/>
      <c r="F9" s="208"/>
      <c r="G9" s="208"/>
      <c r="H9" s="208"/>
      <c r="I9" s="208"/>
    </row>
    <row r="10" spans="1:17" ht="24" customHeight="1" x14ac:dyDescent="0.3">
      <c r="A10" s="208"/>
      <c r="B10" s="208"/>
      <c r="C10" s="208"/>
      <c r="D10" s="208"/>
      <c r="E10" s="208"/>
      <c r="F10" s="208"/>
      <c r="G10" s="208"/>
      <c r="H10" s="208"/>
      <c r="I10" s="208"/>
    </row>
    <row r="11" spans="1:17" s="1" customFormat="1" ht="10.5" customHeight="1" x14ac:dyDescent="0.3">
      <c r="A11" s="233" t="s">
        <v>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</row>
    <row r="12" spans="1:17" s="1" customFormat="1" ht="10.5" customHeight="1" x14ac:dyDescent="0.3">
      <c r="A12" s="233"/>
      <c r="B12" s="233"/>
      <c r="C12" s="233"/>
      <c r="D12" s="233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233"/>
      <c r="Q12" s="233"/>
    </row>
    <row r="13" spans="1:17" s="1" customFormat="1" ht="8.25" customHeight="1" x14ac:dyDescent="0.3">
      <c r="A13" s="233"/>
      <c r="B13" s="233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  <c r="Q13" s="233"/>
    </row>
    <row r="14" spans="1:17" ht="28.5" customHeight="1" x14ac:dyDescent="0.3">
      <c r="A14" s="235"/>
      <c r="B14" s="236"/>
      <c r="C14" s="237"/>
      <c r="D14" s="238" t="s">
        <v>39</v>
      </c>
      <c r="E14" s="239"/>
      <c r="F14" s="240" t="s">
        <v>78</v>
      </c>
      <c r="G14" s="241"/>
      <c r="H14" s="241"/>
      <c r="I14" s="242"/>
      <c r="J14" s="227" t="s">
        <v>79</v>
      </c>
      <c r="K14" s="228"/>
      <c r="L14" s="228"/>
      <c r="M14" s="229"/>
      <c r="N14" s="230" t="s">
        <v>80</v>
      </c>
      <c r="O14" s="231"/>
      <c r="P14" s="231"/>
      <c r="Q14" s="232"/>
    </row>
    <row r="15" spans="1:17" ht="47.25" customHeight="1" x14ac:dyDescent="0.3">
      <c r="A15" s="243" t="s">
        <v>2</v>
      </c>
      <c r="B15" s="244"/>
      <c r="C15" s="245"/>
      <c r="D15" s="67" t="s">
        <v>3</v>
      </c>
      <c r="E15" s="72" t="s">
        <v>4</v>
      </c>
      <c r="F15" s="119" t="s">
        <v>5</v>
      </c>
      <c r="G15" s="5" t="s">
        <v>6</v>
      </c>
      <c r="H15" s="5" t="s">
        <v>7</v>
      </c>
      <c r="I15" s="120" t="s">
        <v>8</v>
      </c>
      <c r="J15" s="119" t="s">
        <v>5</v>
      </c>
      <c r="K15" s="5" t="s">
        <v>6</v>
      </c>
      <c r="L15" s="5" t="s">
        <v>7</v>
      </c>
      <c r="M15" s="120" t="s">
        <v>8</v>
      </c>
      <c r="N15" s="119" t="s">
        <v>5</v>
      </c>
      <c r="O15" s="5" t="s">
        <v>6</v>
      </c>
      <c r="P15" s="5" t="s">
        <v>7</v>
      </c>
      <c r="Q15" s="120" t="s">
        <v>8</v>
      </c>
    </row>
    <row r="16" spans="1:17" ht="25.5" customHeight="1" x14ac:dyDescent="0.3">
      <c r="A16" s="246" t="s">
        <v>9</v>
      </c>
      <c r="B16" s="246"/>
      <c r="C16" s="246"/>
      <c r="D16" s="6" t="s">
        <v>10</v>
      </c>
      <c r="E16" s="7">
        <v>3</v>
      </c>
      <c r="F16" s="21">
        <v>349569</v>
      </c>
      <c r="G16" s="21">
        <f>F16*$E16</f>
        <v>1048707</v>
      </c>
      <c r="H16" s="47">
        <f>G16*19%</f>
        <v>199254.33000000002</v>
      </c>
      <c r="I16" s="102">
        <f>G16+H16</f>
        <v>1247961.33</v>
      </c>
      <c r="J16" s="47">
        <v>676779</v>
      </c>
      <c r="K16" s="21">
        <f>+J16*E16</f>
        <v>2030337</v>
      </c>
      <c r="L16" s="47">
        <f>K16*19%</f>
        <v>385764.03</v>
      </c>
      <c r="M16" s="102">
        <f>K16+L16</f>
        <v>2416101.0300000003</v>
      </c>
      <c r="N16" s="21"/>
      <c r="O16" s="21">
        <f>N16*$E16</f>
        <v>0</v>
      </c>
      <c r="P16" s="47">
        <f>O16*19%</f>
        <v>0</v>
      </c>
      <c r="Q16" s="8">
        <f>O16+P16</f>
        <v>0</v>
      </c>
    </row>
    <row r="17" spans="1:17" ht="25.5" customHeight="1" x14ac:dyDescent="0.3">
      <c r="A17" s="246" t="s">
        <v>11</v>
      </c>
      <c r="B17" s="246"/>
      <c r="C17" s="246">
        <v>2.5</v>
      </c>
      <c r="D17" s="6" t="s">
        <v>10</v>
      </c>
      <c r="E17" s="7">
        <v>2</v>
      </c>
      <c r="F17" s="21">
        <v>582615</v>
      </c>
      <c r="G17" s="21">
        <f>F17*$E17</f>
        <v>1165230</v>
      </c>
      <c r="H17" s="47">
        <f>G17*19%</f>
        <v>221393.7</v>
      </c>
      <c r="I17" s="102">
        <f t="shared" ref="I17:I19" si="0">G17+H17</f>
        <v>1386623.7</v>
      </c>
      <c r="J17" s="47">
        <v>1306976</v>
      </c>
      <c r="K17" s="21">
        <f t="shared" ref="K17:K19" si="1">+J17*E17</f>
        <v>2613952</v>
      </c>
      <c r="L17" s="47">
        <f>K17*19%</f>
        <v>496650.88</v>
      </c>
      <c r="M17" s="102">
        <f t="shared" ref="M17:M19" si="2">K17+L17</f>
        <v>3110602.88</v>
      </c>
      <c r="N17" s="21"/>
      <c r="O17" s="21">
        <f>N17*$E17</f>
        <v>0</v>
      </c>
      <c r="P17" s="47">
        <f t="shared" ref="P17:P19" si="3">O17*19%</f>
        <v>0</v>
      </c>
      <c r="Q17" s="8">
        <f t="shared" ref="Q17:Q19" si="4">O17+P17</f>
        <v>0</v>
      </c>
    </row>
    <row r="18" spans="1:17" ht="25.5" customHeight="1" x14ac:dyDescent="0.3">
      <c r="A18" s="246" t="s">
        <v>12</v>
      </c>
      <c r="B18" s="246"/>
      <c r="C18" s="246">
        <v>4</v>
      </c>
      <c r="D18" s="6" t="s">
        <v>10</v>
      </c>
      <c r="E18" s="7">
        <v>1</v>
      </c>
      <c r="F18" s="21">
        <v>932184</v>
      </c>
      <c r="G18" s="21">
        <f>F18*$E18</f>
        <v>932184</v>
      </c>
      <c r="H18" s="47">
        <f>G18*19%</f>
        <v>177114.96</v>
      </c>
      <c r="I18" s="102">
        <f t="shared" si="0"/>
        <v>1109298.96</v>
      </c>
      <c r="J18" s="47">
        <v>2141685</v>
      </c>
      <c r="K18" s="21">
        <f t="shared" si="1"/>
        <v>2141685</v>
      </c>
      <c r="L18" s="47">
        <f>K18*19%</f>
        <v>406920.15</v>
      </c>
      <c r="M18" s="102">
        <f t="shared" si="2"/>
        <v>2548605.15</v>
      </c>
      <c r="N18" s="21"/>
      <c r="O18" s="21">
        <f>N18*$E18</f>
        <v>0</v>
      </c>
      <c r="P18" s="47">
        <f t="shared" si="3"/>
        <v>0</v>
      </c>
      <c r="Q18" s="8">
        <f t="shared" si="4"/>
        <v>0</v>
      </c>
    </row>
    <row r="19" spans="1:17" ht="25.5" customHeight="1" x14ac:dyDescent="0.3">
      <c r="A19" s="246" t="s">
        <v>13</v>
      </c>
      <c r="B19" s="246"/>
      <c r="C19" s="246">
        <v>4</v>
      </c>
      <c r="D19" s="6" t="s">
        <v>10</v>
      </c>
      <c r="E19" s="7">
        <v>1</v>
      </c>
      <c r="F19" s="21">
        <v>932184</v>
      </c>
      <c r="G19" s="21">
        <f>F19*$E19</f>
        <v>932184</v>
      </c>
      <c r="H19" s="47">
        <f>G19*19%</f>
        <v>177114.96</v>
      </c>
      <c r="I19" s="102">
        <f t="shared" si="0"/>
        <v>1109298.96</v>
      </c>
      <c r="J19" s="47">
        <v>2199864</v>
      </c>
      <c r="K19" s="21">
        <f t="shared" si="1"/>
        <v>2199864</v>
      </c>
      <c r="L19" s="47">
        <f>K19*19%</f>
        <v>417974.16000000003</v>
      </c>
      <c r="M19" s="102">
        <f t="shared" si="2"/>
        <v>2617838.16</v>
      </c>
      <c r="N19" s="21"/>
      <c r="O19" s="21">
        <f>N19*$E19</f>
        <v>0</v>
      </c>
      <c r="P19" s="47">
        <f t="shared" si="3"/>
        <v>0</v>
      </c>
      <c r="Q19" s="8">
        <f t="shared" si="4"/>
        <v>0</v>
      </c>
    </row>
    <row r="20" spans="1:17" ht="24" customHeight="1" x14ac:dyDescent="0.3">
      <c r="A20" s="186" t="s">
        <v>14</v>
      </c>
      <c r="B20" s="234"/>
      <c r="C20" s="234"/>
      <c r="D20" s="234"/>
      <c r="E20" s="234"/>
      <c r="F20" s="121"/>
      <c r="G20" s="85">
        <f>SUM(G16:G19)</f>
        <v>4078305</v>
      </c>
      <c r="H20" s="85">
        <f>SUM(H16:H19)</f>
        <v>774877.95</v>
      </c>
      <c r="I20" s="122">
        <f>+G20+H20</f>
        <v>4853182.95</v>
      </c>
      <c r="J20" s="128"/>
      <c r="K20" s="82">
        <f>SUM(K16:K19)</f>
        <v>8985838</v>
      </c>
      <c r="L20" s="82">
        <f>SUM(L16:L19)</f>
        <v>1707309.2200000002</v>
      </c>
      <c r="M20" s="122">
        <f>+K20+L20</f>
        <v>10693147.220000001</v>
      </c>
      <c r="N20" s="130"/>
      <c r="O20" s="88">
        <f t="shared" ref="O20:P20" si="5">SUM(O16:O19)</f>
        <v>0</v>
      </c>
      <c r="P20" s="88">
        <f t="shared" si="5"/>
        <v>0</v>
      </c>
      <c r="Q20" s="122">
        <f>+O20+P20</f>
        <v>0</v>
      </c>
    </row>
    <row r="21" spans="1:17" s="1" customFormat="1" ht="60" customHeight="1" x14ac:dyDescent="0.3">
      <c r="A21" s="195" t="s">
        <v>15</v>
      </c>
      <c r="B21" s="196"/>
      <c r="C21" s="197"/>
      <c r="D21" s="20" t="s">
        <v>3</v>
      </c>
      <c r="E21" s="73" t="s">
        <v>4</v>
      </c>
      <c r="F21" s="100" t="s">
        <v>5</v>
      </c>
      <c r="G21" s="20" t="s">
        <v>6</v>
      </c>
      <c r="H21" s="20" t="s">
        <v>7</v>
      </c>
      <c r="I21" s="101" t="s">
        <v>8</v>
      </c>
      <c r="J21" s="100" t="s">
        <v>5</v>
      </c>
      <c r="K21" s="20" t="s">
        <v>6</v>
      </c>
      <c r="L21" s="20" t="s">
        <v>7</v>
      </c>
      <c r="M21" s="101" t="s">
        <v>8</v>
      </c>
      <c r="N21" s="100" t="s">
        <v>5</v>
      </c>
      <c r="O21" s="20" t="s">
        <v>6</v>
      </c>
      <c r="P21" s="20" t="s">
        <v>7</v>
      </c>
      <c r="Q21" s="101" t="s">
        <v>8</v>
      </c>
    </row>
    <row r="22" spans="1:17" s="3" customFormat="1" ht="18" customHeight="1" x14ac:dyDescent="0.25">
      <c r="A22" s="183" t="s">
        <v>16</v>
      </c>
      <c r="B22" s="183"/>
      <c r="C22" s="183"/>
      <c r="D22" s="169" t="s">
        <v>10</v>
      </c>
      <c r="E22" s="9">
        <v>3</v>
      </c>
      <c r="F22" s="170">
        <v>186437</v>
      </c>
      <c r="G22" s="14">
        <f>+F22*E22</f>
        <v>559311</v>
      </c>
      <c r="H22" s="47">
        <f t="shared" ref="H22:H33" si="6">G22*19%</f>
        <v>106269.09</v>
      </c>
      <c r="I22" s="102">
        <f>+G22+H22</f>
        <v>665580.09</v>
      </c>
      <c r="J22" s="170">
        <v>79832</v>
      </c>
      <c r="K22" s="14">
        <f>+J22*E22</f>
        <v>239496</v>
      </c>
      <c r="L22" s="47">
        <f t="shared" ref="L22:L33" si="7">K22*19%</f>
        <v>45504.24</v>
      </c>
      <c r="M22" s="102">
        <f>+K22+L22</f>
        <v>285000.24</v>
      </c>
      <c r="N22" s="170"/>
      <c r="O22" s="14">
        <f>+N22*E22</f>
        <v>0</v>
      </c>
      <c r="P22" s="8">
        <f>+O22*0.19</f>
        <v>0</v>
      </c>
      <c r="Q22" s="8">
        <f>+O22+P22</f>
        <v>0</v>
      </c>
    </row>
    <row r="23" spans="1:17" s="3" customFormat="1" ht="18" customHeight="1" x14ac:dyDescent="0.25">
      <c r="A23" s="183" t="s">
        <v>17</v>
      </c>
      <c r="B23" s="183"/>
      <c r="C23" s="183"/>
      <c r="D23" s="169" t="s">
        <v>10</v>
      </c>
      <c r="E23" s="9">
        <v>3</v>
      </c>
      <c r="F23" s="170">
        <v>46609</v>
      </c>
      <c r="G23" s="14">
        <f t="shared" ref="G23:G33" si="8">+F23*E23</f>
        <v>139827</v>
      </c>
      <c r="H23" s="47">
        <f t="shared" si="6"/>
        <v>26567.13</v>
      </c>
      <c r="I23" s="102">
        <f t="shared" ref="I23:I33" si="9">+G23+H23</f>
        <v>166394.13</v>
      </c>
      <c r="J23" s="170">
        <v>79832</v>
      </c>
      <c r="K23" s="14">
        <f t="shared" ref="K23:K33" si="10">+J23*E23</f>
        <v>239496</v>
      </c>
      <c r="L23" s="47">
        <f t="shared" si="7"/>
        <v>45504.24</v>
      </c>
      <c r="M23" s="102">
        <f t="shared" ref="M23:M29" si="11">+K23+L23</f>
        <v>285000.24</v>
      </c>
      <c r="N23" s="170"/>
      <c r="O23" s="14">
        <f t="shared" ref="O23:O30" si="12">+N23*E23</f>
        <v>0</v>
      </c>
      <c r="P23" s="8">
        <f t="shared" ref="P23:P30" si="13">+O23*0.19</f>
        <v>0</v>
      </c>
      <c r="Q23" s="8">
        <f t="shared" ref="Q23:Q30" si="14">+O23+P23</f>
        <v>0</v>
      </c>
    </row>
    <row r="24" spans="1:17" ht="30" customHeight="1" x14ac:dyDescent="0.3">
      <c r="A24" s="183" t="s">
        <v>18</v>
      </c>
      <c r="B24" s="183"/>
      <c r="C24" s="183"/>
      <c r="D24" s="169" t="s">
        <v>10</v>
      </c>
      <c r="E24" s="9">
        <v>3</v>
      </c>
      <c r="F24" s="170">
        <v>46609</v>
      </c>
      <c r="G24" s="14">
        <f t="shared" si="8"/>
        <v>139827</v>
      </c>
      <c r="H24" s="47">
        <f t="shared" si="6"/>
        <v>26567.13</v>
      </c>
      <c r="I24" s="102">
        <f t="shared" si="9"/>
        <v>166394.13</v>
      </c>
      <c r="J24" s="170">
        <v>0</v>
      </c>
      <c r="K24" s="14">
        <f t="shared" si="10"/>
        <v>0</v>
      </c>
      <c r="L24" s="47">
        <f t="shared" si="7"/>
        <v>0</v>
      </c>
      <c r="M24" s="102">
        <f t="shared" si="11"/>
        <v>0</v>
      </c>
      <c r="N24" s="170"/>
      <c r="O24" s="14">
        <f t="shared" si="12"/>
        <v>0</v>
      </c>
      <c r="P24" s="8">
        <f t="shared" si="13"/>
        <v>0</v>
      </c>
      <c r="Q24" s="8">
        <f t="shared" si="14"/>
        <v>0</v>
      </c>
    </row>
    <row r="25" spans="1:17" ht="18" customHeight="1" x14ac:dyDescent="0.3">
      <c r="A25" s="183" t="s">
        <v>19</v>
      </c>
      <c r="B25" s="183"/>
      <c r="C25" s="183"/>
      <c r="D25" s="64" t="s">
        <v>3</v>
      </c>
      <c r="E25" s="9">
        <v>3</v>
      </c>
      <c r="F25" s="171">
        <v>173950</v>
      </c>
      <c r="G25" s="14">
        <f t="shared" si="8"/>
        <v>521850</v>
      </c>
      <c r="H25" s="47">
        <f t="shared" si="6"/>
        <v>99151.5</v>
      </c>
      <c r="I25" s="102">
        <f t="shared" si="9"/>
        <v>621001.5</v>
      </c>
      <c r="J25" s="170">
        <v>173950</v>
      </c>
      <c r="K25" s="14">
        <f t="shared" si="10"/>
        <v>521850</v>
      </c>
      <c r="L25" s="47">
        <f t="shared" si="7"/>
        <v>99151.5</v>
      </c>
      <c r="M25" s="102">
        <f t="shared" si="11"/>
        <v>621001.5</v>
      </c>
      <c r="N25" s="170"/>
      <c r="O25" s="14">
        <f t="shared" si="12"/>
        <v>0</v>
      </c>
      <c r="P25" s="8">
        <f t="shared" si="13"/>
        <v>0</v>
      </c>
      <c r="Q25" s="8">
        <f t="shared" si="14"/>
        <v>0</v>
      </c>
    </row>
    <row r="26" spans="1:17" ht="18" customHeight="1" x14ac:dyDescent="0.3">
      <c r="A26" s="183" t="s">
        <v>75</v>
      </c>
      <c r="B26" s="183"/>
      <c r="C26" s="183"/>
      <c r="D26" s="64" t="s">
        <v>3</v>
      </c>
      <c r="E26" s="9">
        <v>3</v>
      </c>
      <c r="F26" s="182">
        <v>155462</v>
      </c>
      <c r="G26" s="14">
        <f t="shared" si="8"/>
        <v>466386</v>
      </c>
      <c r="H26" s="47">
        <f t="shared" si="6"/>
        <v>88613.34</v>
      </c>
      <c r="I26" s="102">
        <f t="shared" si="9"/>
        <v>554999.34</v>
      </c>
      <c r="J26" s="170">
        <v>188000</v>
      </c>
      <c r="K26" s="14">
        <f t="shared" si="10"/>
        <v>564000</v>
      </c>
      <c r="L26" s="47">
        <f t="shared" si="7"/>
        <v>107160</v>
      </c>
      <c r="M26" s="102">
        <f t="shared" si="11"/>
        <v>671160</v>
      </c>
      <c r="N26" s="170"/>
      <c r="O26" s="14"/>
      <c r="P26" s="8"/>
      <c r="Q26" s="8"/>
    </row>
    <row r="27" spans="1:17" ht="18" customHeight="1" x14ac:dyDescent="0.3">
      <c r="A27" s="183" t="s">
        <v>40</v>
      </c>
      <c r="B27" s="183"/>
      <c r="C27" s="183"/>
      <c r="D27" s="64" t="s">
        <v>3</v>
      </c>
      <c r="E27" s="9">
        <v>3</v>
      </c>
      <c r="F27" s="171">
        <v>242017</v>
      </c>
      <c r="G27" s="14">
        <f t="shared" si="8"/>
        <v>726051</v>
      </c>
      <c r="H27" s="47">
        <f t="shared" si="6"/>
        <v>137949.69</v>
      </c>
      <c r="I27" s="102">
        <f t="shared" si="9"/>
        <v>864000.69</v>
      </c>
      <c r="J27" s="170">
        <v>258000</v>
      </c>
      <c r="K27" s="14">
        <f t="shared" si="10"/>
        <v>774000</v>
      </c>
      <c r="L27" s="47">
        <f t="shared" si="7"/>
        <v>147060</v>
      </c>
      <c r="M27" s="102">
        <f t="shared" si="11"/>
        <v>921060</v>
      </c>
      <c r="N27" s="170"/>
      <c r="O27" s="14">
        <f t="shared" si="12"/>
        <v>0</v>
      </c>
      <c r="P27" s="8">
        <f t="shared" si="13"/>
        <v>0</v>
      </c>
      <c r="Q27" s="8">
        <f t="shared" si="14"/>
        <v>0</v>
      </c>
    </row>
    <row r="28" spans="1:17" ht="18" customHeight="1" x14ac:dyDescent="0.3">
      <c r="A28" s="183" t="s">
        <v>20</v>
      </c>
      <c r="B28" s="183"/>
      <c r="C28" s="183"/>
      <c r="D28" s="64" t="s">
        <v>21</v>
      </c>
      <c r="E28" s="9">
        <v>3</v>
      </c>
      <c r="F28" s="171">
        <v>47899</v>
      </c>
      <c r="G28" s="14">
        <f t="shared" si="8"/>
        <v>143697</v>
      </c>
      <c r="H28" s="47">
        <f t="shared" si="6"/>
        <v>27302.43</v>
      </c>
      <c r="I28" s="102">
        <f t="shared" si="9"/>
        <v>170999.43</v>
      </c>
      <c r="J28" s="170">
        <v>42000</v>
      </c>
      <c r="K28" s="14">
        <f t="shared" si="10"/>
        <v>126000</v>
      </c>
      <c r="L28" s="47">
        <f t="shared" si="7"/>
        <v>23940</v>
      </c>
      <c r="M28" s="102">
        <f t="shared" si="11"/>
        <v>149940</v>
      </c>
      <c r="N28" s="170"/>
      <c r="O28" s="14">
        <f t="shared" si="12"/>
        <v>0</v>
      </c>
      <c r="P28" s="8">
        <f t="shared" si="13"/>
        <v>0</v>
      </c>
      <c r="Q28" s="8">
        <f t="shared" si="14"/>
        <v>0</v>
      </c>
    </row>
    <row r="29" spans="1:17" ht="18" customHeight="1" x14ac:dyDescent="0.3">
      <c r="A29" s="183" t="s">
        <v>22</v>
      </c>
      <c r="B29" s="183"/>
      <c r="C29" s="183"/>
      <c r="D29" s="65" t="s">
        <v>3</v>
      </c>
      <c r="E29" s="9">
        <v>2</v>
      </c>
      <c r="F29" s="171">
        <v>75524</v>
      </c>
      <c r="G29" s="14">
        <f t="shared" si="8"/>
        <v>151048</v>
      </c>
      <c r="H29" s="47">
        <f t="shared" si="6"/>
        <v>28699.119999999999</v>
      </c>
      <c r="I29" s="102">
        <f t="shared" si="9"/>
        <v>179747.12</v>
      </c>
      <c r="J29" s="170">
        <v>93000</v>
      </c>
      <c r="K29" s="14">
        <f t="shared" si="10"/>
        <v>186000</v>
      </c>
      <c r="L29" s="47">
        <f t="shared" si="7"/>
        <v>35340</v>
      </c>
      <c r="M29" s="102">
        <f t="shared" si="11"/>
        <v>221340</v>
      </c>
      <c r="N29" s="170"/>
      <c r="O29" s="14">
        <f t="shared" si="12"/>
        <v>0</v>
      </c>
      <c r="P29" s="8">
        <f t="shared" si="13"/>
        <v>0</v>
      </c>
      <c r="Q29" s="8">
        <f t="shared" si="14"/>
        <v>0</v>
      </c>
    </row>
    <row r="30" spans="1:17" ht="18" customHeight="1" x14ac:dyDescent="0.3">
      <c r="A30" s="183" t="s">
        <v>23</v>
      </c>
      <c r="B30" s="183"/>
      <c r="C30" s="183"/>
      <c r="D30" s="65" t="s">
        <v>24</v>
      </c>
      <c r="E30" s="9">
        <v>6</v>
      </c>
      <c r="F30" s="171">
        <v>89076</v>
      </c>
      <c r="G30" s="14">
        <f t="shared" si="8"/>
        <v>534456</v>
      </c>
      <c r="H30" s="47">
        <f t="shared" si="6"/>
        <v>101546.64</v>
      </c>
      <c r="I30" s="102">
        <f t="shared" si="9"/>
        <v>636002.64</v>
      </c>
      <c r="J30" s="170">
        <v>93000</v>
      </c>
      <c r="K30" s="14">
        <f t="shared" si="10"/>
        <v>558000</v>
      </c>
      <c r="L30" s="47">
        <f t="shared" si="7"/>
        <v>106020</v>
      </c>
      <c r="M30" s="123">
        <f>+K30+L30</f>
        <v>664020</v>
      </c>
      <c r="N30" s="170"/>
      <c r="O30" s="14">
        <f t="shared" si="12"/>
        <v>0</v>
      </c>
      <c r="P30" s="8">
        <f t="shared" si="13"/>
        <v>0</v>
      </c>
      <c r="Q30" s="8">
        <f t="shared" si="14"/>
        <v>0</v>
      </c>
    </row>
    <row r="31" spans="1:17" ht="18" customHeight="1" x14ac:dyDescent="0.3">
      <c r="A31" s="194" t="s">
        <v>25</v>
      </c>
      <c r="B31" s="194"/>
      <c r="C31" s="194"/>
      <c r="D31" s="11" t="s">
        <v>3</v>
      </c>
      <c r="E31" s="9">
        <v>3</v>
      </c>
      <c r="F31" s="171">
        <v>4202</v>
      </c>
      <c r="G31" s="14">
        <f t="shared" si="8"/>
        <v>12606</v>
      </c>
      <c r="H31" s="47">
        <f t="shared" si="6"/>
        <v>2395.14</v>
      </c>
      <c r="I31" s="102">
        <f t="shared" si="9"/>
        <v>15001.14</v>
      </c>
      <c r="J31" s="170">
        <v>5700</v>
      </c>
      <c r="K31" s="14">
        <f t="shared" si="10"/>
        <v>17100</v>
      </c>
      <c r="L31" s="47">
        <f t="shared" si="7"/>
        <v>3249</v>
      </c>
      <c r="M31" s="123">
        <f t="shared" ref="M31:M33" si="15">+K31+L31</f>
        <v>20349</v>
      </c>
      <c r="N31" s="176"/>
      <c r="O31" s="14"/>
      <c r="P31" s="8"/>
      <c r="Q31" s="8"/>
    </row>
    <row r="32" spans="1:17" ht="18" customHeight="1" x14ac:dyDescent="0.3">
      <c r="A32" s="194" t="s">
        <v>26</v>
      </c>
      <c r="B32" s="194"/>
      <c r="C32" s="194"/>
      <c r="D32" s="11" t="s">
        <v>27</v>
      </c>
      <c r="E32" s="9">
        <v>6</v>
      </c>
      <c r="F32" s="171">
        <v>42858</v>
      </c>
      <c r="G32" s="14">
        <f t="shared" si="8"/>
        <v>257148</v>
      </c>
      <c r="H32" s="47">
        <f t="shared" si="6"/>
        <v>48858.12</v>
      </c>
      <c r="I32" s="102">
        <f t="shared" si="9"/>
        <v>306006.12</v>
      </c>
      <c r="J32" s="170">
        <v>42729.41</v>
      </c>
      <c r="K32" s="14">
        <f t="shared" si="10"/>
        <v>256376.46000000002</v>
      </c>
      <c r="L32" s="47">
        <f t="shared" si="7"/>
        <v>48711.527400000006</v>
      </c>
      <c r="M32" s="123">
        <f t="shared" si="15"/>
        <v>305087.98740000004</v>
      </c>
      <c r="N32" s="176"/>
      <c r="O32" s="14"/>
      <c r="P32" s="8"/>
      <c r="Q32" s="8"/>
    </row>
    <row r="33" spans="1:19" ht="18" customHeight="1" x14ac:dyDescent="0.3">
      <c r="A33" s="194" t="s">
        <v>28</v>
      </c>
      <c r="B33" s="194"/>
      <c r="C33" s="194"/>
      <c r="D33" s="9" t="s">
        <v>10</v>
      </c>
      <c r="E33" s="9">
        <v>3</v>
      </c>
      <c r="F33" s="170">
        <v>699138</v>
      </c>
      <c r="G33" s="14">
        <f t="shared" si="8"/>
        <v>2097414</v>
      </c>
      <c r="H33" s="47">
        <f t="shared" si="6"/>
        <v>398508.66000000003</v>
      </c>
      <c r="I33" s="102">
        <f t="shared" si="9"/>
        <v>2495922.66</v>
      </c>
      <c r="J33" s="170">
        <v>642000</v>
      </c>
      <c r="K33" s="14">
        <f t="shared" si="10"/>
        <v>1926000</v>
      </c>
      <c r="L33" s="47">
        <f t="shared" si="7"/>
        <v>365940</v>
      </c>
      <c r="M33" s="123">
        <f t="shared" si="15"/>
        <v>2291940</v>
      </c>
      <c r="N33" s="176"/>
      <c r="O33" s="14"/>
      <c r="P33" s="8"/>
      <c r="Q33" s="8"/>
    </row>
    <row r="34" spans="1:19" ht="18" customHeight="1" x14ac:dyDescent="0.3">
      <c r="A34" s="185" t="s">
        <v>14</v>
      </c>
      <c r="B34" s="185"/>
      <c r="C34" s="185"/>
      <c r="D34" s="185"/>
      <c r="E34" s="186"/>
      <c r="F34" s="121"/>
      <c r="G34" s="86">
        <f>SUM(G22:G33)</f>
        <v>5749621</v>
      </c>
      <c r="H34" s="87">
        <f>SUM(H22:H33)</f>
        <v>1092427.9900000002</v>
      </c>
      <c r="I34" s="124">
        <f>G34+H34</f>
        <v>6842048.9900000002</v>
      </c>
      <c r="J34" s="128"/>
      <c r="K34" s="79">
        <f>SUM(K22:K33)</f>
        <v>5408318.46</v>
      </c>
      <c r="L34" s="83">
        <f>+L22+L23+L24+L25+L27+L28+L29+L30+L31+L32+L33</f>
        <v>920420.5074</v>
      </c>
      <c r="M34" s="114">
        <f>SUM(M22:M33)</f>
        <v>6435898.9673999995</v>
      </c>
      <c r="N34" s="130"/>
      <c r="O34" s="81">
        <f>SUM(O22:O30)</f>
        <v>0</v>
      </c>
      <c r="P34" s="89">
        <f>+P22+P23+P24+P25+P27+P28+P29+P30</f>
        <v>0</v>
      </c>
      <c r="Q34" s="118">
        <f>O34+P34</f>
        <v>0</v>
      </c>
    </row>
    <row r="35" spans="1:19" ht="21.75" customHeight="1" x14ac:dyDescent="0.3">
      <c r="A35" s="185" t="s">
        <v>29</v>
      </c>
      <c r="B35" s="185"/>
      <c r="C35" s="185"/>
      <c r="D35" s="185"/>
      <c r="E35" s="186"/>
      <c r="F35" s="121"/>
      <c r="G35" s="86">
        <f>+G20+G34</f>
        <v>9827926</v>
      </c>
      <c r="H35" s="87">
        <f>G35*19%</f>
        <v>1867305.94</v>
      </c>
      <c r="I35" s="105">
        <f>+(I20+I34)</f>
        <v>11695231.940000001</v>
      </c>
      <c r="J35" s="128"/>
      <c r="K35" s="79">
        <f>+K20+K34</f>
        <v>14394156.460000001</v>
      </c>
      <c r="L35" s="83">
        <f>K35*19%</f>
        <v>2734889.7274000002</v>
      </c>
      <c r="M35" s="105">
        <f>+(M20+M34)</f>
        <v>17129046.187399998</v>
      </c>
      <c r="N35" s="130"/>
      <c r="O35" s="81">
        <f>+O20+O34</f>
        <v>0</v>
      </c>
      <c r="P35" s="89">
        <f>O35*19%</f>
        <v>0</v>
      </c>
      <c r="Q35" s="105">
        <f>+(Q20+Q34)*1.13</f>
        <v>0</v>
      </c>
    </row>
    <row r="36" spans="1:19" s="1" customFormat="1" ht="48" customHeight="1" x14ac:dyDescent="0.3">
      <c r="A36" s="233" t="s">
        <v>86</v>
      </c>
      <c r="B36" s="233"/>
      <c r="C36" s="233"/>
      <c r="D36" s="20" t="s">
        <v>3</v>
      </c>
      <c r="E36" s="73" t="s">
        <v>4</v>
      </c>
      <c r="F36" s="100" t="s">
        <v>5</v>
      </c>
      <c r="G36" s="20" t="s">
        <v>6</v>
      </c>
      <c r="H36" s="20" t="s">
        <v>7</v>
      </c>
      <c r="I36" s="101" t="s">
        <v>8</v>
      </c>
      <c r="J36" s="100" t="s">
        <v>5</v>
      </c>
      <c r="K36" s="20" t="s">
        <v>6</v>
      </c>
      <c r="L36" s="20" t="s">
        <v>7</v>
      </c>
      <c r="M36" s="101" t="s">
        <v>8</v>
      </c>
      <c r="N36" s="100" t="s">
        <v>5</v>
      </c>
      <c r="O36" s="20" t="s">
        <v>6</v>
      </c>
      <c r="P36" s="20" t="s">
        <v>7</v>
      </c>
      <c r="Q36" s="101" t="s">
        <v>8</v>
      </c>
      <c r="S36" s="178"/>
    </row>
    <row r="37" spans="1:19" s="3" customFormat="1" ht="17.25" customHeight="1" x14ac:dyDescent="0.25">
      <c r="A37" s="247" t="s">
        <v>30</v>
      </c>
      <c r="B37" s="247"/>
      <c r="C37" s="247"/>
      <c r="D37" s="7" t="s">
        <v>31</v>
      </c>
      <c r="E37" s="9">
        <v>2</v>
      </c>
      <c r="F37" s="170">
        <v>599160</v>
      </c>
      <c r="G37" s="21">
        <f>F37*$E37</f>
        <v>1198320</v>
      </c>
      <c r="H37" s="47">
        <f t="shared" ref="H37:H40" si="16">G37*19%</f>
        <v>227680.8</v>
      </c>
      <c r="I37" s="102">
        <f>G37+H37</f>
        <v>1426000.8</v>
      </c>
      <c r="J37" s="170">
        <v>589916</v>
      </c>
      <c r="K37" s="21">
        <f>+J37*E37</f>
        <v>1179832</v>
      </c>
      <c r="L37" s="47">
        <f t="shared" ref="L37:L40" si="17">K37*19%</f>
        <v>224168.08000000002</v>
      </c>
      <c r="M37" s="102">
        <f>K37+L37</f>
        <v>1404000.08</v>
      </c>
      <c r="N37" s="170"/>
      <c r="O37" s="21">
        <f>N37*$E37</f>
        <v>0</v>
      </c>
      <c r="P37" s="8">
        <f t="shared" ref="P37:P40" si="18">+O37*0.19</f>
        <v>0</v>
      </c>
      <c r="Q37" s="8"/>
    </row>
    <row r="38" spans="1:19" s="3" customFormat="1" ht="17.25" customHeight="1" x14ac:dyDescent="0.25">
      <c r="A38" s="247" t="s">
        <v>32</v>
      </c>
      <c r="B38" s="247"/>
      <c r="C38" s="247"/>
      <c r="D38" s="7" t="s">
        <v>31</v>
      </c>
      <c r="E38" s="9">
        <v>2</v>
      </c>
      <c r="F38" s="170">
        <v>355462</v>
      </c>
      <c r="G38" s="21">
        <f t="shared" ref="G38:G39" si="19">F38*$E38</f>
        <v>710924</v>
      </c>
      <c r="H38" s="47">
        <f t="shared" si="16"/>
        <v>135075.56</v>
      </c>
      <c r="I38" s="102">
        <f t="shared" ref="I38:I39" si="20">G38+H38</f>
        <v>845999.56</v>
      </c>
      <c r="J38" s="170">
        <v>350420</v>
      </c>
      <c r="K38" s="21">
        <f t="shared" ref="K38:K40" si="21">+J38*E38</f>
        <v>700840</v>
      </c>
      <c r="L38" s="47">
        <f t="shared" si="17"/>
        <v>133159.6</v>
      </c>
      <c r="M38" s="102">
        <f t="shared" ref="M38:M40" si="22">K38+L38</f>
        <v>833999.6</v>
      </c>
      <c r="N38" s="170"/>
      <c r="O38" s="21">
        <f t="shared" ref="O38:O40" si="23">N38*$E38</f>
        <v>0</v>
      </c>
      <c r="P38" s="8">
        <f t="shared" si="18"/>
        <v>0</v>
      </c>
      <c r="Q38" s="8"/>
    </row>
    <row r="39" spans="1:19" s="3" customFormat="1" ht="17.25" customHeight="1" x14ac:dyDescent="0.25">
      <c r="A39" s="247" t="s">
        <v>76</v>
      </c>
      <c r="B39" s="247"/>
      <c r="C39" s="247"/>
      <c r="D39" s="64" t="s">
        <v>3</v>
      </c>
      <c r="E39" s="9">
        <v>1</v>
      </c>
      <c r="F39" s="170">
        <v>1200000</v>
      </c>
      <c r="G39" s="21">
        <f t="shared" si="19"/>
        <v>1200000</v>
      </c>
      <c r="H39" s="47">
        <f t="shared" si="16"/>
        <v>228000</v>
      </c>
      <c r="I39" s="102">
        <f t="shared" si="20"/>
        <v>1428000</v>
      </c>
      <c r="J39" s="170">
        <v>830252</v>
      </c>
      <c r="K39" s="21">
        <f t="shared" si="21"/>
        <v>830252</v>
      </c>
      <c r="L39" s="47">
        <f t="shared" si="17"/>
        <v>157747.88</v>
      </c>
      <c r="M39" s="102">
        <f t="shared" si="22"/>
        <v>987999.88</v>
      </c>
      <c r="N39" s="170"/>
      <c r="O39" s="21"/>
      <c r="P39" s="8"/>
      <c r="Q39" s="8"/>
    </row>
    <row r="40" spans="1:19" ht="18.75" customHeight="1" x14ac:dyDescent="0.3">
      <c r="A40" s="247" t="s">
        <v>33</v>
      </c>
      <c r="B40" s="247"/>
      <c r="C40" s="247"/>
      <c r="D40" s="9" t="s">
        <v>31</v>
      </c>
      <c r="E40" s="9">
        <v>1</v>
      </c>
      <c r="F40" s="170">
        <v>6664000</v>
      </c>
      <c r="G40" s="21">
        <f>F40*$E40</f>
        <v>6664000</v>
      </c>
      <c r="H40" s="47">
        <f t="shared" si="16"/>
        <v>1266160</v>
      </c>
      <c r="I40" s="102">
        <f>G40+H40</f>
        <v>7930160</v>
      </c>
      <c r="J40" s="170">
        <v>3276000</v>
      </c>
      <c r="K40" s="21">
        <f t="shared" si="21"/>
        <v>3276000</v>
      </c>
      <c r="L40" s="47">
        <f t="shared" si="17"/>
        <v>622440</v>
      </c>
      <c r="M40" s="102">
        <f t="shared" si="22"/>
        <v>3898440</v>
      </c>
      <c r="N40" s="170"/>
      <c r="O40" s="21">
        <f t="shared" si="23"/>
        <v>0</v>
      </c>
      <c r="P40" s="8">
        <f t="shared" si="18"/>
        <v>0</v>
      </c>
      <c r="Q40" s="8"/>
    </row>
    <row r="41" spans="1:19" ht="26.25" customHeight="1" x14ac:dyDescent="0.3">
      <c r="A41" s="185" t="s">
        <v>87</v>
      </c>
      <c r="B41" s="185"/>
      <c r="C41" s="185"/>
      <c r="D41" s="185"/>
      <c r="E41" s="186"/>
      <c r="F41" s="121"/>
      <c r="G41" s="85">
        <f>SUM(G37:G40)</f>
        <v>9773244</v>
      </c>
      <c r="H41" s="85">
        <f>SUM(H37:H40)</f>
        <v>1856916.3599999999</v>
      </c>
      <c r="I41" s="105">
        <f>+(G41+H41)</f>
        <v>11630160.359999999</v>
      </c>
      <c r="J41" s="128"/>
      <c r="K41" s="82">
        <f>SUM(K37:K40)</f>
        <v>5986924</v>
      </c>
      <c r="L41" s="82">
        <f>SUM(L37:L40)</f>
        <v>1137515.56</v>
      </c>
      <c r="M41" s="105">
        <f>+(K41+L41)</f>
        <v>7124439.5600000005</v>
      </c>
      <c r="N41" s="130"/>
      <c r="O41" s="88">
        <f>SUM(O37:O40)</f>
        <v>0</v>
      </c>
      <c r="P41" s="88">
        <f>SUM(P37:P40)</f>
        <v>0</v>
      </c>
      <c r="Q41" s="105">
        <f>+(O41+P41)*1.13</f>
        <v>0</v>
      </c>
    </row>
    <row r="42" spans="1:19" ht="22.5" customHeight="1" thickBot="1" x14ac:dyDescent="0.35">
      <c r="A42" s="251" t="s">
        <v>41</v>
      </c>
      <c r="B42" s="251"/>
      <c r="C42" s="251"/>
      <c r="D42" s="251"/>
      <c r="E42" s="252"/>
      <c r="F42" s="125"/>
      <c r="G42" s="126">
        <f>SUM(G35+G41)</f>
        <v>19601170</v>
      </c>
      <c r="H42" s="126">
        <f>SUM(H35+H41)</f>
        <v>3724222.3</v>
      </c>
      <c r="I42" s="127">
        <f>SUM(I35+I41)</f>
        <v>23325392.300000001</v>
      </c>
      <c r="J42" s="129"/>
      <c r="K42" s="126">
        <f>SUM(K35+K41)</f>
        <v>20381080.460000001</v>
      </c>
      <c r="L42" s="126">
        <f>SUM(L35+L41)</f>
        <v>3872405.2874000003</v>
      </c>
      <c r="M42" s="127">
        <f>SUM(M35+M41)</f>
        <v>24253485.747400001</v>
      </c>
      <c r="N42" s="129"/>
      <c r="O42" s="126">
        <f>SUM(O20+O41)</f>
        <v>0</v>
      </c>
      <c r="P42" s="126">
        <f>SUM(P20+P41)</f>
        <v>0</v>
      </c>
      <c r="Q42" s="127">
        <f>SUM(Q35+Q41)</f>
        <v>0</v>
      </c>
    </row>
    <row r="43" spans="1:19" ht="22.5" customHeight="1" x14ac:dyDescent="0.3">
      <c r="A43" s="84"/>
      <c r="B43" s="84"/>
      <c r="C43" s="84"/>
      <c r="D43" s="84"/>
      <c r="E43" s="84"/>
      <c r="F43" s="84"/>
      <c r="G43" s="39"/>
      <c r="H43" s="39"/>
      <c r="I43" s="39"/>
    </row>
    <row r="44" spans="1:19" ht="18" customHeight="1" x14ac:dyDescent="0.3">
      <c r="A44" s="4"/>
      <c r="B44" s="4"/>
      <c r="C44" s="4"/>
      <c r="D44" s="62"/>
      <c r="E44" s="63"/>
      <c r="F44" s="63"/>
      <c r="G44" s="63"/>
      <c r="H44" s="4"/>
      <c r="I44" s="179"/>
      <c r="L44" s="180"/>
    </row>
    <row r="45" spans="1:19" ht="13.5" customHeight="1" x14ac:dyDescent="0.3">
      <c r="D45" s="10" t="s">
        <v>35</v>
      </c>
    </row>
    <row r="46" spans="1:19" ht="20.25" customHeight="1" x14ac:dyDescent="0.3">
      <c r="A46" s="248" t="s">
        <v>42</v>
      </c>
      <c r="B46" s="249"/>
      <c r="C46" s="250"/>
      <c r="D46" s="172">
        <v>118652</v>
      </c>
      <c r="E46" s="69"/>
      <c r="F46" s="69"/>
      <c r="G46" s="69"/>
      <c r="H46" s="4"/>
      <c r="I46" s="4"/>
    </row>
    <row r="47" spans="1:19" ht="13.5" customHeight="1" x14ac:dyDescent="0.3">
      <c r="A47" s="17"/>
      <c r="B47" s="4"/>
      <c r="C47" s="4"/>
      <c r="D47" s="4"/>
      <c r="E47" s="4"/>
      <c r="F47" s="22"/>
      <c r="G47" s="4"/>
      <c r="H47" s="58"/>
      <c r="I47" s="74"/>
      <c r="J47" s="60"/>
      <c r="K47" s="75"/>
    </row>
    <row r="48" spans="1:19" ht="14" x14ac:dyDescent="0.3">
      <c r="A48" s="4"/>
      <c r="B48" s="4"/>
      <c r="C48" s="4"/>
      <c r="D48" s="4"/>
      <c r="E48" s="4"/>
      <c r="F48" s="22"/>
      <c r="G48" s="4"/>
      <c r="H48" s="58"/>
      <c r="I48" s="52"/>
      <c r="J48" s="61"/>
      <c r="K48" s="41"/>
    </row>
    <row r="49" spans="1:9" x14ac:dyDescent="0.3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3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3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3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3">
      <c r="A53" s="4"/>
      <c r="B53" s="4"/>
      <c r="C53" s="4"/>
      <c r="D53" s="4"/>
      <c r="E53" s="4"/>
      <c r="F53" s="4"/>
      <c r="G53" s="70"/>
      <c r="H53" s="4"/>
      <c r="I53" s="4"/>
    </row>
    <row r="54" spans="1:9" x14ac:dyDescent="0.3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3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3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3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3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3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3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3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3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3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3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3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3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3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3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3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3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3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3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3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3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3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3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3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3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3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3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3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3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3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3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3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3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3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3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3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3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3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3">
      <c r="A92" s="4"/>
      <c r="B92" s="4"/>
      <c r="C92" s="4"/>
      <c r="D92" s="4"/>
      <c r="E92" s="4"/>
      <c r="F92" s="4"/>
      <c r="G92" s="4"/>
      <c r="H92" s="4"/>
      <c r="I92" s="4"/>
    </row>
  </sheetData>
  <mergeCells count="36">
    <mergeCell ref="A26:C26"/>
    <mergeCell ref="A39:C39"/>
    <mergeCell ref="A36:C36"/>
    <mergeCell ref="A35:E35"/>
    <mergeCell ref="A46:C46"/>
    <mergeCell ref="A37:C37"/>
    <mergeCell ref="A38:C38"/>
    <mergeCell ref="A40:C40"/>
    <mergeCell ref="A41:E41"/>
    <mergeCell ref="A42:E42"/>
    <mergeCell ref="A1:I10"/>
    <mergeCell ref="A14:C14"/>
    <mergeCell ref="D14:E14"/>
    <mergeCell ref="F14:I14"/>
    <mergeCell ref="A21:C21"/>
    <mergeCell ref="A15:C15"/>
    <mergeCell ref="A16:C16"/>
    <mergeCell ref="A17:C17"/>
    <mergeCell ref="A18:C18"/>
    <mergeCell ref="A19:C19"/>
    <mergeCell ref="J14:M14"/>
    <mergeCell ref="N14:Q14"/>
    <mergeCell ref="A11:Q13"/>
    <mergeCell ref="A20:E20"/>
    <mergeCell ref="A34:E34"/>
    <mergeCell ref="A25:C25"/>
    <mergeCell ref="A27:C27"/>
    <mergeCell ref="A28:C28"/>
    <mergeCell ref="A22:C22"/>
    <mergeCell ref="A23:C23"/>
    <mergeCell ref="A24:C24"/>
    <mergeCell ref="A29:C29"/>
    <mergeCell ref="A30:C30"/>
    <mergeCell ref="A33:C33"/>
    <mergeCell ref="A32:C32"/>
    <mergeCell ref="A31:C31"/>
  </mergeCells>
  <pageMargins left="0.7" right="0.7" top="0.75" bottom="0.75" header="0.3" footer="0.3"/>
  <pageSetup paperSize="12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92"/>
  <sheetViews>
    <sheetView showGridLines="0" topLeftCell="A12" zoomScale="85" zoomScaleNormal="85" workbookViewId="0">
      <selection activeCell="E36" sqref="E36"/>
    </sheetView>
  </sheetViews>
  <sheetFormatPr baseColWidth="10" defaultColWidth="11.453125" defaultRowHeight="13.5" x14ac:dyDescent="0.3"/>
  <cols>
    <col min="1" max="1" width="17.26953125" style="10" customWidth="1"/>
    <col min="2" max="2" width="26.7265625" style="10" customWidth="1"/>
    <col min="3" max="3" width="17.81640625" style="13" customWidth="1"/>
    <col min="4" max="4" width="10.81640625" style="10" customWidth="1"/>
    <col min="5" max="5" width="17.26953125" style="10" customWidth="1"/>
    <col min="6" max="6" width="15.81640625" style="10" customWidth="1"/>
    <col min="7" max="7" width="14.453125" style="10" customWidth="1"/>
    <col min="8" max="8" width="17.54296875" style="10" customWidth="1"/>
    <col min="9" max="9" width="13.26953125" style="2" customWidth="1"/>
    <col min="10" max="10" width="14.1796875" style="2" customWidth="1"/>
    <col min="11" max="11" width="13.453125" style="2" customWidth="1"/>
    <col min="12" max="12" width="14.26953125" style="2" customWidth="1"/>
    <col min="13" max="13" width="13.453125" style="2" customWidth="1"/>
    <col min="14" max="14" width="14.1796875" style="2" customWidth="1"/>
    <col min="15" max="15" width="13.26953125" style="2" customWidth="1"/>
    <col min="16" max="16" width="14.453125" style="2" customWidth="1"/>
    <col min="17" max="184" width="11.453125" style="2"/>
    <col min="185" max="185" width="16.1796875" style="2" customWidth="1"/>
    <col min="186" max="186" width="16" style="2" customWidth="1"/>
    <col min="187" max="187" width="9.81640625" style="2" bestFit="1" customWidth="1"/>
    <col min="188" max="188" width="11.7265625" style="2" customWidth="1"/>
    <col min="189" max="190" width="11.1796875" style="2" customWidth="1"/>
    <col min="191" max="191" width="11.81640625" style="2" bestFit="1" customWidth="1"/>
    <col min="192" max="193" width="11.1796875" style="2" customWidth="1"/>
    <col min="194" max="194" width="12.81640625" style="2" customWidth="1"/>
    <col min="195" max="195" width="11.81640625" style="2" bestFit="1" customWidth="1"/>
    <col min="196" max="196" width="12.7265625" style="2" customWidth="1"/>
    <col min="197" max="197" width="11.7265625" style="2" customWidth="1"/>
    <col min="198" max="198" width="13" style="2" customWidth="1"/>
    <col min="199" max="199" width="12.54296875" style="2" customWidth="1"/>
    <col min="200" max="200" width="0" style="2" hidden="1" customWidth="1"/>
    <col min="201" max="440" width="11.453125" style="2"/>
    <col min="441" max="441" width="16.1796875" style="2" customWidth="1"/>
    <col min="442" max="442" width="16" style="2" customWidth="1"/>
    <col min="443" max="443" width="9.81640625" style="2" bestFit="1" customWidth="1"/>
    <col min="444" max="444" width="11.7265625" style="2" customWidth="1"/>
    <col min="445" max="446" width="11.1796875" style="2" customWidth="1"/>
    <col min="447" max="447" width="11.81640625" style="2" bestFit="1" customWidth="1"/>
    <col min="448" max="449" width="11.1796875" style="2" customWidth="1"/>
    <col min="450" max="450" width="12.81640625" style="2" customWidth="1"/>
    <col min="451" max="451" width="11.81640625" style="2" bestFit="1" customWidth="1"/>
    <col min="452" max="452" width="12.7265625" style="2" customWidth="1"/>
    <col min="453" max="453" width="11.7265625" style="2" customWidth="1"/>
    <col min="454" max="454" width="13" style="2" customWidth="1"/>
    <col min="455" max="455" width="12.54296875" style="2" customWidth="1"/>
    <col min="456" max="456" width="0" style="2" hidden="1" customWidth="1"/>
    <col min="457" max="696" width="11.453125" style="2"/>
    <col min="697" max="697" width="16.1796875" style="2" customWidth="1"/>
    <col min="698" max="698" width="16" style="2" customWidth="1"/>
    <col min="699" max="699" width="9.81640625" style="2" bestFit="1" customWidth="1"/>
    <col min="700" max="700" width="11.7265625" style="2" customWidth="1"/>
    <col min="701" max="702" width="11.1796875" style="2" customWidth="1"/>
    <col min="703" max="703" width="11.81640625" style="2" bestFit="1" customWidth="1"/>
    <col min="704" max="705" width="11.1796875" style="2" customWidth="1"/>
    <col min="706" max="706" width="12.81640625" style="2" customWidth="1"/>
    <col min="707" max="707" width="11.81640625" style="2" bestFit="1" customWidth="1"/>
    <col min="708" max="708" width="12.7265625" style="2" customWidth="1"/>
    <col min="709" max="709" width="11.7265625" style="2" customWidth="1"/>
    <col min="710" max="710" width="13" style="2" customWidth="1"/>
    <col min="711" max="711" width="12.54296875" style="2" customWidth="1"/>
    <col min="712" max="712" width="0" style="2" hidden="1" customWidth="1"/>
    <col min="713" max="952" width="11.453125" style="2"/>
    <col min="953" max="953" width="16.1796875" style="2" customWidth="1"/>
    <col min="954" max="954" width="16" style="2" customWidth="1"/>
    <col min="955" max="955" width="9.81640625" style="2" bestFit="1" customWidth="1"/>
    <col min="956" max="956" width="11.7265625" style="2" customWidth="1"/>
    <col min="957" max="958" width="11.1796875" style="2" customWidth="1"/>
    <col min="959" max="959" width="11.81640625" style="2" bestFit="1" customWidth="1"/>
    <col min="960" max="961" width="11.1796875" style="2" customWidth="1"/>
    <col min="962" max="962" width="12.81640625" style="2" customWidth="1"/>
    <col min="963" max="963" width="11.81640625" style="2" bestFit="1" customWidth="1"/>
    <col min="964" max="964" width="12.7265625" style="2" customWidth="1"/>
    <col min="965" max="965" width="11.7265625" style="2" customWidth="1"/>
    <col min="966" max="966" width="13" style="2" customWidth="1"/>
    <col min="967" max="967" width="12.54296875" style="2" customWidth="1"/>
    <col min="968" max="968" width="0" style="2" hidden="1" customWidth="1"/>
    <col min="969" max="1208" width="11.453125" style="2"/>
    <col min="1209" max="1209" width="16.1796875" style="2" customWidth="1"/>
    <col min="1210" max="1210" width="16" style="2" customWidth="1"/>
    <col min="1211" max="1211" width="9.81640625" style="2" bestFit="1" customWidth="1"/>
    <col min="1212" max="1212" width="11.7265625" style="2" customWidth="1"/>
    <col min="1213" max="1214" width="11.1796875" style="2" customWidth="1"/>
    <col min="1215" max="1215" width="11.81640625" style="2" bestFit="1" customWidth="1"/>
    <col min="1216" max="1217" width="11.1796875" style="2" customWidth="1"/>
    <col min="1218" max="1218" width="12.81640625" style="2" customWidth="1"/>
    <col min="1219" max="1219" width="11.81640625" style="2" bestFit="1" customWidth="1"/>
    <col min="1220" max="1220" width="12.7265625" style="2" customWidth="1"/>
    <col min="1221" max="1221" width="11.7265625" style="2" customWidth="1"/>
    <col min="1222" max="1222" width="13" style="2" customWidth="1"/>
    <col min="1223" max="1223" width="12.54296875" style="2" customWidth="1"/>
    <col min="1224" max="1224" width="0" style="2" hidden="1" customWidth="1"/>
    <col min="1225" max="1464" width="11.453125" style="2"/>
    <col min="1465" max="1465" width="16.1796875" style="2" customWidth="1"/>
    <col min="1466" max="1466" width="16" style="2" customWidth="1"/>
    <col min="1467" max="1467" width="9.81640625" style="2" bestFit="1" customWidth="1"/>
    <col min="1468" max="1468" width="11.7265625" style="2" customWidth="1"/>
    <col min="1469" max="1470" width="11.1796875" style="2" customWidth="1"/>
    <col min="1471" max="1471" width="11.81640625" style="2" bestFit="1" customWidth="1"/>
    <col min="1472" max="1473" width="11.1796875" style="2" customWidth="1"/>
    <col min="1474" max="1474" width="12.81640625" style="2" customWidth="1"/>
    <col min="1475" max="1475" width="11.81640625" style="2" bestFit="1" customWidth="1"/>
    <col min="1476" max="1476" width="12.7265625" style="2" customWidth="1"/>
    <col min="1477" max="1477" width="11.7265625" style="2" customWidth="1"/>
    <col min="1478" max="1478" width="13" style="2" customWidth="1"/>
    <col min="1479" max="1479" width="12.54296875" style="2" customWidth="1"/>
    <col min="1480" max="1480" width="0" style="2" hidden="1" customWidth="1"/>
    <col min="1481" max="1720" width="11.453125" style="2"/>
    <col min="1721" max="1721" width="16.1796875" style="2" customWidth="1"/>
    <col min="1722" max="1722" width="16" style="2" customWidth="1"/>
    <col min="1723" max="1723" width="9.81640625" style="2" bestFit="1" customWidth="1"/>
    <col min="1724" max="1724" width="11.7265625" style="2" customWidth="1"/>
    <col min="1725" max="1726" width="11.1796875" style="2" customWidth="1"/>
    <col min="1727" max="1727" width="11.81640625" style="2" bestFit="1" customWidth="1"/>
    <col min="1728" max="1729" width="11.1796875" style="2" customWidth="1"/>
    <col min="1730" max="1730" width="12.81640625" style="2" customWidth="1"/>
    <col min="1731" max="1731" width="11.81640625" style="2" bestFit="1" customWidth="1"/>
    <col min="1732" max="1732" width="12.7265625" style="2" customWidth="1"/>
    <col min="1733" max="1733" width="11.7265625" style="2" customWidth="1"/>
    <col min="1734" max="1734" width="13" style="2" customWidth="1"/>
    <col min="1735" max="1735" width="12.54296875" style="2" customWidth="1"/>
    <col min="1736" max="1736" width="0" style="2" hidden="1" customWidth="1"/>
    <col min="1737" max="1976" width="11.453125" style="2"/>
    <col min="1977" max="1977" width="16.1796875" style="2" customWidth="1"/>
    <col min="1978" max="1978" width="16" style="2" customWidth="1"/>
    <col min="1979" max="1979" width="9.81640625" style="2" bestFit="1" customWidth="1"/>
    <col min="1980" max="1980" width="11.7265625" style="2" customWidth="1"/>
    <col min="1981" max="1982" width="11.1796875" style="2" customWidth="1"/>
    <col min="1983" max="1983" width="11.81640625" style="2" bestFit="1" customWidth="1"/>
    <col min="1984" max="1985" width="11.1796875" style="2" customWidth="1"/>
    <col min="1986" max="1986" width="12.81640625" style="2" customWidth="1"/>
    <col min="1987" max="1987" width="11.81640625" style="2" bestFit="1" customWidth="1"/>
    <col min="1988" max="1988" width="12.7265625" style="2" customWidth="1"/>
    <col min="1989" max="1989" width="11.7265625" style="2" customWidth="1"/>
    <col min="1990" max="1990" width="13" style="2" customWidth="1"/>
    <col min="1991" max="1991" width="12.54296875" style="2" customWidth="1"/>
    <col min="1992" max="1992" width="0" style="2" hidden="1" customWidth="1"/>
    <col min="1993" max="2232" width="11.453125" style="2"/>
    <col min="2233" max="2233" width="16.1796875" style="2" customWidth="1"/>
    <col min="2234" max="2234" width="16" style="2" customWidth="1"/>
    <col min="2235" max="2235" width="9.81640625" style="2" bestFit="1" customWidth="1"/>
    <col min="2236" max="2236" width="11.7265625" style="2" customWidth="1"/>
    <col min="2237" max="2238" width="11.1796875" style="2" customWidth="1"/>
    <col min="2239" max="2239" width="11.81640625" style="2" bestFit="1" customWidth="1"/>
    <col min="2240" max="2241" width="11.1796875" style="2" customWidth="1"/>
    <col min="2242" max="2242" width="12.81640625" style="2" customWidth="1"/>
    <col min="2243" max="2243" width="11.81640625" style="2" bestFit="1" customWidth="1"/>
    <col min="2244" max="2244" width="12.7265625" style="2" customWidth="1"/>
    <col min="2245" max="2245" width="11.7265625" style="2" customWidth="1"/>
    <col min="2246" max="2246" width="13" style="2" customWidth="1"/>
    <col min="2247" max="2247" width="12.54296875" style="2" customWidth="1"/>
    <col min="2248" max="2248" width="0" style="2" hidden="1" customWidth="1"/>
    <col min="2249" max="2488" width="11.453125" style="2"/>
    <col min="2489" max="2489" width="16.1796875" style="2" customWidth="1"/>
    <col min="2490" max="2490" width="16" style="2" customWidth="1"/>
    <col min="2491" max="2491" width="9.81640625" style="2" bestFit="1" customWidth="1"/>
    <col min="2492" max="2492" width="11.7265625" style="2" customWidth="1"/>
    <col min="2493" max="2494" width="11.1796875" style="2" customWidth="1"/>
    <col min="2495" max="2495" width="11.81640625" style="2" bestFit="1" customWidth="1"/>
    <col min="2496" max="2497" width="11.1796875" style="2" customWidth="1"/>
    <col min="2498" max="2498" width="12.81640625" style="2" customWidth="1"/>
    <col min="2499" max="2499" width="11.81640625" style="2" bestFit="1" customWidth="1"/>
    <col min="2500" max="2500" width="12.7265625" style="2" customWidth="1"/>
    <col min="2501" max="2501" width="11.7265625" style="2" customWidth="1"/>
    <col min="2502" max="2502" width="13" style="2" customWidth="1"/>
    <col min="2503" max="2503" width="12.54296875" style="2" customWidth="1"/>
    <col min="2504" max="2504" width="0" style="2" hidden="1" customWidth="1"/>
    <col min="2505" max="2744" width="11.453125" style="2"/>
    <col min="2745" max="2745" width="16.1796875" style="2" customWidth="1"/>
    <col min="2746" max="2746" width="16" style="2" customWidth="1"/>
    <col min="2747" max="2747" width="9.81640625" style="2" bestFit="1" customWidth="1"/>
    <col min="2748" max="2748" width="11.7265625" style="2" customWidth="1"/>
    <col min="2749" max="2750" width="11.1796875" style="2" customWidth="1"/>
    <col min="2751" max="2751" width="11.81640625" style="2" bestFit="1" customWidth="1"/>
    <col min="2752" max="2753" width="11.1796875" style="2" customWidth="1"/>
    <col min="2754" max="2754" width="12.81640625" style="2" customWidth="1"/>
    <col min="2755" max="2755" width="11.81640625" style="2" bestFit="1" customWidth="1"/>
    <col min="2756" max="2756" width="12.7265625" style="2" customWidth="1"/>
    <col min="2757" max="2757" width="11.7265625" style="2" customWidth="1"/>
    <col min="2758" max="2758" width="13" style="2" customWidth="1"/>
    <col min="2759" max="2759" width="12.54296875" style="2" customWidth="1"/>
    <col min="2760" max="2760" width="0" style="2" hidden="1" customWidth="1"/>
    <col min="2761" max="3000" width="11.453125" style="2"/>
    <col min="3001" max="3001" width="16.1796875" style="2" customWidth="1"/>
    <col min="3002" max="3002" width="16" style="2" customWidth="1"/>
    <col min="3003" max="3003" width="9.81640625" style="2" bestFit="1" customWidth="1"/>
    <col min="3004" max="3004" width="11.7265625" style="2" customWidth="1"/>
    <col min="3005" max="3006" width="11.1796875" style="2" customWidth="1"/>
    <col min="3007" max="3007" width="11.81640625" style="2" bestFit="1" customWidth="1"/>
    <col min="3008" max="3009" width="11.1796875" style="2" customWidth="1"/>
    <col min="3010" max="3010" width="12.81640625" style="2" customWidth="1"/>
    <col min="3011" max="3011" width="11.81640625" style="2" bestFit="1" customWidth="1"/>
    <col min="3012" max="3012" width="12.7265625" style="2" customWidth="1"/>
    <col min="3013" max="3013" width="11.7265625" style="2" customWidth="1"/>
    <col min="3014" max="3014" width="13" style="2" customWidth="1"/>
    <col min="3015" max="3015" width="12.54296875" style="2" customWidth="1"/>
    <col min="3016" max="3016" width="0" style="2" hidden="1" customWidth="1"/>
    <col min="3017" max="3256" width="11.453125" style="2"/>
    <col min="3257" max="3257" width="16.1796875" style="2" customWidth="1"/>
    <col min="3258" max="3258" width="16" style="2" customWidth="1"/>
    <col min="3259" max="3259" width="9.81640625" style="2" bestFit="1" customWidth="1"/>
    <col min="3260" max="3260" width="11.7265625" style="2" customWidth="1"/>
    <col min="3261" max="3262" width="11.1796875" style="2" customWidth="1"/>
    <col min="3263" max="3263" width="11.81640625" style="2" bestFit="1" customWidth="1"/>
    <col min="3264" max="3265" width="11.1796875" style="2" customWidth="1"/>
    <col min="3266" max="3266" width="12.81640625" style="2" customWidth="1"/>
    <col min="3267" max="3267" width="11.81640625" style="2" bestFit="1" customWidth="1"/>
    <col min="3268" max="3268" width="12.7265625" style="2" customWidth="1"/>
    <col min="3269" max="3269" width="11.7265625" style="2" customWidth="1"/>
    <col min="3270" max="3270" width="13" style="2" customWidth="1"/>
    <col min="3271" max="3271" width="12.54296875" style="2" customWidth="1"/>
    <col min="3272" max="3272" width="0" style="2" hidden="1" customWidth="1"/>
    <col min="3273" max="3512" width="11.453125" style="2"/>
    <col min="3513" max="3513" width="16.1796875" style="2" customWidth="1"/>
    <col min="3514" max="3514" width="16" style="2" customWidth="1"/>
    <col min="3515" max="3515" width="9.81640625" style="2" bestFit="1" customWidth="1"/>
    <col min="3516" max="3516" width="11.7265625" style="2" customWidth="1"/>
    <col min="3517" max="3518" width="11.1796875" style="2" customWidth="1"/>
    <col min="3519" max="3519" width="11.81640625" style="2" bestFit="1" customWidth="1"/>
    <col min="3520" max="3521" width="11.1796875" style="2" customWidth="1"/>
    <col min="3522" max="3522" width="12.81640625" style="2" customWidth="1"/>
    <col min="3523" max="3523" width="11.81640625" style="2" bestFit="1" customWidth="1"/>
    <col min="3524" max="3524" width="12.7265625" style="2" customWidth="1"/>
    <col min="3525" max="3525" width="11.7265625" style="2" customWidth="1"/>
    <col min="3526" max="3526" width="13" style="2" customWidth="1"/>
    <col min="3527" max="3527" width="12.54296875" style="2" customWidth="1"/>
    <col min="3528" max="3528" width="0" style="2" hidden="1" customWidth="1"/>
    <col min="3529" max="3768" width="11.453125" style="2"/>
    <col min="3769" max="3769" width="16.1796875" style="2" customWidth="1"/>
    <col min="3770" max="3770" width="16" style="2" customWidth="1"/>
    <col min="3771" max="3771" width="9.81640625" style="2" bestFit="1" customWidth="1"/>
    <col min="3772" max="3772" width="11.7265625" style="2" customWidth="1"/>
    <col min="3773" max="3774" width="11.1796875" style="2" customWidth="1"/>
    <col min="3775" max="3775" width="11.81640625" style="2" bestFit="1" customWidth="1"/>
    <col min="3776" max="3777" width="11.1796875" style="2" customWidth="1"/>
    <col min="3778" max="3778" width="12.81640625" style="2" customWidth="1"/>
    <col min="3779" max="3779" width="11.81640625" style="2" bestFit="1" customWidth="1"/>
    <col min="3780" max="3780" width="12.7265625" style="2" customWidth="1"/>
    <col min="3781" max="3781" width="11.7265625" style="2" customWidth="1"/>
    <col min="3782" max="3782" width="13" style="2" customWidth="1"/>
    <col min="3783" max="3783" width="12.54296875" style="2" customWidth="1"/>
    <col min="3784" max="3784" width="0" style="2" hidden="1" customWidth="1"/>
    <col min="3785" max="4024" width="11.453125" style="2"/>
    <col min="4025" max="4025" width="16.1796875" style="2" customWidth="1"/>
    <col min="4026" max="4026" width="16" style="2" customWidth="1"/>
    <col min="4027" max="4027" width="9.81640625" style="2" bestFit="1" customWidth="1"/>
    <col min="4028" max="4028" width="11.7265625" style="2" customWidth="1"/>
    <col min="4029" max="4030" width="11.1796875" style="2" customWidth="1"/>
    <col min="4031" max="4031" width="11.81640625" style="2" bestFit="1" customWidth="1"/>
    <col min="4032" max="4033" width="11.1796875" style="2" customWidth="1"/>
    <col min="4034" max="4034" width="12.81640625" style="2" customWidth="1"/>
    <col min="4035" max="4035" width="11.81640625" style="2" bestFit="1" customWidth="1"/>
    <col min="4036" max="4036" width="12.7265625" style="2" customWidth="1"/>
    <col min="4037" max="4037" width="11.7265625" style="2" customWidth="1"/>
    <col min="4038" max="4038" width="13" style="2" customWidth="1"/>
    <col min="4039" max="4039" width="12.54296875" style="2" customWidth="1"/>
    <col min="4040" max="4040" width="0" style="2" hidden="1" customWidth="1"/>
    <col min="4041" max="4280" width="11.453125" style="2"/>
    <col min="4281" max="4281" width="16.1796875" style="2" customWidth="1"/>
    <col min="4282" max="4282" width="16" style="2" customWidth="1"/>
    <col min="4283" max="4283" width="9.81640625" style="2" bestFit="1" customWidth="1"/>
    <col min="4284" max="4284" width="11.7265625" style="2" customWidth="1"/>
    <col min="4285" max="4286" width="11.1796875" style="2" customWidth="1"/>
    <col min="4287" max="4287" width="11.81640625" style="2" bestFit="1" customWidth="1"/>
    <col min="4288" max="4289" width="11.1796875" style="2" customWidth="1"/>
    <col min="4290" max="4290" width="12.81640625" style="2" customWidth="1"/>
    <col min="4291" max="4291" width="11.81640625" style="2" bestFit="1" customWidth="1"/>
    <col min="4292" max="4292" width="12.7265625" style="2" customWidth="1"/>
    <col min="4293" max="4293" width="11.7265625" style="2" customWidth="1"/>
    <col min="4294" max="4294" width="13" style="2" customWidth="1"/>
    <col min="4295" max="4295" width="12.54296875" style="2" customWidth="1"/>
    <col min="4296" max="4296" width="0" style="2" hidden="1" customWidth="1"/>
    <col min="4297" max="4536" width="11.453125" style="2"/>
    <col min="4537" max="4537" width="16.1796875" style="2" customWidth="1"/>
    <col min="4538" max="4538" width="16" style="2" customWidth="1"/>
    <col min="4539" max="4539" width="9.81640625" style="2" bestFit="1" customWidth="1"/>
    <col min="4540" max="4540" width="11.7265625" style="2" customWidth="1"/>
    <col min="4541" max="4542" width="11.1796875" style="2" customWidth="1"/>
    <col min="4543" max="4543" width="11.81640625" style="2" bestFit="1" customWidth="1"/>
    <col min="4544" max="4545" width="11.1796875" style="2" customWidth="1"/>
    <col min="4546" max="4546" width="12.81640625" style="2" customWidth="1"/>
    <col min="4547" max="4547" width="11.81640625" style="2" bestFit="1" customWidth="1"/>
    <col min="4548" max="4548" width="12.7265625" style="2" customWidth="1"/>
    <col min="4549" max="4549" width="11.7265625" style="2" customWidth="1"/>
    <col min="4550" max="4550" width="13" style="2" customWidth="1"/>
    <col min="4551" max="4551" width="12.54296875" style="2" customWidth="1"/>
    <col min="4552" max="4552" width="0" style="2" hidden="1" customWidth="1"/>
    <col min="4553" max="4792" width="11.453125" style="2"/>
    <col min="4793" max="4793" width="16.1796875" style="2" customWidth="1"/>
    <col min="4794" max="4794" width="16" style="2" customWidth="1"/>
    <col min="4795" max="4795" width="9.81640625" style="2" bestFit="1" customWidth="1"/>
    <col min="4796" max="4796" width="11.7265625" style="2" customWidth="1"/>
    <col min="4797" max="4798" width="11.1796875" style="2" customWidth="1"/>
    <col min="4799" max="4799" width="11.81640625" style="2" bestFit="1" customWidth="1"/>
    <col min="4800" max="4801" width="11.1796875" style="2" customWidth="1"/>
    <col min="4802" max="4802" width="12.81640625" style="2" customWidth="1"/>
    <col min="4803" max="4803" width="11.81640625" style="2" bestFit="1" customWidth="1"/>
    <col min="4804" max="4804" width="12.7265625" style="2" customWidth="1"/>
    <col min="4805" max="4805" width="11.7265625" style="2" customWidth="1"/>
    <col min="4806" max="4806" width="13" style="2" customWidth="1"/>
    <col min="4807" max="4807" width="12.54296875" style="2" customWidth="1"/>
    <col min="4808" max="4808" width="0" style="2" hidden="1" customWidth="1"/>
    <col min="4809" max="5048" width="11.453125" style="2"/>
    <col min="5049" max="5049" width="16.1796875" style="2" customWidth="1"/>
    <col min="5050" max="5050" width="16" style="2" customWidth="1"/>
    <col min="5051" max="5051" width="9.81640625" style="2" bestFit="1" customWidth="1"/>
    <col min="5052" max="5052" width="11.7265625" style="2" customWidth="1"/>
    <col min="5053" max="5054" width="11.1796875" style="2" customWidth="1"/>
    <col min="5055" max="5055" width="11.81640625" style="2" bestFit="1" customWidth="1"/>
    <col min="5056" max="5057" width="11.1796875" style="2" customWidth="1"/>
    <col min="5058" max="5058" width="12.81640625" style="2" customWidth="1"/>
    <col min="5059" max="5059" width="11.81640625" style="2" bestFit="1" customWidth="1"/>
    <col min="5060" max="5060" width="12.7265625" style="2" customWidth="1"/>
    <col min="5061" max="5061" width="11.7265625" style="2" customWidth="1"/>
    <col min="5062" max="5062" width="13" style="2" customWidth="1"/>
    <col min="5063" max="5063" width="12.54296875" style="2" customWidth="1"/>
    <col min="5064" max="5064" width="0" style="2" hidden="1" customWidth="1"/>
    <col min="5065" max="5304" width="11.453125" style="2"/>
    <col min="5305" max="5305" width="16.1796875" style="2" customWidth="1"/>
    <col min="5306" max="5306" width="16" style="2" customWidth="1"/>
    <col min="5307" max="5307" width="9.81640625" style="2" bestFit="1" customWidth="1"/>
    <col min="5308" max="5308" width="11.7265625" style="2" customWidth="1"/>
    <col min="5309" max="5310" width="11.1796875" style="2" customWidth="1"/>
    <col min="5311" max="5311" width="11.81640625" style="2" bestFit="1" customWidth="1"/>
    <col min="5312" max="5313" width="11.1796875" style="2" customWidth="1"/>
    <col min="5314" max="5314" width="12.81640625" style="2" customWidth="1"/>
    <col min="5315" max="5315" width="11.81640625" style="2" bestFit="1" customWidth="1"/>
    <col min="5316" max="5316" width="12.7265625" style="2" customWidth="1"/>
    <col min="5317" max="5317" width="11.7265625" style="2" customWidth="1"/>
    <col min="5318" max="5318" width="13" style="2" customWidth="1"/>
    <col min="5319" max="5319" width="12.54296875" style="2" customWidth="1"/>
    <col min="5320" max="5320" width="0" style="2" hidden="1" customWidth="1"/>
    <col min="5321" max="5560" width="11.453125" style="2"/>
    <col min="5561" max="5561" width="16.1796875" style="2" customWidth="1"/>
    <col min="5562" max="5562" width="16" style="2" customWidth="1"/>
    <col min="5563" max="5563" width="9.81640625" style="2" bestFit="1" customWidth="1"/>
    <col min="5564" max="5564" width="11.7265625" style="2" customWidth="1"/>
    <col min="5565" max="5566" width="11.1796875" style="2" customWidth="1"/>
    <col min="5567" max="5567" width="11.81640625" style="2" bestFit="1" customWidth="1"/>
    <col min="5568" max="5569" width="11.1796875" style="2" customWidth="1"/>
    <col min="5570" max="5570" width="12.81640625" style="2" customWidth="1"/>
    <col min="5571" max="5571" width="11.81640625" style="2" bestFit="1" customWidth="1"/>
    <col min="5572" max="5572" width="12.7265625" style="2" customWidth="1"/>
    <col min="5573" max="5573" width="11.7265625" style="2" customWidth="1"/>
    <col min="5574" max="5574" width="13" style="2" customWidth="1"/>
    <col min="5575" max="5575" width="12.54296875" style="2" customWidth="1"/>
    <col min="5576" max="5576" width="0" style="2" hidden="1" customWidth="1"/>
    <col min="5577" max="5816" width="11.453125" style="2"/>
    <col min="5817" max="5817" width="16.1796875" style="2" customWidth="1"/>
    <col min="5818" max="5818" width="16" style="2" customWidth="1"/>
    <col min="5819" max="5819" width="9.81640625" style="2" bestFit="1" customWidth="1"/>
    <col min="5820" max="5820" width="11.7265625" style="2" customWidth="1"/>
    <col min="5821" max="5822" width="11.1796875" style="2" customWidth="1"/>
    <col min="5823" max="5823" width="11.81640625" style="2" bestFit="1" customWidth="1"/>
    <col min="5824" max="5825" width="11.1796875" style="2" customWidth="1"/>
    <col min="5826" max="5826" width="12.81640625" style="2" customWidth="1"/>
    <col min="5827" max="5827" width="11.81640625" style="2" bestFit="1" customWidth="1"/>
    <col min="5828" max="5828" width="12.7265625" style="2" customWidth="1"/>
    <col min="5829" max="5829" width="11.7265625" style="2" customWidth="1"/>
    <col min="5830" max="5830" width="13" style="2" customWidth="1"/>
    <col min="5831" max="5831" width="12.54296875" style="2" customWidth="1"/>
    <col min="5832" max="5832" width="0" style="2" hidden="1" customWidth="1"/>
    <col min="5833" max="6072" width="11.453125" style="2"/>
    <col min="6073" max="6073" width="16.1796875" style="2" customWidth="1"/>
    <col min="6074" max="6074" width="16" style="2" customWidth="1"/>
    <col min="6075" max="6075" width="9.81640625" style="2" bestFit="1" customWidth="1"/>
    <col min="6076" max="6076" width="11.7265625" style="2" customWidth="1"/>
    <col min="6077" max="6078" width="11.1796875" style="2" customWidth="1"/>
    <col min="6079" max="6079" width="11.81640625" style="2" bestFit="1" customWidth="1"/>
    <col min="6080" max="6081" width="11.1796875" style="2" customWidth="1"/>
    <col min="6082" max="6082" width="12.81640625" style="2" customWidth="1"/>
    <col min="6083" max="6083" width="11.81640625" style="2" bestFit="1" customWidth="1"/>
    <col min="6084" max="6084" width="12.7265625" style="2" customWidth="1"/>
    <col min="6085" max="6085" width="11.7265625" style="2" customWidth="1"/>
    <col min="6086" max="6086" width="13" style="2" customWidth="1"/>
    <col min="6087" max="6087" width="12.54296875" style="2" customWidth="1"/>
    <col min="6088" max="6088" width="0" style="2" hidden="1" customWidth="1"/>
    <col min="6089" max="6328" width="11.453125" style="2"/>
    <col min="6329" max="6329" width="16.1796875" style="2" customWidth="1"/>
    <col min="6330" max="6330" width="16" style="2" customWidth="1"/>
    <col min="6331" max="6331" width="9.81640625" style="2" bestFit="1" customWidth="1"/>
    <col min="6332" max="6332" width="11.7265625" style="2" customWidth="1"/>
    <col min="6333" max="6334" width="11.1796875" style="2" customWidth="1"/>
    <col min="6335" max="6335" width="11.81640625" style="2" bestFit="1" customWidth="1"/>
    <col min="6336" max="6337" width="11.1796875" style="2" customWidth="1"/>
    <col min="6338" max="6338" width="12.81640625" style="2" customWidth="1"/>
    <col min="6339" max="6339" width="11.81640625" style="2" bestFit="1" customWidth="1"/>
    <col min="6340" max="6340" width="12.7265625" style="2" customWidth="1"/>
    <col min="6341" max="6341" width="11.7265625" style="2" customWidth="1"/>
    <col min="6342" max="6342" width="13" style="2" customWidth="1"/>
    <col min="6343" max="6343" width="12.54296875" style="2" customWidth="1"/>
    <col min="6344" max="6344" width="0" style="2" hidden="1" customWidth="1"/>
    <col min="6345" max="6584" width="11.453125" style="2"/>
    <col min="6585" max="6585" width="16.1796875" style="2" customWidth="1"/>
    <col min="6586" max="6586" width="16" style="2" customWidth="1"/>
    <col min="6587" max="6587" width="9.81640625" style="2" bestFit="1" customWidth="1"/>
    <col min="6588" max="6588" width="11.7265625" style="2" customWidth="1"/>
    <col min="6589" max="6590" width="11.1796875" style="2" customWidth="1"/>
    <col min="6591" max="6591" width="11.81640625" style="2" bestFit="1" customWidth="1"/>
    <col min="6592" max="6593" width="11.1796875" style="2" customWidth="1"/>
    <col min="6594" max="6594" width="12.81640625" style="2" customWidth="1"/>
    <col min="6595" max="6595" width="11.81640625" style="2" bestFit="1" customWidth="1"/>
    <col min="6596" max="6596" width="12.7265625" style="2" customWidth="1"/>
    <col min="6597" max="6597" width="11.7265625" style="2" customWidth="1"/>
    <col min="6598" max="6598" width="13" style="2" customWidth="1"/>
    <col min="6599" max="6599" width="12.54296875" style="2" customWidth="1"/>
    <col min="6600" max="6600" width="0" style="2" hidden="1" customWidth="1"/>
    <col min="6601" max="6840" width="11.453125" style="2"/>
    <col min="6841" max="6841" width="16.1796875" style="2" customWidth="1"/>
    <col min="6842" max="6842" width="16" style="2" customWidth="1"/>
    <col min="6843" max="6843" width="9.81640625" style="2" bestFit="1" customWidth="1"/>
    <col min="6844" max="6844" width="11.7265625" style="2" customWidth="1"/>
    <col min="6845" max="6846" width="11.1796875" style="2" customWidth="1"/>
    <col min="6847" max="6847" width="11.81640625" style="2" bestFit="1" customWidth="1"/>
    <col min="6848" max="6849" width="11.1796875" style="2" customWidth="1"/>
    <col min="6850" max="6850" width="12.81640625" style="2" customWidth="1"/>
    <col min="6851" max="6851" width="11.81640625" style="2" bestFit="1" customWidth="1"/>
    <col min="6852" max="6852" width="12.7265625" style="2" customWidth="1"/>
    <col min="6853" max="6853" width="11.7265625" style="2" customWidth="1"/>
    <col min="6854" max="6854" width="13" style="2" customWidth="1"/>
    <col min="6855" max="6855" width="12.54296875" style="2" customWidth="1"/>
    <col min="6856" max="6856" width="0" style="2" hidden="1" customWidth="1"/>
    <col min="6857" max="7096" width="11.453125" style="2"/>
    <col min="7097" max="7097" width="16.1796875" style="2" customWidth="1"/>
    <col min="7098" max="7098" width="16" style="2" customWidth="1"/>
    <col min="7099" max="7099" width="9.81640625" style="2" bestFit="1" customWidth="1"/>
    <col min="7100" max="7100" width="11.7265625" style="2" customWidth="1"/>
    <col min="7101" max="7102" width="11.1796875" style="2" customWidth="1"/>
    <col min="7103" max="7103" width="11.81640625" style="2" bestFit="1" customWidth="1"/>
    <col min="7104" max="7105" width="11.1796875" style="2" customWidth="1"/>
    <col min="7106" max="7106" width="12.81640625" style="2" customWidth="1"/>
    <col min="7107" max="7107" width="11.81640625" style="2" bestFit="1" customWidth="1"/>
    <col min="7108" max="7108" width="12.7265625" style="2" customWidth="1"/>
    <col min="7109" max="7109" width="11.7265625" style="2" customWidth="1"/>
    <col min="7110" max="7110" width="13" style="2" customWidth="1"/>
    <col min="7111" max="7111" width="12.54296875" style="2" customWidth="1"/>
    <col min="7112" max="7112" width="0" style="2" hidden="1" customWidth="1"/>
    <col min="7113" max="7352" width="11.453125" style="2"/>
    <col min="7353" max="7353" width="16.1796875" style="2" customWidth="1"/>
    <col min="7354" max="7354" width="16" style="2" customWidth="1"/>
    <col min="7355" max="7355" width="9.81640625" style="2" bestFit="1" customWidth="1"/>
    <col min="7356" max="7356" width="11.7265625" style="2" customWidth="1"/>
    <col min="7357" max="7358" width="11.1796875" style="2" customWidth="1"/>
    <col min="7359" max="7359" width="11.81640625" style="2" bestFit="1" customWidth="1"/>
    <col min="7360" max="7361" width="11.1796875" style="2" customWidth="1"/>
    <col min="7362" max="7362" width="12.81640625" style="2" customWidth="1"/>
    <col min="7363" max="7363" width="11.81640625" style="2" bestFit="1" customWidth="1"/>
    <col min="7364" max="7364" width="12.7265625" style="2" customWidth="1"/>
    <col min="7365" max="7365" width="11.7265625" style="2" customWidth="1"/>
    <col min="7366" max="7366" width="13" style="2" customWidth="1"/>
    <col min="7367" max="7367" width="12.54296875" style="2" customWidth="1"/>
    <col min="7368" max="7368" width="0" style="2" hidden="1" customWidth="1"/>
    <col min="7369" max="7608" width="11.453125" style="2"/>
    <col min="7609" max="7609" width="16.1796875" style="2" customWidth="1"/>
    <col min="7610" max="7610" width="16" style="2" customWidth="1"/>
    <col min="7611" max="7611" width="9.81640625" style="2" bestFit="1" customWidth="1"/>
    <col min="7612" max="7612" width="11.7265625" style="2" customWidth="1"/>
    <col min="7613" max="7614" width="11.1796875" style="2" customWidth="1"/>
    <col min="7615" max="7615" width="11.81640625" style="2" bestFit="1" customWidth="1"/>
    <col min="7616" max="7617" width="11.1796875" style="2" customWidth="1"/>
    <col min="7618" max="7618" width="12.81640625" style="2" customWidth="1"/>
    <col min="7619" max="7619" width="11.81640625" style="2" bestFit="1" customWidth="1"/>
    <col min="7620" max="7620" width="12.7265625" style="2" customWidth="1"/>
    <col min="7621" max="7621" width="11.7265625" style="2" customWidth="1"/>
    <col min="7622" max="7622" width="13" style="2" customWidth="1"/>
    <col min="7623" max="7623" width="12.54296875" style="2" customWidth="1"/>
    <col min="7624" max="7624" width="0" style="2" hidden="1" customWidth="1"/>
    <col min="7625" max="7864" width="11.453125" style="2"/>
    <col min="7865" max="7865" width="16.1796875" style="2" customWidth="1"/>
    <col min="7866" max="7866" width="16" style="2" customWidth="1"/>
    <col min="7867" max="7867" width="9.81640625" style="2" bestFit="1" customWidth="1"/>
    <col min="7868" max="7868" width="11.7265625" style="2" customWidth="1"/>
    <col min="7869" max="7870" width="11.1796875" style="2" customWidth="1"/>
    <col min="7871" max="7871" width="11.81640625" style="2" bestFit="1" customWidth="1"/>
    <col min="7872" max="7873" width="11.1796875" style="2" customWidth="1"/>
    <col min="7874" max="7874" width="12.81640625" style="2" customWidth="1"/>
    <col min="7875" max="7875" width="11.81640625" style="2" bestFit="1" customWidth="1"/>
    <col min="7876" max="7876" width="12.7265625" style="2" customWidth="1"/>
    <col min="7877" max="7877" width="11.7265625" style="2" customWidth="1"/>
    <col min="7878" max="7878" width="13" style="2" customWidth="1"/>
    <col min="7879" max="7879" width="12.54296875" style="2" customWidth="1"/>
    <col min="7880" max="7880" width="0" style="2" hidden="1" customWidth="1"/>
    <col min="7881" max="8120" width="11.453125" style="2"/>
    <col min="8121" max="8121" width="16.1796875" style="2" customWidth="1"/>
    <col min="8122" max="8122" width="16" style="2" customWidth="1"/>
    <col min="8123" max="8123" width="9.81640625" style="2" bestFit="1" customWidth="1"/>
    <col min="8124" max="8124" width="11.7265625" style="2" customWidth="1"/>
    <col min="8125" max="8126" width="11.1796875" style="2" customWidth="1"/>
    <col min="8127" max="8127" width="11.81640625" style="2" bestFit="1" customWidth="1"/>
    <col min="8128" max="8129" width="11.1796875" style="2" customWidth="1"/>
    <col min="8130" max="8130" width="12.81640625" style="2" customWidth="1"/>
    <col min="8131" max="8131" width="11.81640625" style="2" bestFit="1" customWidth="1"/>
    <col min="8132" max="8132" width="12.7265625" style="2" customWidth="1"/>
    <col min="8133" max="8133" width="11.7265625" style="2" customWidth="1"/>
    <col min="8134" max="8134" width="13" style="2" customWidth="1"/>
    <col min="8135" max="8135" width="12.54296875" style="2" customWidth="1"/>
    <col min="8136" max="8136" width="0" style="2" hidden="1" customWidth="1"/>
    <col min="8137" max="8376" width="11.453125" style="2"/>
    <col min="8377" max="8377" width="16.1796875" style="2" customWidth="1"/>
    <col min="8378" max="8378" width="16" style="2" customWidth="1"/>
    <col min="8379" max="8379" width="9.81640625" style="2" bestFit="1" customWidth="1"/>
    <col min="8380" max="8380" width="11.7265625" style="2" customWidth="1"/>
    <col min="8381" max="8382" width="11.1796875" style="2" customWidth="1"/>
    <col min="8383" max="8383" width="11.81640625" style="2" bestFit="1" customWidth="1"/>
    <col min="8384" max="8385" width="11.1796875" style="2" customWidth="1"/>
    <col min="8386" max="8386" width="12.81640625" style="2" customWidth="1"/>
    <col min="8387" max="8387" width="11.81640625" style="2" bestFit="1" customWidth="1"/>
    <col min="8388" max="8388" width="12.7265625" style="2" customWidth="1"/>
    <col min="8389" max="8389" width="11.7265625" style="2" customWidth="1"/>
    <col min="8390" max="8390" width="13" style="2" customWidth="1"/>
    <col min="8391" max="8391" width="12.54296875" style="2" customWidth="1"/>
    <col min="8392" max="8392" width="0" style="2" hidden="1" customWidth="1"/>
    <col min="8393" max="8632" width="11.453125" style="2"/>
    <col min="8633" max="8633" width="16.1796875" style="2" customWidth="1"/>
    <col min="8634" max="8634" width="16" style="2" customWidth="1"/>
    <col min="8635" max="8635" width="9.81640625" style="2" bestFit="1" customWidth="1"/>
    <col min="8636" max="8636" width="11.7265625" style="2" customWidth="1"/>
    <col min="8637" max="8638" width="11.1796875" style="2" customWidth="1"/>
    <col min="8639" max="8639" width="11.81640625" style="2" bestFit="1" customWidth="1"/>
    <col min="8640" max="8641" width="11.1796875" style="2" customWidth="1"/>
    <col min="8642" max="8642" width="12.81640625" style="2" customWidth="1"/>
    <col min="8643" max="8643" width="11.81640625" style="2" bestFit="1" customWidth="1"/>
    <col min="8644" max="8644" width="12.7265625" style="2" customWidth="1"/>
    <col min="8645" max="8645" width="11.7265625" style="2" customWidth="1"/>
    <col min="8646" max="8646" width="13" style="2" customWidth="1"/>
    <col min="8647" max="8647" width="12.54296875" style="2" customWidth="1"/>
    <col min="8648" max="8648" width="0" style="2" hidden="1" customWidth="1"/>
    <col min="8649" max="8888" width="11.453125" style="2"/>
    <col min="8889" max="8889" width="16.1796875" style="2" customWidth="1"/>
    <col min="8890" max="8890" width="16" style="2" customWidth="1"/>
    <col min="8891" max="8891" width="9.81640625" style="2" bestFit="1" customWidth="1"/>
    <col min="8892" max="8892" width="11.7265625" style="2" customWidth="1"/>
    <col min="8893" max="8894" width="11.1796875" style="2" customWidth="1"/>
    <col min="8895" max="8895" width="11.81640625" style="2" bestFit="1" customWidth="1"/>
    <col min="8896" max="8897" width="11.1796875" style="2" customWidth="1"/>
    <col min="8898" max="8898" width="12.81640625" style="2" customWidth="1"/>
    <col min="8899" max="8899" width="11.81640625" style="2" bestFit="1" customWidth="1"/>
    <col min="8900" max="8900" width="12.7265625" style="2" customWidth="1"/>
    <col min="8901" max="8901" width="11.7265625" style="2" customWidth="1"/>
    <col min="8902" max="8902" width="13" style="2" customWidth="1"/>
    <col min="8903" max="8903" width="12.54296875" style="2" customWidth="1"/>
    <col min="8904" max="8904" width="0" style="2" hidden="1" customWidth="1"/>
    <col min="8905" max="9144" width="11.453125" style="2"/>
    <col min="9145" max="9145" width="16.1796875" style="2" customWidth="1"/>
    <col min="9146" max="9146" width="16" style="2" customWidth="1"/>
    <col min="9147" max="9147" width="9.81640625" style="2" bestFit="1" customWidth="1"/>
    <col min="9148" max="9148" width="11.7265625" style="2" customWidth="1"/>
    <col min="9149" max="9150" width="11.1796875" style="2" customWidth="1"/>
    <col min="9151" max="9151" width="11.81640625" style="2" bestFit="1" customWidth="1"/>
    <col min="9152" max="9153" width="11.1796875" style="2" customWidth="1"/>
    <col min="9154" max="9154" width="12.81640625" style="2" customWidth="1"/>
    <col min="9155" max="9155" width="11.81640625" style="2" bestFit="1" customWidth="1"/>
    <col min="9156" max="9156" width="12.7265625" style="2" customWidth="1"/>
    <col min="9157" max="9157" width="11.7265625" style="2" customWidth="1"/>
    <col min="9158" max="9158" width="13" style="2" customWidth="1"/>
    <col min="9159" max="9159" width="12.54296875" style="2" customWidth="1"/>
    <col min="9160" max="9160" width="0" style="2" hidden="1" customWidth="1"/>
    <col min="9161" max="9400" width="11.453125" style="2"/>
    <col min="9401" max="9401" width="16.1796875" style="2" customWidth="1"/>
    <col min="9402" max="9402" width="16" style="2" customWidth="1"/>
    <col min="9403" max="9403" width="9.81640625" style="2" bestFit="1" customWidth="1"/>
    <col min="9404" max="9404" width="11.7265625" style="2" customWidth="1"/>
    <col min="9405" max="9406" width="11.1796875" style="2" customWidth="1"/>
    <col min="9407" max="9407" width="11.81640625" style="2" bestFit="1" customWidth="1"/>
    <col min="9408" max="9409" width="11.1796875" style="2" customWidth="1"/>
    <col min="9410" max="9410" width="12.81640625" style="2" customWidth="1"/>
    <col min="9411" max="9411" width="11.81640625" style="2" bestFit="1" customWidth="1"/>
    <col min="9412" max="9412" width="12.7265625" style="2" customWidth="1"/>
    <col min="9413" max="9413" width="11.7265625" style="2" customWidth="1"/>
    <col min="9414" max="9414" width="13" style="2" customWidth="1"/>
    <col min="9415" max="9415" width="12.54296875" style="2" customWidth="1"/>
    <col min="9416" max="9416" width="0" style="2" hidden="1" customWidth="1"/>
    <col min="9417" max="9656" width="11.453125" style="2"/>
    <col min="9657" max="9657" width="16.1796875" style="2" customWidth="1"/>
    <col min="9658" max="9658" width="16" style="2" customWidth="1"/>
    <col min="9659" max="9659" width="9.81640625" style="2" bestFit="1" customWidth="1"/>
    <col min="9660" max="9660" width="11.7265625" style="2" customWidth="1"/>
    <col min="9661" max="9662" width="11.1796875" style="2" customWidth="1"/>
    <col min="9663" max="9663" width="11.81640625" style="2" bestFit="1" customWidth="1"/>
    <col min="9664" max="9665" width="11.1796875" style="2" customWidth="1"/>
    <col min="9666" max="9666" width="12.81640625" style="2" customWidth="1"/>
    <col min="9667" max="9667" width="11.81640625" style="2" bestFit="1" customWidth="1"/>
    <col min="9668" max="9668" width="12.7265625" style="2" customWidth="1"/>
    <col min="9669" max="9669" width="11.7265625" style="2" customWidth="1"/>
    <col min="9670" max="9670" width="13" style="2" customWidth="1"/>
    <col min="9671" max="9671" width="12.54296875" style="2" customWidth="1"/>
    <col min="9672" max="9672" width="0" style="2" hidden="1" customWidth="1"/>
    <col min="9673" max="9912" width="11.453125" style="2"/>
    <col min="9913" max="9913" width="16.1796875" style="2" customWidth="1"/>
    <col min="9914" max="9914" width="16" style="2" customWidth="1"/>
    <col min="9915" max="9915" width="9.81640625" style="2" bestFit="1" customWidth="1"/>
    <col min="9916" max="9916" width="11.7265625" style="2" customWidth="1"/>
    <col min="9917" max="9918" width="11.1796875" style="2" customWidth="1"/>
    <col min="9919" max="9919" width="11.81640625" style="2" bestFit="1" customWidth="1"/>
    <col min="9920" max="9921" width="11.1796875" style="2" customWidth="1"/>
    <col min="9922" max="9922" width="12.81640625" style="2" customWidth="1"/>
    <col min="9923" max="9923" width="11.81640625" style="2" bestFit="1" customWidth="1"/>
    <col min="9924" max="9924" width="12.7265625" style="2" customWidth="1"/>
    <col min="9925" max="9925" width="11.7265625" style="2" customWidth="1"/>
    <col min="9926" max="9926" width="13" style="2" customWidth="1"/>
    <col min="9927" max="9927" width="12.54296875" style="2" customWidth="1"/>
    <col min="9928" max="9928" width="0" style="2" hidden="1" customWidth="1"/>
    <col min="9929" max="10168" width="11.453125" style="2"/>
    <col min="10169" max="10169" width="16.1796875" style="2" customWidth="1"/>
    <col min="10170" max="10170" width="16" style="2" customWidth="1"/>
    <col min="10171" max="10171" width="9.81640625" style="2" bestFit="1" customWidth="1"/>
    <col min="10172" max="10172" width="11.7265625" style="2" customWidth="1"/>
    <col min="10173" max="10174" width="11.1796875" style="2" customWidth="1"/>
    <col min="10175" max="10175" width="11.81640625" style="2" bestFit="1" customWidth="1"/>
    <col min="10176" max="10177" width="11.1796875" style="2" customWidth="1"/>
    <col min="10178" max="10178" width="12.81640625" style="2" customWidth="1"/>
    <col min="10179" max="10179" width="11.81640625" style="2" bestFit="1" customWidth="1"/>
    <col min="10180" max="10180" width="12.7265625" style="2" customWidth="1"/>
    <col min="10181" max="10181" width="11.7265625" style="2" customWidth="1"/>
    <col min="10182" max="10182" width="13" style="2" customWidth="1"/>
    <col min="10183" max="10183" width="12.54296875" style="2" customWidth="1"/>
    <col min="10184" max="10184" width="0" style="2" hidden="1" customWidth="1"/>
    <col min="10185" max="10424" width="11.453125" style="2"/>
    <col min="10425" max="10425" width="16.1796875" style="2" customWidth="1"/>
    <col min="10426" max="10426" width="16" style="2" customWidth="1"/>
    <col min="10427" max="10427" width="9.81640625" style="2" bestFit="1" customWidth="1"/>
    <col min="10428" max="10428" width="11.7265625" style="2" customWidth="1"/>
    <col min="10429" max="10430" width="11.1796875" style="2" customWidth="1"/>
    <col min="10431" max="10431" width="11.81640625" style="2" bestFit="1" customWidth="1"/>
    <col min="10432" max="10433" width="11.1796875" style="2" customWidth="1"/>
    <col min="10434" max="10434" width="12.81640625" style="2" customWidth="1"/>
    <col min="10435" max="10435" width="11.81640625" style="2" bestFit="1" customWidth="1"/>
    <col min="10436" max="10436" width="12.7265625" style="2" customWidth="1"/>
    <col min="10437" max="10437" width="11.7265625" style="2" customWidth="1"/>
    <col min="10438" max="10438" width="13" style="2" customWidth="1"/>
    <col min="10439" max="10439" width="12.54296875" style="2" customWidth="1"/>
    <col min="10440" max="10440" width="0" style="2" hidden="1" customWidth="1"/>
    <col min="10441" max="10680" width="11.453125" style="2"/>
    <col min="10681" max="10681" width="16.1796875" style="2" customWidth="1"/>
    <col min="10682" max="10682" width="16" style="2" customWidth="1"/>
    <col min="10683" max="10683" width="9.81640625" style="2" bestFit="1" customWidth="1"/>
    <col min="10684" max="10684" width="11.7265625" style="2" customWidth="1"/>
    <col min="10685" max="10686" width="11.1796875" style="2" customWidth="1"/>
    <col min="10687" max="10687" width="11.81640625" style="2" bestFit="1" customWidth="1"/>
    <col min="10688" max="10689" width="11.1796875" style="2" customWidth="1"/>
    <col min="10690" max="10690" width="12.81640625" style="2" customWidth="1"/>
    <col min="10691" max="10691" width="11.81640625" style="2" bestFit="1" customWidth="1"/>
    <col min="10692" max="10692" width="12.7265625" style="2" customWidth="1"/>
    <col min="10693" max="10693" width="11.7265625" style="2" customWidth="1"/>
    <col min="10694" max="10694" width="13" style="2" customWidth="1"/>
    <col min="10695" max="10695" width="12.54296875" style="2" customWidth="1"/>
    <col min="10696" max="10696" width="0" style="2" hidden="1" customWidth="1"/>
    <col min="10697" max="10936" width="11.453125" style="2"/>
    <col min="10937" max="10937" width="16.1796875" style="2" customWidth="1"/>
    <col min="10938" max="10938" width="16" style="2" customWidth="1"/>
    <col min="10939" max="10939" width="9.81640625" style="2" bestFit="1" customWidth="1"/>
    <col min="10940" max="10940" width="11.7265625" style="2" customWidth="1"/>
    <col min="10941" max="10942" width="11.1796875" style="2" customWidth="1"/>
    <col min="10943" max="10943" width="11.81640625" style="2" bestFit="1" customWidth="1"/>
    <col min="10944" max="10945" width="11.1796875" style="2" customWidth="1"/>
    <col min="10946" max="10946" width="12.81640625" style="2" customWidth="1"/>
    <col min="10947" max="10947" width="11.81640625" style="2" bestFit="1" customWidth="1"/>
    <col min="10948" max="10948" width="12.7265625" style="2" customWidth="1"/>
    <col min="10949" max="10949" width="11.7265625" style="2" customWidth="1"/>
    <col min="10950" max="10950" width="13" style="2" customWidth="1"/>
    <col min="10951" max="10951" width="12.54296875" style="2" customWidth="1"/>
    <col min="10952" max="10952" width="0" style="2" hidden="1" customWidth="1"/>
    <col min="10953" max="11192" width="11.453125" style="2"/>
    <col min="11193" max="11193" width="16.1796875" style="2" customWidth="1"/>
    <col min="11194" max="11194" width="16" style="2" customWidth="1"/>
    <col min="11195" max="11195" width="9.81640625" style="2" bestFit="1" customWidth="1"/>
    <col min="11196" max="11196" width="11.7265625" style="2" customWidth="1"/>
    <col min="11197" max="11198" width="11.1796875" style="2" customWidth="1"/>
    <col min="11199" max="11199" width="11.81640625" style="2" bestFit="1" customWidth="1"/>
    <col min="11200" max="11201" width="11.1796875" style="2" customWidth="1"/>
    <col min="11202" max="11202" width="12.81640625" style="2" customWidth="1"/>
    <col min="11203" max="11203" width="11.81640625" style="2" bestFit="1" customWidth="1"/>
    <col min="11204" max="11204" width="12.7265625" style="2" customWidth="1"/>
    <col min="11205" max="11205" width="11.7265625" style="2" customWidth="1"/>
    <col min="11206" max="11206" width="13" style="2" customWidth="1"/>
    <col min="11207" max="11207" width="12.54296875" style="2" customWidth="1"/>
    <col min="11208" max="11208" width="0" style="2" hidden="1" customWidth="1"/>
    <col min="11209" max="11448" width="11.453125" style="2"/>
    <col min="11449" max="11449" width="16.1796875" style="2" customWidth="1"/>
    <col min="11450" max="11450" width="16" style="2" customWidth="1"/>
    <col min="11451" max="11451" width="9.81640625" style="2" bestFit="1" customWidth="1"/>
    <col min="11452" max="11452" width="11.7265625" style="2" customWidth="1"/>
    <col min="11453" max="11454" width="11.1796875" style="2" customWidth="1"/>
    <col min="11455" max="11455" width="11.81640625" style="2" bestFit="1" customWidth="1"/>
    <col min="11456" max="11457" width="11.1796875" style="2" customWidth="1"/>
    <col min="11458" max="11458" width="12.81640625" style="2" customWidth="1"/>
    <col min="11459" max="11459" width="11.81640625" style="2" bestFit="1" customWidth="1"/>
    <col min="11460" max="11460" width="12.7265625" style="2" customWidth="1"/>
    <col min="11461" max="11461" width="11.7265625" style="2" customWidth="1"/>
    <col min="11462" max="11462" width="13" style="2" customWidth="1"/>
    <col min="11463" max="11463" width="12.54296875" style="2" customWidth="1"/>
    <col min="11464" max="11464" width="0" style="2" hidden="1" customWidth="1"/>
    <col min="11465" max="11704" width="11.453125" style="2"/>
    <col min="11705" max="11705" width="16.1796875" style="2" customWidth="1"/>
    <col min="11706" max="11706" width="16" style="2" customWidth="1"/>
    <col min="11707" max="11707" width="9.81640625" style="2" bestFit="1" customWidth="1"/>
    <col min="11708" max="11708" width="11.7265625" style="2" customWidth="1"/>
    <col min="11709" max="11710" width="11.1796875" style="2" customWidth="1"/>
    <col min="11711" max="11711" width="11.81640625" style="2" bestFit="1" customWidth="1"/>
    <col min="11712" max="11713" width="11.1796875" style="2" customWidth="1"/>
    <col min="11714" max="11714" width="12.81640625" style="2" customWidth="1"/>
    <col min="11715" max="11715" width="11.81640625" style="2" bestFit="1" customWidth="1"/>
    <col min="11716" max="11716" width="12.7265625" style="2" customWidth="1"/>
    <col min="11717" max="11717" width="11.7265625" style="2" customWidth="1"/>
    <col min="11718" max="11718" width="13" style="2" customWidth="1"/>
    <col min="11719" max="11719" width="12.54296875" style="2" customWidth="1"/>
    <col min="11720" max="11720" width="0" style="2" hidden="1" customWidth="1"/>
    <col min="11721" max="11960" width="11.453125" style="2"/>
    <col min="11961" max="11961" width="16.1796875" style="2" customWidth="1"/>
    <col min="11962" max="11962" width="16" style="2" customWidth="1"/>
    <col min="11963" max="11963" width="9.81640625" style="2" bestFit="1" customWidth="1"/>
    <col min="11964" max="11964" width="11.7265625" style="2" customWidth="1"/>
    <col min="11965" max="11966" width="11.1796875" style="2" customWidth="1"/>
    <col min="11967" max="11967" width="11.81640625" style="2" bestFit="1" customWidth="1"/>
    <col min="11968" max="11969" width="11.1796875" style="2" customWidth="1"/>
    <col min="11970" max="11970" width="12.81640625" style="2" customWidth="1"/>
    <col min="11971" max="11971" width="11.81640625" style="2" bestFit="1" customWidth="1"/>
    <col min="11972" max="11972" width="12.7265625" style="2" customWidth="1"/>
    <col min="11973" max="11973" width="11.7265625" style="2" customWidth="1"/>
    <col min="11974" max="11974" width="13" style="2" customWidth="1"/>
    <col min="11975" max="11975" width="12.54296875" style="2" customWidth="1"/>
    <col min="11976" max="11976" width="0" style="2" hidden="1" customWidth="1"/>
    <col min="11977" max="12216" width="11.453125" style="2"/>
    <col min="12217" max="12217" width="16.1796875" style="2" customWidth="1"/>
    <col min="12218" max="12218" width="16" style="2" customWidth="1"/>
    <col min="12219" max="12219" width="9.81640625" style="2" bestFit="1" customWidth="1"/>
    <col min="12220" max="12220" width="11.7265625" style="2" customWidth="1"/>
    <col min="12221" max="12222" width="11.1796875" style="2" customWidth="1"/>
    <col min="12223" max="12223" width="11.81640625" style="2" bestFit="1" customWidth="1"/>
    <col min="12224" max="12225" width="11.1796875" style="2" customWidth="1"/>
    <col min="12226" max="12226" width="12.81640625" style="2" customWidth="1"/>
    <col min="12227" max="12227" width="11.81640625" style="2" bestFit="1" customWidth="1"/>
    <col min="12228" max="12228" width="12.7265625" style="2" customWidth="1"/>
    <col min="12229" max="12229" width="11.7265625" style="2" customWidth="1"/>
    <col min="12230" max="12230" width="13" style="2" customWidth="1"/>
    <col min="12231" max="12231" width="12.54296875" style="2" customWidth="1"/>
    <col min="12232" max="12232" width="0" style="2" hidden="1" customWidth="1"/>
    <col min="12233" max="12472" width="11.453125" style="2"/>
    <col min="12473" max="12473" width="16.1796875" style="2" customWidth="1"/>
    <col min="12474" max="12474" width="16" style="2" customWidth="1"/>
    <col min="12475" max="12475" width="9.81640625" style="2" bestFit="1" customWidth="1"/>
    <col min="12476" max="12476" width="11.7265625" style="2" customWidth="1"/>
    <col min="12477" max="12478" width="11.1796875" style="2" customWidth="1"/>
    <col min="12479" max="12479" width="11.81640625" style="2" bestFit="1" customWidth="1"/>
    <col min="12480" max="12481" width="11.1796875" style="2" customWidth="1"/>
    <col min="12482" max="12482" width="12.81640625" style="2" customWidth="1"/>
    <col min="12483" max="12483" width="11.81640625" style="2" bestFit="1" customWidth="1"/>
    <col min="12484" max="12484" width="12.7265625" style="2" customWidth="1"/>
    <col min="12485" max="12485" width="11.7265625" style="2" customWidth="1"/>
    <col min="12486" max="12486" width="13" style="2" customWidth="1"/>
    <col min="12487" max="12487" width="12.54296875" style="2" customWidth="1"/>
    <col min="12488" max="12488" width="0" style="2" hidden="1" customWidth="1"/>
    <col min="12489" max="12728" width="11.453125" style="2"/>
    <col min="12729" max="12729" width="16.1796875" style="2" customWidth="1"/>
    <col min="12730" max="12730" width="16" style="2" customWidth="1"/>
    <col min="12731" max="12731" width="9.81640625" style="2" bestFit="1" customWidth="1"/>
    <col min="12732" max="12732" width="11.7265625" style="2" customWidth="1"/>
    <col min="12733" max="12734" width="11.1796875" style="2" customWidth="1"/>
    <col min="12735" max="12735" width="11.81640625" style="2" bestFit="1" customWidth="1"/>
    <col min="12736" max="12737" width="11.1796875" style="2" customWidth="1"/>
    <col min="12738" max="12738" width="12.81640625" style="2" customWidth="1"/>
    <col min="12739" max="12739" width="11.81640625" style="2" bestFit="1" customWidth="1"/>
    <col min="12740" max="12740" width="12.7265625" style="2" customWidth="1"/>
    <col min="12741" max="12741" width="11.7265625" style="2" customWidth="1"/>
    <col min="12742" max="12742" width="13" style="2" customWidth="1"/>
    <col min="12743" max="12743" width="12.54296875" style="2" customWidth="1"/>
    <col min="12744" max="12744" width="0" style="2" hidden="1" customWidth="1"/>
    <col min="12745" max="12984" width="11.453125" style="2"/>
    <col min="12985" max="12985" width="16.1796875" style="2" customWidth="1"/>
    <col min="12986" max="12986" width="16" style="2" customWidth="1"/>
    <col min="12987" max="12987" width="9.81640625" style="2" bestFit="1" customWidth="1"/>
    <col min="12988" max="12988" width="11.7265625" style="2" customWidth="1"/>
    <col min="12989" max="12990" width="11.1796875" style="2" customWidth="1"/>
    <col min="12991" max="12991" width="11.81640625" style="2" bestFit="1" customWidth="1"/>
    <col min="12992" max="12993" width="11.1796875" style="2" customWidth="1"/>
    <col min="12994" max="12994" width="12.81640625" style="2" customWidth="1"/>
    <col min="12995" max="12995" width="11.81640625" style="2" bestFit="1" customWidth="1"/>
    <col min="12996" max="12996" width="12.7265625" style="2" customWidth="1"/>
    <col min="12997" max="12997" width="11.7265625" style="2" customWidth="1"/>
    <col min="12998" max="12998" width="13" style="2" customWidth="1"/>
    <col min="12999" max="12999" width="12.54296875" style="2" customWidth="1"/>
    <col min="13000" max="13000" width="0" style="2" hidden="1" customWidth="1"/>
    <col min="13001" max="13240" width="11.453125" style="2"/>
    <col min="13241" max="13241" width="16.1796875" style="2" customWidth="1"/>
    <col min="13242" max="13242" width="16" style="2" customWidth="1"/>
    <col min="13243" max="13243" width="9.81640625" style="2" bestFit="1" customWidth="1"/>
    <col min="13244" max="13244" width="11.7265625" style="2" customWidth="1"/>
    <col min="13245" max="13246" width="11.1796875" style="2" customWidth="1"/>
    <col min="13247" max="13247" width="11.81640625" style="2" bestFit="1" customWidth="1"/>
    <col min="13248" max="13249" width="11.1796875" style="2" customWidth="1"/>
    <col min="13250" max="13250" width="12.81640625" style="2" customWidth="1"/>
    <col min="13251" max="13251" width="11.81640625" style="2" bestFit="1" customWidth="1"/>
    <col min="13252" max="13252" width="12.7265625" style="2" customWidth="1"/>
    <col min="13253" max="13253" width="11.7265625" style="2" customWidth="1"/>
    <col min="13254" max="13254" width="13" style="2" customWidth="1"/>
    <col min="13255" max="13255" width="12.54296875" style="2" customWidth="1"/>
    <col min="13256" max="13256" width="0" style="2" hidden="1" customWidth="1"/>
    <col min="13257" max="13496" width="11.453125" style="2"/>
    <col min="13497" max="13497" width="16.1796875" style="2" customWidth="1"/>
    <col min="13498" max="13498" width="16" style="2" customWidth="1"/>
    <col min="13499" max="13499" width="9.81640625" style="2" bestFit="1" customWidth="1"/>
    <col min="13500" max="13500" width="11.7265625" style="2" customWidth="1"/>
    <col min="13501" max="13502" width="11.1796875" style="2" customWidth="1"/>
    <col min="13503" max="13503" width="11.81640625" style="2" bestFit="1" customWidth="1"/>
    <col min="13504" max="13505" width="11.1796875" style="2" customWidth="1"/>
    <col min="13506" max="13506" width="12.81640625" style="2" customWidth="1"/>
    <col min="13507" max="13507" width="11.81640625" style="2" bestFit="1" customWidth="1"/>
    <col min="13508" max="13508" width="12.7265625" style="2" customWidth="1"/>
    <col min="13509" max="13509" width="11.7265625" style="2" customWidth="1"/>
    <col min="13510" max="13510" width="13" style="2" customWidth="1"/>
    <col min="13511" max="13511" width="12.54296875" style="2" customWidth="1"/>
    <col min="13512" max="13512" width="0" style="2" hidden="1" customWidth="1"/>
    <col min="13513" max="13752" width="11.453125" style="2"/>
    <col min="13753" max="13753" width="16.1796875" style="2" customWidth="1"/>
    <col min="13754" max="13754" width="16" style="2" customWidth="1"/>
    <col min="13755" max="13755" width="9.81640625" style="2" bestFit="1" customWidth="1"/>
    <col min="13756" max="13756" width="11.7265625" style="2" customWidth="1"/>
    <col min="13757" max="13758" width="11.1796875" style="2" customWidth="1"/>
    <col min="13759" max="13759" width="11.81640625" style="2" bestFit="1" customWidth="1"/>
    <col min="13760" max="13761" width="11.1796875" style="2" customWidth="1"/>
    <col min="13762" max="13762" width="12.81640625" style="2" customWidth="1"/>
    <col min="13763" max="13763" width="11.81640625" style="2" bestFit="1" customWidth="1"/>
    <col min="13764" max="13764" width="12.7265625" style="2" customWidth="1"/>
    <col min="13765" max="13765" width="11.7265625" style="2" customWidth="1"/>
    <col min="13766" max="13766" width="13" style="2" customWidth="1"/>
    <col min="13767" max="13767" width="12.54296875" style="2" customWidth="1"/>
    <col min="13768" max="13768" width="0" style="2" hidden="1" customWidth="1"/>
    <col min="13769" max="14008" width="11.453125" style="2"/>
    <col min="14009" max="14009" width="16.1796875" style="2" customWidth="1"/>
    <col min="14010" max="14010" width="16" style="2" customWidth="1"/>
    <col min="14011" max="14011" width="9.81640625" style="2" bestFit="1" customWidth="1"/>
    <col min="14012" max="14012" width="11.7265625" style="2" customWidth="1"/>
    <col min="14013" max="14014" width="11.1796875" style="2" customWidth="1"/>
    <col min="14015" max="14015" width="11.81640625" style="2" bestFit="1" customWidth="1"/>
    <col min="14016" max="14017" width="11.1796875" style="2" customWidth="1"/>
    <col min="14018" max="14018" width="12.81640625" style="2" customWidth="1"/>
    <col min="14019" max="14019" width="11.81640625" style="2" bestFit="1" customWidth="1"/>
    <col min="14020" max="14020" width="12.7265625" style="2" customWidth="1"/>
    <col min="14021" max="14021" width="11.7265625" style="2" customWidth="1"/>
    <col min="14022" max="14022" width="13" style="2" customWidth="1"/>
    <col min="14023" max="14023" width="12.54296875" style="2" customWidth="1"/>
    <col min="14024" max="14024" width="0" style="2" hidden="1" customWidth="1"/>
    <col min="14025" max="14264" width="11.453125" style="2"/>
    <col min="14265" max="14265" width="16.1796875" style="2" customWidth="1"/>
    <col min="14266" max="14266" width="16" style="2" customWidth="1"/>
    <col min="14267" max="14267" width="9.81640625" style="2" bestFit="1" customWidth="1"/>
    <col min="14268" max="14268" width="11.7265625" style="2" customWidth="1"/>
    <col min="14269" max="14270" width="11.1796875" style="2" customWidth="1"/>
    <col min="14271" max="14271" width="11.81640625" style="2" bestFit="1" customWidth="1"/>
    <col min="14272" max="14273" width="11.1796875" style="2" customWidth="1"/>
    <col min="14274" max="14274" width="12.81640625" style="2" customWidth="1"/>
    <col min="14275" max="14275" width="11.81640625" style="2" bestFit="1" customWidth="1"/>
    <col min="14276" max="14276" width="12.7265625" style="2" customWidth="1"/>
    <col min="14277" max="14277" width="11.7265625" style="2" customWidth="1"/>
    <col min="14278" max="14278" width="13" style="2" customWidth="1"/>
    <col min="14279" max="14279" width="12.54296875" style="2" customWidth="1"/>
    <col min="14280" max="14280" width="0" style="2" hidden="1" customWidth="1"/>
    <col min="14281" max="14520" width="11.453125" style="2"/>
    <col min="14521" max="14521" width="16.1796875" style="2" customWidth="1"/>
    <col min="14522" max="14522" width="16" style="2" customWidth="1"/>
    <col min="14523" max="14523" width="9.81640625" style="2" bestFit="1" customWidth="1"/>
    <col min="14524" max="14524" width="11.7265625" style="2" customWidth="1"/>
    <col min="14525" max="14526" width="11.1796875" style="2" customWidth="1"/>
    <col min="14527" max="14527" width="11.81640625" style="2" bestFit="1" customWidth="1"/>
    <col min="14528" max="14529" width="11.1796875" style="2" customWidth="1"/>
    <col min="14530" max="14530" width="12.81640625" style="2" customWidth="1"/>
    <col min="14531" max="14531" width="11.81640625" style="2" bestFit="1" customWidth="1"/>
    <col min="14532" max="14532" width="12.7265625" style="2" customWidth="1"/>
    <col min="14533" max="14533" width="11.7265625" style="2" customWidth="1"/>
    <col min="14534" max="14534" width="13" style="2" customWidth="1"/>
    <col min="14535" max="14535" width="12.54296875" style="2" customWidth="1"/>
    <col min="14536" max="14536" width="0" style="2" hidden="1" customWidth="1"/>
    <col min="14537" max="14776" width="11.453125" style="2"/>
    <col min="14777" max="14777" width="16.1796875" style="2" customWidth="1"/>
    <col min="14778" max="14778" width="16" style="2" customWidth="1"/>
    <col min="14779" max="14779" width="9.81640625" style="2" bestFit="1" customWidth="1"/>
    <col min="14780" max="14780" width="11.7265625" style="2" customWidth="1"/>
    <col min="14781" max="14782" width="11.1796875" style="2" customWidth="1"/>
    <col min="14783" max="14783" width="11.81640625" style="2" bestFit="1" customWidth="1"/>
    <col min="14784" max="14785" width="11.1796875" style="2" customWidth="1"/>
    <col min="14786" max="14786" width="12.81640625" style="2" customWidth="1"/>
    <col min="14787" max="14787" width="11.81640625" style="2" bestFit="1" customWidth="1"/>
    <col min="14788" max="14788" width="12.7265625" style="2" customWidth="1"/>
    <col min="14789" max="14789" width="11.7265625" style="2" customWidth="1"/>
    <col min="14790" max="14790" width="13" style="2" customWidth="1"/>
    <col min="14791" max="14791" width="12.54296875" style="2" customWidth="1"/>
    <col min="14792" max="14792" width="0" style="2" hidden="1" customWidth="1"/>
    <col min="14793" max="15032" width="11.453125" style="2"/>
    <col min="15033" max="15033" width="16.1796875" style="2" customWidth="1"/>
    <col min="15034" max="15034" width="16" style="2" customWidth="1"/>
    <col min="15035" max="15035" width="9.81640625" style="2" bestFit="1" customWidth="1"/>
    <col min="15036" max="15036" width="11.7265625" style="2" customWidth="1"/>
    <col min="15037" max="15038" width="11.1796875" style="2" customWidth="1"/>
    <col min="15039" max="15039" width="11.81640625" style="2" bestFit="1" customWidth="1"/>
    <col min="15040" max="15041" width="11.1796875" style="2" customWidth="1"/>
    <col min="15042" max="15042" width="12.81640625" style="2" customWidth="1"/>
    <col min="15043" max="15043" width="11.81640625" style="2" bestFit="1" customWidth="1"/>
    <col min="15044" max="15044" width="12.7265625" style="2" customWidth="1"/>
    <col min="15045" max="15045" width="11.7265625" style="2" customWidth="1"/>
    <col min="15046" max="15046" width="13" style="2" customWidth="1"/>
    <col min="15047" max="15047" width="12.54296875" style="2" customWidth="1"/>
    <col min="15048" max="15048" width="0" style="2" hidden="1" customWidth="1"/>
    <col min="15049" max="15288" width="11.453125" style="2"/>
    <col min="15289" max="15289" width="16.1796875" style="2" customWidth="1"/>
    <col min="15290" max="15290" width="16" style="2" customWidth="1"/>
    <col min="15291" max="15291" width="9.81640625" style="2" bestFit="1" customWidth="1"/>
    <col min="15292" max="15292" width="11.7265625" style="2" customWidth="1"/>
    <col min="15293" max="15294" width="11.1796875" style="2" customWidth="1"/>
    <col min="15295" max="15295" width="11.81640625" style="2" bestFit="1" customWidth="1"/>
    <col min="15296" max="15297" width="11.1796875" style="2" customWidth="1"/>
    <col min="15298" max="15298" width="12.81640625" style="2" customWidth="1"/>
    <col min="15299" max="15299" width="11.81640625" style="2" bestFit="1" customWidth="1"/>
    <col min="15300" max="15300" width="12.7265625" style="2" customWidth="1"/>
    <col min="15301" max="15301" width="11.7265625" style="2" customWidth="1"/>
    <col min="15302" max="15302" width="13" style="2" customWidth="1"/>
    <col min="15303" max="15303" width="12.54296875" style="2" customWidth="1"/>
    <col min="15304" max="15304" width="0" style="2" hidden="1" customWidth="1"/>
    <col min="15305" max="15544" width="11.453125" style="2"/>
    <col min="15545" max="15545" width="16.1796875" style="2" customWidth="1"/>
    <col min="15546" max="15546" width="16" style="2" customWidth="1"/>
    <col min="15547" max="15547" width="9.81640625" style="2" bestFit="1" customWidth="1"/>
    <col min="15548" max="15548" width="11.7265625" style="2" customWidth="1"/>
    <col min="15549" max="15550" width="11.1796875" style="2" customWidth="1"/>
    <col min="15551" max="15551" width="11.81640625" style="2" bestFit="1" customWidth="1"/>
    <col min="15552" max="15553" width="11.1796875" style="2" customWidth="1"/>
    <col min="15554" max="15554" width="12.81640625" style="2" customWidth="1"/>
    <col min="15555" max="15555" width="11.81640625" style="2" bestFit="1" customWidth="1"/>
    <col min="15556" max="15556" width="12.7265625" style="2" customWidth="1"/>
    <col min="15557" max="15557" width="11.7265625" style="2" customWidth="1"/>
    <col min="15558" max="15558" width="13" style="2" customWidth="1"/>
    <col min="15559" max="15559" width="12.54296875" style="2" customWidth="1"/>
    <col min="15560" max="15560" width="0" style="2" hidden="1" customWidth="1"/>
    <col min="15561" max="15800" width="11.453125" style="2"/>
    <col min="15801" max="15801" width="16.1796875" style="2" customWidth="1"/>
    <col min="15802" max="15802" width="16" style="2" customWidth="1"/>
    <col min="15803" max="15803" width="9.81640625" style="2" bestFit="1" customWidth="1"/>
    <col min="15804" max="15804" width="11.7265625" style="2" customWidth="1"/>
    <col min="15805" max="15806" width="11.1796875" style="2" customWidth="1"/>
    <col min="15807" max="15807" width="11.81640625" style="2" bestFit="1" customWidth="1"/>
    <col min="15808" max="15809" width="11.1796875" style="2" customWidth="1"/>
    <col min="15810" max="15810" width="12.81640625" style="2" customWidth="1"/>
    <col min="15811" max="15811" width="11.81640625" style="2" bestFit="1" customWidth="1"/>
    <col min="15812" max="15812" width="12.7265625" style="2" customWidth="1"/>
    <col min="15813" max="15813" width="11.7265625" style="2" customWidth="1"/>
    <col min="15814" max="15814" width="13" style="2" customWidth="1"/>
    <col min="15815" max="15815" width="12.54296875" style="2" customWidth="1"/>
    <col min="15816" max="15816" width="0" style="2" hidden="1" customWidth="1"/>
    <col min="15817" max="16056" width="11.453125" style="2"/>
    <col min="16057" max="16057" width="16.1796875" style="2" customWidth="1"/>
    <col min="16058" max="16058" width="16" style="2" customWidth="1"/>
    <col min="16059" max="16059" width="9.81640625" style="2" bestFit="1" customWidth="1"/>
    <col min="16060" max="16060" width="11.7265625" style="2" customWidth="1"/>
    <col min="16061" max="16062" width="11.1796875" style="2" customWidth="1"/>
    <col min="16063" max="16063" width="11.81640625" style="2" bestFit="1" customWidth="1"/>
    <col min="16064" max="16065" width="11.1796875" style="2" customWidth="1"/>
    <col min="16066" max="16066" width="12.81640625" style="2" customWidth="1"/>
    <col min="16067" max="16067" width="11.81640625" style="2" bestFit="1" customWidth="1"/>
    <col min="16068" max="16068" width="12.7265625" style="2" customWidth="1"/>
    <col min="16069" max="16069" width="11.7265625" style="2" customWidth="1"/>
    <col min="16070" max="16070" width="13" style="2" customWidth="1"/>
    <col min="16071" max="16071" width="12.54296875" style="2" customWidth="1"/>
    <col min="16072" max="16072" width="0" style="2" hidden="1" customWidth="1"/>
    <col min="16073" max="16384" width="11.453125" style="2"/>
  </cols>
  <sheetData>
    <row r="1" spans="1:16" x14ac:dyDescent="0.3">
      <c r="A1" s="256" t="s">
        <v>81</v>
      </c>
      <c r="B1" s="257"/>
      <c r="C1" s="257"/>
      <c r="D1" s="257"/>
      <c r="E1" s="257"/>
      <c r="F1" s="257"/>
      <c r="G1" s="257"/>
      <c r="H1" s="257"/>
    </row>
    <row r="2" spans="1:16" x14ac:dyDescent="0.3">
      <c r="A2" s="257"/>
      <c r="B2" s="257"/>
      <c r="C2" s="257"/>
      <c r="D2" s="257"/>
      <c r="E2" s="257"/>
      <c r="F2" s="257"/>
      <c r="G2" s="257"/>
      <c r="H2" s="257"/>
    </row>
    <row r="3" spans="1:16" x14ac:dyDescent="0.3">
      <c r="A3" s="257"/>
      <c r="B3" s="257"/>
      <c r="C3" s="257"/>
      <c r="D3" s="257"/>
      <c r="E3" s="257"/>
      <c r="F3" s="257"/>
      <c r="G3" s="257"/>
      <c r="H3" s="257"/>
    </row>
    <row r="4" spans="1:16" x14ac:dyDescent="0.3">
      <c r="A4" s="257"/>
      <c r="B4" s="257"/>
      <c r="C4" s="257"/>
      <c r="D4" s="257"/>
      <c r="E4" s="257"/>
      <c r="F4" s="257"/>
      <c r="G4" s="257"/>
      <c r="H4" s="257"/>
    </row>
    <row r="5" spans="1:16" x14ac:dyDescent="0.3">
      <c r="A5" s="257"/>
      <c r="B5" s="257"/>
      <c r="C5" s="257"/>
      <c r="D5" s="257"/>
      <c r="E5" s="257"/>
      <c r="F5" s="257"/>
      <c r="G5" s="257"/>
      <c r="H5" s="257"/>
    </row>
    <row r="6" spans="1:16" x14ac:dyDescent="0.3">
      <c r="A6" s="257"/>
      <c r="B6" s="257"/>
      <c r="C6" s="257"/>
      <c r="D6" s="257"/>
      <c r="E6" s="257"/>
      <c r="F6" s="257"/>
      <c r="G6" s="257"/>
      <c r="H6" s="257"/>
    </row>
    <row r="7" spans="1:16" x14ac:dyDescent="0.3">
      <c r="A7" s="257"/>
      <c r="B7" s="257"/>
      <c r="C7" s="257"/>
      <c r="D7" s="257"/>
      <c r="E7" s="257"/>
      <c r="F7" s="257"/>
      <c r="G7" s="257"/>
      <c r="H7" s="257"/>
    </row>
    <row r="8" spans="1:16" x14ac:dyDescent="0.3">
      <c r="A8" s="257"/>
      <c r="B8" s="257"/>
      <c r="C8" s="257"/>
      <c r="D8" s="257"/>
      <c r="E8" s="257"/>
      <c r="F8" s="257"/>
      <c r="G8" s="257"/>
      <c r="H8" s="257"/>
    </row>
    <row r="9" spans="1:16" x14ac:dyDescent="0.3">
      <c r="A9" s="257"/>
      <c r="B9" s="257"/>
      <c r="C9" s="257"/>
      <c r="D9" s="257"/>
      <c r="E9" s="257"/>
      <c r="F9" s="257"/>
      <c r="G9" s="257"/>
      <c r="H9" s="257"/>
    </row>
    <row r="10" spans="1:16" x14ac:dyDescent="0.3">
      <c r="A10" s="257"/>
      <c r="B10" s="257"/>
      <c r="C10" s="257"/>
      <c r="D10" s="257"/>
      <c r="E10" s="257"/>
      <c r="F10" s="257"/>
      <c r="G10" s="257"/>
      <c r="H10" s="257"/>
    </row>
    <row r="11" spans="1:16" x14ac:dyDescent="0.3">
      <c r="A11" s="257"/>
      <c r="B11" s="257"/>
      <c r="C11" s="257"/>
      <c r="D11" s="257"/>
      <c r="E11" s="257"/>
      <c r="F11" s="257"/>
      <c r="G11" s="257"/>
      <c r="H11" s="257"/>
    </row>
    <row r="12" spans="1:16" ht="23.25" customHeight="1" x14ac:dyDescent="0.3">
      <c r="A12" s="257"/>
      <c r="B12" s="257"/>
      <c r="C12" s="257"/>
      <c r="D12" s="257"/>
      <c r="E12" s="257"/>
      <c r="F12" s="257"/>
      <c r="G12" s="257"/>
      <c r="H12" s="257"/>
    </row>
    <row r="13" spans="1:16" s="1" customFormat="1" ht="13.5" customHeight="1" x14ac:dyDescent="0.3">
      <c r="A13" s="233" t="s">
        <v>0</v>
      </c>
      <c r="B13" s="233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</row>
    <row r="14" spans="1:16" s="1" customFormat="1" ht="15.75" customHeight="1" x14ac:dyDescent="0.3">
      <c r="A14" s="233"/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</row>
    <row r="15" spans="1:16" s="1" customFormat="1" x14ac:dyDescent="0.3">
      <c r="A15" s="233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</row>
    <row r="16" spans="1:16" ht="40.5" customHeight="1" x14ac:dyDescent="0.3">
      <c r="A16" s="262" t="s">
        <v>2</v>
      </c>
      <c r="B16" s="262"/>
      <c r="C16" s="258" t="s">
        <v>43</v>
      </c>
      <c r="D16" s="238"/>
      <c r="E16" s="259" t="s">
        <v>82</v>
      </c>
      <c r="F16" s="260"/>
      <c r="G16" s="260"/>
      <c r="H16" s="261"/>
      <c r="I16" s="263" t="s">
        <v>62</v>
      </c>
      <c r="J16" s="264"/>
      <c r="K16" s="264"/>
      <c r="L16" s="265"/>
      <c r="M16" s="230" t="s">
        <v>63</v>
      </c>
      <c r="N16" s="231"/>
      <c r="O16" s="231"/>
      <c r="P16" s="232"/>
    </row>
    <row r="17" spans="1:16" ht="41.25" customHeight="1" x14ac:dyDescent="0.3">
      <c r="A17" s="233"/>
      <c r="B17" s="233"/>
      <c r="C17" s="20" t="s">
        <v>3</v>
      </c>
      <c r="D17" s="73" t="s">
        <v>4</v>
      </c>
      <c r="E17" s="100" t="s">
        <v>5</v>
      </c>
      <c r="F17" s="20" t="s">
        <v>6</v>
      </c>
      <c r="G17" s="20" t="s">
        <v>7</v>
      </c>
      <c r="H17" s="101" t="s">
        <v>8</v>
      </c>
      <c r="I17" s="100" t="s">
        <v>5</v>
      </c>
      <c r="J17" s="20" t="s">
        <v>6</v>
      </c>
      <c r="K17" s="20" t="s">
        <v>7</v>
      </c>
      <c r="L17" s="101" t="s">
        <v>8</v>
      </c>
      <c r="M17" s="100" t="s">
        <v>5</v>
      </c>
      <c r="N17" s="20" t="s">
        <v>6</v>
      </c>
      <c r="O17" s="20" t="s">
        <v>7</v>
      </c>
      <c r="P17" s="101" t="s">
        <v>8</v>
      </c>
    </row>
    <row r="18" spans="1:16" ht="32.25" customHeight="1" x14ac:dyDescent="0.3">
      <c r="A18" s="246" t="s">
        <v>9</v>
      </c>
      <c r="B18" s="246"/>
      <c r="C18" s="6" t="s">
        <v>10</v>
      </c>
      <c r="D18" s="7">
        <v>3</v>
      </c>
      <c r="E18" s="21">
        <v>349569</v>
      </c>
      <c r="F18" s="21">
        <f>+E18*D18</f>
        <v>1048707</v>
      </c>
      <c r="G18" s="8">
        <f>+F18*19%</f>
        <v>199254.33000000002</v>
      </c>
      <c r="H18" s="102">
        <f>+F18+G18</f>
        <v>1247961.33</v>
      </c>
      <c r="I18" s="21">
        <v>768893</v>
      </c>
      <c r="J18" s="21">
        <f>+I18*D18</f>
        <v>2306679</v>
      </c>
      <c r="K18" s="8">
        <f>+J18*19%</f>
        <v>438269.01</v>
      </c>
      <c r="L18" s="102">
        <f>+J18+K18</f>
        <v>2744948.01</v>
      </c>
      <c r="M18" s="21"/>
      <c r="N18" s="8">
        <f>+M18*D18</f>
        <v>0</v>
      </c>
      <c r="O18" s="8">
        <f>+N18*19%</f>
        <v>0</v>
      </c>
      <c r="P18" s="102">
        <f>+N18+O18</f>
        <v>0</v>
      </c>
    </row>
    <row r="19" spans="1:16" ht="27.75" customHeight="1" x14ac:dyDescent="0.3">
      <c r="A19" s="246" t="s">
        <v>11</v>
      </c>
      <c r="B19" s="246"/>
      <c r="C19" s="6" t="s">
        <v>10</v>
      </c>
      <c r="D19" s="7">
        <v>2</v>
      </c>
      <c r="E19" s="21">
        <v>582615</v>
      </c>
      <c r="F19" s="21">
        <f t="shared" ref="F19:F21" si="0">+E19*D19</f>
        <v>1165230</v>
      </c>
      <c r="G19" s="8">
        <f t="shared" ref="G19:G21" si="1">+F19*19%</f>
        <v>221393.7</v>
      </c>
      <c r="H19" s="102">
        <f>+F19+G19</f>
        <v>1386623.7</v>
      </c>
      <c r="I19" s="21">
        <v>1576827</v>
      </c>
      <c r="J19" s="21">
        <f>+I19*D19</f>
        <v>3153654</v>
      </c>
      <c r="K19" s="8">
        <f>+J19*19%</f>
        <v>599194.26</v>
      </c>
      <c r="L19" s="102">
        <f t="shared" ref="L19:L21" si="2">+J19+K19</f>
        <v>3752848.26</v>
      </c>
      <c r="M19" s="21"/>
      <c r="N19" s="8">
        <f t="shared" ref="N19:N21" si="3">+M19*D19</f>
        <v>0</v>
      </c>
      <c r="O19" s="8">
        <f t="shared" ref="O19:O21" si="4">+N19*19%</f>
        <v>0</v>
      </c>
      <c r="P19" s="102">
        <f t="shared" ref="P19:P21" si="5">+N19+O19</f>
        <v>0</v>
      </c>
    </row>
    <row r="20" spans="1:16" ht="27.75" customHeight="1" x14ac:dyDescent="0.3">
      <c r="A20" s="246" t="s">
        <v>12</v>
      </c>
      <c r="B20" s="246"/>
      <c r="C20" s="6" t="s">
        <v>10</v>
      </c>
      <c r="D20" s="7">
        <v>1</v>
      </c>
      <c r="E20" s="21">
        <v>932184</v>
      </c>
      <c r="F20" s="21">
        <f t="shared" si="0"/>
        <v>932184</v>
      </c>
      <c r="G20" s="8">
        <f t="shared" si="1"/>
        <v>177114.96</v>
      </c>
      <c r="H20" s="102">
        <f>+F20+G20</f>
        <v>1109298.96</v>
      </c>
      <c r="I20" s="21">
        <v>2727306</v>
      </c>
      <c r="J20" s="21">
        <f>+I20*D20</f>
        <v>2727306</v>
      </c>
      <c r="K20" s="8">
        <f>+J20*19%</f>
        <v>518188.14</v>
      </c>
      <c r="L20" s="102">
        <f t="shared" si="2"/>
        <v>3245494.14</v>
      </c>
      <c r="M20" s="21"/>
      <c r="N20" s="8">
        <f t="shared" si="3"/>
        <v>0</v>
      </c>
      <c r="O20" s="8">
        <f t="shared" si="4"/>
        <v>0</v>
      </c>
      <c r="P20" s="102">
        <f t="shared" si="5"/>
        <v>0</v>
      </c>
    </row>
    <row r="21" spans="1:16" ht="27.75" customHeight="1" x14ac:dyDescent="0.3">
      <c r="A21" s="246" t="s">
        <v>44</v>
      </c>
      <c r="B21" s="246"/>
      <c r="C21" s="6" t="s">
        <v>10</v>
      </c>
      <c r="D21" s="7">
        <v>1</v>
      </c>
      <c r="E21" s="21">
        <v>932184</v>
      </c>
      <c r="F21" s="21">
        <f t="shared" si="0"/>
        <v>932184</v>
      </c>
      <c r="G21" s="8">
        <f t="shared" si="1"/>
        <v>177114.96</v>
      </c>
      <c r="H21" s="102">
        <f t="shared" ref="H21" si="6">+F21+G21</f>
        <v>1109298.96</v>
      </c>
      <c r="I21" s="21">
        <v>2910308</v>
      </c>
      <c r="J21" s="21">
        <f>+I21*D21</f>
        <v>2910308</v>
      </c>
      <c r="K21" s="8">
        <f>+J21*19%</f>
        <v>552958.52</v>
      </c>
      <c r="L21" s="102">
        <f t="shared" si="2"/>
        <v>3463266.52</v>
      </c>
      <c r="M21" s="21"/>
      <c r="N21" s="8">
        <f t="shared" si="3"/>
        <v>0</v>
      </c>
      <c r="O21" s="8">
        <f t="shared" si="4"/>
        <v>0</v>
      </c>
      <c r="P21" s="102">
        <f t="shared" si="5"/>
        <v>0</v>
      </c>
    </row>
    <row r="22" spans="1:16" s="25" customFormat="1" ht="30.75" customHeight="1" x14ac:dyDescent="0.25">
      <c r="A22" s="18" t="s">
        <v>14</v>
      </c>
      <c r="B22" s="19"/>
      <c r="C22" s="19"/>
      <c r="D22" s="19"/>
      <c r="E22" s="103"/>
      <c r="F22" s="76">
        <f>SUM(F18:F21)</f>
        <v>4078305</v>
      </c>
      <c r="G22" s="76">
        <f>SUM(G18:G21)</f>
        <v>774877.95</v>
      </c>
      <c r="H22" s="132">
        <f>+F22+G22</f>
        <v>4853182.95</v>
      </c>
      <c r="I22" s="139"/>
      <c r="J22" s="78">
        <f>SUM(J18:J21)</f>
        <v>11097947</v>
      </c>
      <c r="K22" s="78">
        <f t="shared" ref="K22" si="7">SUM(K18:K21)</f>
        <v>2108609.9300000002</v>
      </c>
      <c r="L22" s="140">
        <f>+J22+K22</f>
        <v>13206556.93</v>
      </c>
      <c r="M22" s="143">
        <f>SUM(M18:M21)</f>
        <v>0</v>
      </c>
      <c r="N22" s="80">
        <f>SUM(N18:N21)</f>
        <v>0</v>
      </c>
      <c r="O22" s="80">
        <f t="shared" ref="O22" si="8">SUM(O18:O21)</f>
        <v>0</v>
      </c>
      <c r="P22" s="144">
        <f>+N22+O22</f>
        <v>0</v>
      </c>
    </row>
    <row r="23" spans="1:16" s="1" customFormat="1" ht="27" x14ac:dyDescent="0.3">
      <c r="A23" s="233" t="s">
        <v>15</v>
      </c>
      <c r="B23" s="233"/>
      <c r="C23" s="20" t="s">
        <v>3</v>
      </c>
      <c r="D23" s="73" t="s">
        <v>4</v>
      </c>
      <c r="E23" s="100" t="s">
        <v>5</v>
      </c>
      <c r="F23" s="20" t="s">
        <v>6</v>
      </c>
      <c r="G23" s="20" t="s">
        <v>7</v>
      </c>
      <c r="H23" s="101" t="s">
        <v>8</v>
      </c>
      <c r="I23" s="100" t="s">
        <v>5</v>
      </c>
      <c r="J23" s="20" t="s">
        <v>6</v>
      </c>
      <c r="K23" s="20" t="s">
        <v>7</v>
      </c>
      <c r="L23" s="101" t="s">
        <v>8</v>
      </c>
      <c r="M23" s="100" t="s">
        <v>5</v>
      </c>
      <c r="N23" s="20" t="s">
        <v>6</v>
      </c>
      <c r="O23" s="20" t="s">
        <v>7</v>
      </c>
      <c r="P23" s="101" t="s">
        <v>8</v>
      </c>
    </row>
    <row r="24" spans="1:16" ht="22.5" customHeight="1" x14ac:dyDescent="0.3">
      <c r="A24" s="194" t="s">
        <v>45</v>
      </c>
      <c r="B24" s="194"/>
      <c r="C24" s="11" t="s">
        <v>3</v>
      </c>
      <c r="D24" s="9">
        <v>5</v>
      </c>
      <c r="E24" s="170">
        <v>43697</v>
      </c>
      <c r="F24" s="15">
        <f>+E24*D24</f>
        <v>218485</v>
      </c>
      <c r="G24" s="16">
        <f>+F24*19%</f>
        <v>41512.15</v>
      </c>
      <c r="H24" s="133">
        <f>+F24+G24</f>
        <v>259997.15</v>
      </c>
      <c r="I24" s="170">
        <v>52000</v>
      </c>
      <c r="J24" s="15">
        <f>+I24*D24</f>
        <v>260000</v>
      </c>
      <c r="K24" s="16">
        <f>+J24*19%</f>
        <v>49400</v>
      </c>
      <c r="L24" s="133">
        <f>+J24+K24</f>
        <v>309400</v>
      </c>
      <c r="M24" s="170"/>
      <c r="N24" s="15">
        <f>+M24*D24</f>
        <v>0</v>
      </c>
      <c r="O24" s="8">
        <f t="shared" ref="O24:O35" si="9">+N24*19%</f>
        <v>0</v>
      </c>
      <c r="P24" s="16">
        <f>+N24+O24</f>
        <v>0</v>
      </c>
    </row>
    <row r="25" spans="1:16" ht="22.5" customHeight="1" x14ac:dyDescent="0.3">
      <c r="A25" s="194" t="s">
        <v>25</v>
      </c>
      <c r="B25" s="194"/>
      <c r="C25" s="11" t="s">
        <v>3</v>
      </c>
      <c r="D25" s="9">
        <v>5</v>
      </c>
      <c r="E25" s="170">
        <v>4202</v>
      </c>
      <c r="F25" s="15">
        <f t="shared" ref="F25:F35" si="10">+E25*D25</f>
        <v>21010</v>
      </c>
      <c r="G25" s="16">
        <f t="shared" ref="G25:G35" si="11">+F25*19%</f>
        <v>3991.9</v>
      </c>
      <c r="H25" s="133">
        <f t="shared" ref="H25:H35" si="12">+F25+G25</f>
        <v>25001.9</v>
      </c>
      <c r="I25" s="170">
        <v>5000</v>
      </c>
      <c r="J25" s="15">
        <f t="shared" ref="J25:J35" si="13">+I25*D25</f>
        <v>25000</v>
      </c>
      <c r="K25" s="16">
        <f t="shared" ref="K25:K35" si="14">+J25*19%</f>
        <v>4750</v>
      </c>
      <c r="L25" s="133">
        <f t="shared" ref="L25:L35" si="15">+J25+K25</f>
        <v>29750</v>
      </c>
      <c r="M25" s="170"/>
      <c r="N25" s="15">
        <f t="shared" ref="N25:N35" si="16">+M25*D25</f>
        <v>0</v>
      </c>
      <c r="O25" s="8">
        <f t="shared" si="9"/>
        <v>0</v>
      </c>
      <c r="P25" s="16">
        <f t="shared" ref="P25:P35" si="17">+N25+O25</f>
        <v>0</v>
      </c>
    </row>
    <row r="26" spans="1:16" ht="22.5" customHeight="1" x14ac:dyDescent="0.3">
      <c r="A26" s="194" t="s">
        <v>26</v>
      </c>
      <c r="B26" s="194"/>
      <c r="C26" s="11" t="s">
        <v>27</v>
      </c>
      <c r="D26" s="9">
        <v>40</v>
      </c>
      <c r="E26" s="170">
        <v>42858</v>
      </c>
      <c r="F26" s="15">
        <f t="shared" si="10"/>
        <v>1714320</v>
      </c>
      <c r="G26" s="16">
        <f t="shared" si="11"/>
        <v>325720.8</v>
      </c>
      <c r="H26" s="133">
        <f t="shared" si="12"/>
        <v>2040040.8</v>
      </c>
      <c r="I26" s="170">
        <v>38750</v>
      </c>
      <c r="J26" s="15">
        <f t="shared" si="13"/>
        <v>1550000</v>
      </c>
      <c r="K26" s="16">
        <f t="shared" si="14"/>
        <v>294500</v>
      </c>
      <c r="L26" s="133">
        <f t="shared" si="15"/>
        <v>1844500</v>
      </c>
      <c r="M26" s="170"/>
      <c r="N26" s="15">
        <f t="shared" si="16"/>
        <v>0</v>
      </c>
      <c r="O26" s="8">
        <f t="shared" si="9"/>
        <v>0</v>
      </c>
      <c r="P26" s="16">
        <f t="shared" si="17"/>
        <v>0</v>
      </c>
    </row>
    <row r="27" spans="1:16" ht="22.5" customHeight="1" x14ac:dyDescent="0.3">
      <c r="A27" s="194" t="s">
        <v>19</v>
      </c>
      <c r="B27" s="194"/>
      <c r="C27" s="11" t="s">
        <v>3</v>
      </c>
      <c r="D27" s="9">
        <v>3</v>
      </c>
      <c r="E27" s="170">
        <v>184874</v>
      </c>
      <c r="F27" s="15">
        <f t="shared" si="10"/>
        <v>554622</v>
      </c>
      <c r="G27" s="16">
        <f t="shared" si="11"/>
        <v>105378.18000000001</v>
      </c>
      <c r="H27" s="133">
        <f t="shared" si="12"/>
        <v>660000.18000000005</v>
      </c>
      <c r="I27" s="170">
        <v>217000</v>
      </c>
      <c r="J27" s="15">
        <f t="shared" si="13"/>
        <v>651000</v>
      </c>
      <c r="K27" s="16">
        <f t="shared" si="14"/>
        <v>123690</v>
      </c>
      <c r="L27" s="133">
        <f t="shared" si="15"/>
        <v>774690</v>
      </c>
      <c r="M27" s="170"/>
      <c r="N27" s="15">
        <f t="shared" si="16"/>
        <v>0</v>
      </c>
      <c r="O27" s="8">
        <f t="shared" si="9"/>
        <v>0</v>
      </c>
      <c r="P27" s="16">
        <f t="shared" si="17"/>
        <v>0</v>
      </c>
    </row>
    <row r="28" spans="1:16" ht="22.5" customHeight="1" x14ac:dyDescent="0.3">
      <c r="A28" s="184" t="s">
        <v>75</v>
      </c>
      <c r="B28" s="255"/>
      <c r="C28" s="11" t="s">
        <v>3</v>
      </c>
      <c r="D28" s="9">
        <v>1</v>
      </c>
      <c r="E28" s="182">
        <v>155462</v>
      </c>
      <c r="F28" s="15">
        <f t="shared" si="10"/>
        <v>155462</v>
      </c>
      <c r="G28" s="16">
        <f t="shared" si="11"/>
        <v>29537.78</v>
      </c>
      <c r="H28" s="133">
        <f t="shared" si="12"/>
        <v>184999.78</v>
      </c>
      <c r="I28" s="170">
        <v>188000</v>
      </c>
      <c r="J28" s="15">
        <f t="shared" si="13"/>
        <v>188000</v>
      </c>
      <c r="K28" s="16">
        <f t="shared" si="14"/>
        <v>35720</v>
      </c>
      <c r="L28" s="133">
        <f t="shared" si="15"/>
        <v>223720</v>
      </c>
      <c r="M28" s="170"/>
      <c r="N28" s="15"/>
      <c r="O28" s="8"/>
      <c r="P28" s="16"/>
    </row>
    <row r="29" spans="1:16" ht="22.5" customHeight="1" x14ac:dyDescent="0.3">
      <c r="A29" s="194" t="s">
        <v>40</v>
      </c>
      <c r="B29" s="194"/>
      <c r="C29" s="11" t="s">
        <v>3</v>
      </c>
      <c r="D29" s="9">
        <v>3</v>
      </c>
      <c r="E29" s="170">
        <v>137815</v>
      </c>
      <c r="F29" s="15">
        <f t="shared" si="10"/>
        <v>413445</v>
      </c>
      <c r="G29" s="16">
        <f t="shared" si="11"/>
        <v>78554.55</v>
      </c>
      <c r="H29" s="133">
        <f t="shared" si="12"/>
        <v>491999.55</v>
      </c>
      <c r="I29" s="170">
        <v>162000</v>
      </c>
      <c r="J29" s="15">
        <f t="shared" si="13"/>
        <v>486000</v>
      </c>
      <c r="K29" s="16">
        <f t="shared" si="14"/>
        <v>92340</v>
      </c>
      <c r="L29" s="133">
        <f t="shared" si="15"/>
        <v>578340</v>
      </c>
      <c r="M29" s="170"/>
      <c r="N29" s="15">
        <f t="shared" si="16"/>
        <v>0</v>
      </c>
      <c r="O29" s="8">
        <f t="shared" si="9"/>
        <v>0</v>
      </c>
      <c r="P29" s="16">
        <f t="shared" si="17"/>
        <v>0</v>
      </c>
    </row>
    <row r="30" spans="1:16" ht="22.5" customHeight="1" x14ac:dyDescent="0.3">
      <c r="A30" s="183" t="s">
        <v>18</v>
      </c>
      <c r="B30" s="183"/>
      <c r="C30" s="169" t="s">
        <v>10</v>
      </c>
      <c r="D30" s="9">
        <v>3</v>
      </c>
      <c r="E30" s="170">
        <v>46609</v>
      </c>
      <c r="F30" s="15">
        <f t="shared" si="10"/>
        <v>139827</v>
      </c>
      <c r="G30" s="16">
        <f t="shared" si="11"/>
        <v>26567.13</v>
      </c>
      <c r="H30" s="133">
        <f t="shared" si="12"/>
        <v>166394.13</v>
      </c>
      <c r="I30" s="170">
        <v>0</v>
      </c>
      <c r="J30" s="15">
        <f>+I30*D30</f>
        <v>0</v>
      </c>
      <c r="K30" s="16">
        <f t="shared" si="14"/>
        <v>0</v>
      </c>
      <c r="L30" s="133">
        <f t="shared" si="15"/>
        <v>0</v>
      </c>
      <c r="M30" s="170"/>
      <c r="N30" s="15">
        <f t="shared" si="16"/>
        <v>0</v>
      </c>
      <c r="O30" s="8">
        <f t="shared" si="9"/>
        <v>0</v>
      </c>
      <c r="P30" s="16">
        <f t="shared" si="17"/>
        <v>0</v>
      </c>
    </row>
    <row r="31" spans="1:16" s="3" customFormat="1" ht="22.5" customHeight="1" x14ac:dyDescent="0.25">
      <c r="A31" s="194" t="s">
        <v>16</v>
      </c>
      <c r="B31" s="194"/>
      <c r="C31" s="169" t="s">
        <v>10</v>
      </c>
      <c r="D31" s="9">
        <v>3</v>
      </c>
      <c r="E31" s="170">
        <v>186437</v>
      </c>
      <c r="F31" s="15">
        <f t="shared" si="10"/>
        <v>559311</v>
      </c>
      <c r="G31" s="16">
        <f t="shared" si="11"/>
        <v>106269.09</v>
      </c>
      <c r="H31" s="133">
        <f t="shared" si="12"/>
        <v>665580.09</v>
      </c>
      <c r="I31" s="170">
        <v>94400</v>
      </c>
      <c r="J31" s="15">
        <f t="shared" si="13"/>
        <v>283200</v>
      </c>
      <c r="K31" s="16">
        <f t="shared" si="14"/>
        <v>53808</v>
      </c>
      <c r="L31" s="133">
        <f t="shared" si="15"/>
        <v>337008</v>
      </c>
      <c r="M31" s="170"/>
      <c r="N31" s="15">
        <f t="shared" si="16"/>
        <v>0</v>
      </c>
      <c r="O31" s="8">
        <f t="shared" si="9"/>
        <v>0</v>
      </c>
      <c r="P31" s="16">
        <f t="shared" si="17"/>
        <v>0</v>
      </c>
    </row>
    <row r="32" spans="1:16" s="3" customFormat="1" ht="22.5" customHeight="1" x14ac:dyDescent="0.25">
      <c r="A32" s="194" t="s">
        <v>17</v>
      </c>
      <c r="B32" s="194"/>
      <c r="C32" s="169" t="s">
        <v>10</v>
      </c>
      <c r="D32" s="9">
        <v>3</v>
      </c>
      <c r="E32" s="170">
        <v>46609</v>
      </c>
      <c r="F32" s="15">
        <f t="shared" si="10"/>
        <v>139827</v>
      </c>
      <c r="G32" s="16">
        <f t="shared" si="11"/>
        <v>26567.13</v>
      </c>
      <c r="H32" s="133">
        <f t="shared" si="12"/>
        <v>166394.13</v>
      </c>
      <c r="I32" s="170">
        <v>94400</v>
      </c>
      <c r="J32" s="15">
        <f t="shared" si="13"/>
        <v>283200</v>
      </c>
      <c r="K32" s="16">
        <f t="shared" si="14"/>
        <v>53808</v>
      </c>
      <c r="L32" s="133">
        <f t="shared" si="15"/>
        <v>337008</v>
      </c>
      <c r="M32" s="170"/>
      <c r="N32" s="15">
        <f t="shared" si="16"/>
        <v>0</v>
      </c>
      <c r="O32" s="8">
        <f t="shared" si="9"/>
        <v>0</v>
      </c>
      <c r="P32" s="16">
        <f t="shared" si="17"/>
        <v>0</v>
      </c>
    </row>
    <row r="33" spans="1:16" s="3" customFormat="1" ht="22.5" customHeight="1" x14ac:dyDescent="0.25">
      <c r="A33" s="194" t="s">
        <v>28</v>
      </c>
      <c r="B33" s="194"/>
      <c r="C33" s="169" t="s">
        <v>10</v>
      </c>
      <c r="D33" s="9">
        <v>3</v>
      </c>
      <c r="E33" s="170">
        <v>699138</v>
      </c>
      <c r="F33" s="15">
        <f t="shared" si="10"/>
        <v>2097414</v>
      </c>
      <c r="G33" s="16">
        <f t="shared" si="11"/>
        <v>398508.66000000003</v>
      </c>
      <c r="H33" s="133">
        <f t="shared" si="12"/>
        <v>2495922.66</v>
      </c>
      <c r="I33" s="170">
        <v>642000</v>
      </c>
      <c r="J33" s="15">
        <f t="shared" si="13"/>
        <v>1926000</v>
      </c>
      <c r="K33" s="16">
        <f t="shared" si="14"/>
        <v>365940</v>
      </c>
      <c r="L33" s="133">
        <f t="shared" si="15"/>
        <v>2291940</v>
      </c>
      <c r="M33" s="170"/>
      <c r="N33" s="15">
        <f t="shared" si="16"/>
        <v>0</v>
      </c>
      <c r="O33" s="8">
        <f t="shared" si="9"/>
        <v>0</v>
      </c>
      <c r="P33" s="16">
        <f t="shared" si="17"/>
        <v>0</v>
      </c>
    </row>
    <row r="34" spans="1:16" ht="22.5" customHeight="1" x14ac:dyDescent="0.3">
      <c r="A34" s="194" t="s">
        <v>46</v>
      </c>
      <c r="B34" s="194"/>
      <c r="C34" s="11" t="s">
        <v>47</v>
      </c>
      <c r="D34" s="9">
        <v>2</v>
      </c>
      <c r="E34" s="170">
        <v>47899</v>
      </c>
      <c r="F34" s="15">
        <f t="shared" si="10"/>
        <v>95798</v>
      </c>
      <c r="G34" s="16">
        <f t="shared" si="11"/>
        <v>18201.62</v>
      </c>
      <c r="H34" s="133">
        <f t="shared" si="12"/>
        <v>113999.62</v>
      </c>
      <c r="I34" s="170">
        <v>42000</v>
      </c>
      <c r="J34" s="15">
        <f t="shared" si="13"/>
        <v>84000</v>
      </c>
      <c r="K34" s="16">
        <f t="shared" si="14"/>
        <v>15960</v>
      </c>
      <c r="L34" s="133">
        <f t="shared" si="15"/>
        <v>99960</v>
      </c>
      <c r="M34" s="170"/>
      <c r="N34" s="15">
        <f t="shared" si="16"/>
        <v>0</v>
      </c>
      <c r="O34" s="8">
        <f t="shared" si="9"/>
        <v>0</v>
      </c>
      <c r="P34" s="16">
        <f t="shared" si="17"/>
        <v>0</v>
      </c>
    </row>
    <row r="35" spans="1:16" ht="22.5" customHeight="1" x14ac:dyDescent="0.3">
      <c r="A35" s="268" t="s">
        <v>23</v>
      </c>
      <c r="B35" s="269"/>
      <c r="C35" s="11" t="s">
        <v>24</v>
      </c>
      <c r="D35" s="9">
        <v>2</v>
      </c>
      <c r="E35" s="170">
        <v>89076</v>
      </c>
      <c r="F35" s="15">
        <f t="shared" si="10"/>
        <v>178152</v>
      </c>
      <c r="G35" s="16">
        <f t="shared" si="11"/>
        <v>33848.879999999997</v>
      </c>
      <c r="H35" s="133">
        <f t="shared" si="12"/>
        <v>212000.88</v>
      </c>
      <c r="I35" s="170">
        <v>106000</v>
      </c>
      <c r="J35" s="15">
        <f t="shared" si="13"/>
        <v>212000</v>
      </c>
      <c r="K35" s="16">
        <f t="shared" si="14"/>
        <v>40280</v>
      </c>
      <c r="L35" s="133">
        <f t="shared" si="15"/>
        <v>252280</v>
      </c>
      <c r="M35" s="170"/>
      <c r="N35" s="15">
        <f t="shared" si="16"/>
        <v>0</v>
      </c>
      <c r="O35" s="8">
        <f t="shared" si="9"/>
        <v>0</v>
      </c>
      <c r="P35" s="16">
        <f t="shared" si="17"/>
        <v>0</v>
      </c>
    </row>
    <row r="36" spans="1:16" ht="22.5" customHeight="1" x14ac:dyDescent="0.3">
      <c r="A36" s="270" t="s">
        <v>48</v>
      </c>
      <c r="B36" s="270"/>
      <c r="C36" s="270"/>
      <c r="D36" s="271"/>
      <c r="E36" s="134"/>
      <c r="F36" s="77">
        <f>SUM(F24:F35)</f>
        <v>6287673</v>
      </c>
      <c r="G36" s="77">
        <f>SUM(G24:G35)</f>
        <v>1194657.8700000001</v>
      </c>
      <c r="H36" s="135">
        <f>+F36+G36</f>
        <v>7482330.8700000001</v>
      </c>
      <c r="I36" s="113"/>
      <c r="J36" s="79">
        <f>SUM(J24:J35)</f>
        <v>5948400</v>
      </c>
      <c r="K36" s="79">
        <f>SUM(K24:K35)</f>
        <v>1130196</v>
      </c>
      <c r="L36" s="141">
        <f>+J36+K36</f>
        <v>7078596</v>
      </c>
      <c r="M36" s="117"/>
      <c r="N36" s="81">
        <f>SUM(N24:N35)</f>
        <v>0</v>
      </c>
      <c r="O36" s="81">
        <f>SUM(O24:O35)</f>
        <v>0</v>
      </c>
      <c r="P36" s="145">
        <f>+N36+O36</f>
        <v>0</v>
      </c>
    </row>
    <row r="37" spans="1:16" ht="22.5" customHeight="1" x14ac:dyDescent="0.3">
      <c r="A37" s="270" t="s">
        <v>29</v>
      </c>
      <c r="B37" s="270"/>
      <c r="C37" s="270"/>
      <c r="D37" s="271"/>
      <c r="E37" s="134"/>
      <c r="F37" s="77">
        <f>+F22+F36</f>
        <v>10365978</v>
      </c>
      <c r="G37" s="77">
        <f>+G22+G36</f>
        <v>1969535.82</v>
      </c>
      <c r="H37" s="136">
        <f>+(H22+H36)</f>
        <v>12335513.82</v>
      </c>
      <c r="I37" s="142"/>
      <c r="J37" s="79">
        <f>+J22+J36</f>
        <v>17046347</v>
      </c>
      <c r="K37" s="79">
        <f>+K22+K36</f>
        <v>3238805.93</v>
      </c>
      <c r="L37" s="136">
        <f>+(L22+L36)</f>
        <v>20285152.93</v>
      </c>
      <c r="M37" s="146"/>
      <c r="N37" s="81">
        <f>+N22+N36</f>
        <v>0</v>
      </c>
      <c r="O37" s="81">
        <f>+O22+O36</f>
        <v>0</v>
      </c>
      <c r="P37" s="136">
        <f>+(P22+P36)*1.13</f>
        <v>0</v>
      </c>
    </row>
    <row r="38" spans="1:16" ht="33.75" customHeight="1" x14ac:dyDescent="0.3">
      <c r="A38" s="253" t="s">
        <v>86</v>
      </c>
      <c r="B38" s="254"/>
      <c r="C38" s="20" t="s">
        <v>3</v>
      </c>
      <c r="D38" s="73" t="s">
        <v>4</v>
      </c>
      <c r="E38" s="100" t="s">
        <v>5</v>
      </c>
      <c r="F38" s="20" t="s">
        <v>6</v>
      </c>
      <c r="G38" s="20" t="s">
        <v>7</v>
      </c>
      <c r="H38" s="101" t="s">
        <v>8</v>
      </c>
      <c r="I38" s="100" t="s">
        <v>5</v>
      </c>
      <c r="J38" s="20" t="s">
        <v>6</v>
      </c>
      <c r="K38" s="20" t="s">
        <v>7</v>
      </c>
      <c r="L38" s="101" t="s">
        <v>8</v>
      </c>
      <c r="M38" s="100" t="s">
        <v>5</v>
      </c>
      <c r="N38" s="20" t="s">
        <v>6</v>
      </c>
      <c r="O38" s="20" t="s">
        <v>7</v>
      </c>
      <c r="P38" s="101" t="s">
        <v>8</v>
      </c>
    </row>
    <row r="39" spans="1:16" s="3" customFormat="1" ht="22.5" customHeight="1" x14ac:dyDescent="0.25">
      <c r="A39" s="266" t="s">
        <v>30</v>
      </c>
      <c r="B39" s="267"/>
      <c r="C39" s="9" t="s">
        <v>31</v>
      </c>
      <c r="D39" s="9">
        <v>3</v>
      </c>
      <c r="E39" s="170">
        <v>526050</v>
      </c>
      <c r="F39" s="15">
        <f>+E39*D39</f>
        <v>1578150</v>
      </c>
      <c r="G39" s="16">
        <f>+F39*19%</f>
        <v>299848.5</v>
      </c>
      <c r="H39" s="133">
        <f>+F39+G39</f>
        <v>1877998.5</v>
      </c>
      <c r="I39" s="170">
        <v>518487</v>
      </c>
      <c r="J39" s="15">
        <f>+I39*D39</f>
        <v>1555461</v>
      </c>
      <c r="K39" s="16">
        <f>+J39*19%</f>
        <v>295537.59000000003</v>
      </c>
      <c r="L39" s="133">
        <f>+J39+K39</f>
        <v>1850998.59</v>
      </c>
      <c r="M39" s="170"/>
      <c r="N39" s="15">
        <f>+M39*D39</f>
        <v>0</v>
      </c>
      <c r="O39" s="8">
        <f t="shared" ref="O39:O42" si="18">+N39*19%</f>
        <v>0</v>
      </c>
      <c r="P39" s="16">
        <f t="shared" ref="P39:P42" si="19">+N39+O39</f>
        <v>0</v>
      </c>
    </row>
    <row r="40" spans="1:16" s="3" customFormat="1" ht="22.5" customHeight="1" x14ac:dyDescent="0.25">
      <c r="A40" s="266" t="s">
        <v>49</v>
      </c>
      <c r="B40" s="267"/>
      <c r="C40" s="9" t="s">
        <v>31</v>
      </c>
      <c r="D40" s="9">
        <v>3</v>
      </c>
      <c r="E40" s="170">
        <v>457983</v>
      </c>
      <c r="F40" s="15">
        <f t="shared" ref="F40:F42" si="20">+E40*D40</f>
        <v>1373949</v>
      </c>
      <c r="G40" s="16">
        <f t="shared" ref="G40:G42" si="21">+F40*19%</f>
        <v>261050.31</v>
      </c>
      <c r="H40" s="133">
        <f t="shared" ref="H40:H42" si="22">+F40+G40</f>
        <v>1634999.31</v>
      </c>
      <c r="I40" s="170">
        <v>451261</v>
      </c>
      <c r="J40" s="15">
        <f t="shared" ref="J40:J42" si="23">+I40*D40</f>
        <v>1353783</v>
      </c>
      <c r="K40" s="16">
        <f t="shared" ref="K40:K42" si="24">+J40*19%</f>
        <v>257218.77</v>
      </c>
      <c r="L40" s="133">
        <f t="shared" ref="L40:L42" si="25">+J40+K40</f>
        <v>1611001.77</v>
      </c>
      <c r="M40" s="170"/>
      <c r="N40" s="15">
        <f t="shared" ref="N40:N42" si="26">+M40*D40</f>
        <v>0</v>
      </c>
      <c r="O40" s="8">
        <f t="shared" si="18"/>
        <v>0</v>
      </c>
      <c r="P40" s="16">
        <f t="shared" si="19"/>
        <v>0</v>
      </c>
    </row>
    <row r="41" spans="1:16" s="3" customFormat="1" ht="22.5" customHeight="1" x14ac:dyDescent="0.25">
      <c r="A41" s="266" t="s">
        <v>33</v>
      </c>
      <c r="B41" s="267"/>
      <c r="C41" s="9" t="s">
        <v>31</v>
      </c>
      <c r="D41" s="9">
        <v>1</v>
      </c>
      <c r="E41" s="170">
        <v>3600000</v>
      </c>
      <c r="F41" s="15">
        <f t="shared" si="20"/>
        <v>3600000</v>
      </c>
      <c r="G41" s="16">
        <f t="shared" si="21"/>
        <v>684000</v>
      </c>
      <c r="H41" s="133">
        <f t="shared" si="22"/>
        <v>4284000</v>
      </c>
      <c r="I41" s="170">
        <v>2460000</v>
      </c>
      <c r="J41" s="15">
        <f t="shared" si="23"/>
        <v>2460000</v>
      </c>
      <c r="K41" s="16">
        <f t="shared" si="24"/>
        <v>467400</v>
      </c>
      <c r="L41" s="133">
        <f t="shared" si="25"/>
        <v>2927400</v>
      </c>
      <c r="M41" s="170"/>
      <c r="N41" s="15">
        <f t="shared" si="26"/>
        <v>0</v>
      </c>
      <c r="O41" s="8">
        <f t="shared" si="18"/>
        <v>0</v>
      </c>
      <c r="P41" s="16">
        <f t="shared" si="19"/>
        <v>0</v>
      </c>
    </row>
    <row r="42" spans="1:16" ht="22.5" customHeight="1" x14ac:dyDescent="0.3">
      <c r="A42" s="194" t="s">
        <v>50</v>
      </c>
      <c r="B42" s="194"/>
      <c r="C42" s="11" t="s">
        <v>3</v>
      </c>
      <c r="D42" s="9">
        <v>1</v>
      </c>
      <c r="E42" s="170">
        <v>1135294</v>
      </c>
      <c r="F42" s="15">
        <f t="shared" si="20"/>
        <v>1135294</v>
      </c>
      <c r="G42" s="16">
        <f t="shared" si="21"/>
        <v>215705.86000000002</v>
      </c>
      <c r="H42" s="133">
        <f t="shared" si="22"/>
        <v>1350999.86</v>
      </c>
      <c r="I42" s="170">
        <v>830252</v>
      </c>
      <c r="J42" s="15">
        <f t="shared" si="23"/>
        <v>830252</v>
      </c>
      <c r="K42" s="16">
        <f t="shared" si="24"/>
        <v>157747.88</v>
      </c>
      <c r="L42" s="133">
        <f t="shared" si="25"/>
        <v>987999.88</v>
      </c>
      <c r="M42" s="170"/>
      <c r="N42" s="15">
        <f t="shared" si="26"/>
        <v>0</v>
      </c>
      <c r="O42" s="8">
        <f t="shared" si="18"/>
        <v>0</v>
      </c>
      <c r="P42" s="16">
        <f t="shared" si="19"/>
        <v>0</v>
      </c>
    </row>
    <row r="43" spans="1:16" s="25" customFormat="1" ht="24" customHeight="1" x14ac:dyDescent="0.25">
      <c r="A43" s="270"/>
      <c r="B43" s="270"/>
      <c r="C43" s="270"/>
      <c r="D43" s="271"/>
      <c r="E43" s="134"/>
      <c r="F43" s="77">
        <f>SUM(F39:F42)</f>
        <v>7687393</v>
      </c>
      <c r="G43" s="77">
        <f>SUM(G39:G42)</f>
        <v>1460604.6700000002</v>
      </c>
      <c r="H43" s="136">
        <f>+(F43+G43)</f>
        <v>9147997.6699999999</v>
      </c>
      <c r="I43" s="142"/>
      <c r="J43" s="79">
        <f>SUM(J39:J42)</f>
        <v>6199496</v>
      </c>
      <c r="K43" s="79">
        <f>SUM(K39:K42)</f>
        <v>1177904.24</v>
      </c>
      <c r="L43" s="136">
        <f>+(J43+K43)</f>
        <v>7377400.2400000002</v>
      </c>
      <c r="M43" s="146"/>
      <c r="N43" s="81">
        <f>SUM(N39:N42)</f>
        <v>0</v>
      </c>
      <c r="O43" s="81">
        <f>SUM(O39:O42)</f>
        <v>0</v>
      </c>
      <c r="P43" s="136">
        <f>+(N43+O43)*1.13</f>
        <v>0</v>
      </c>
    </row>
    <row r="44" spans="1:16" ht="26.25" customHeight="1" thickBot="1" x14ac:dyDescent="0.35">
      <c r="A44" s="251" t="s">
        <v>51</v>
      </c>
      <c r="B44" s="251"/>
      <c r="C44" s="251"/>
      <c r="D44" s="252"/>
      <c r="E44" s="125"/>
      <c r="F44" s="137">
        <f>+F37+F43</f>
        <v>18053371</v>
      </c>
      <c r="G44" s="137">
        <f>+G37+G43</f>
        <v>3430140.49</v>
      </c>
      <c r="H44" s="138">
        <f>+(H37+H43)</f>
        <v>21483511.490000002</v>
      </c>
      <c r="I44" s="125"/>
      <c r="J44" s="137">
        <f>+J37+J43</f>
        <v>23245843</v>
      </c>
      <c r="K44" s="137">
        <f>+K37+K43</f>
        <v>4416710.17</v>
      </c>
      <c r="L44" s="138">
        <f>+(L37+L43)</f>
        <v>27662553.170000002</v>
      </c>
      <c r="M44" s="125"/>
      <c r="N44" s="137">
        <f>+N37+N43</f>
        <v>0</v>
      </c>
      <c r="O44" s="137">
        <f>+O37+O43</f>
        <v>0</v>
      </c>
      <c r="P44" s="138">
        <f>+(P37+P43)</f>
        <v>0</v>
      </c>
    </row>
    <row r="45" spans="1:16" ht="20" x14ac:dyDescent="0.3">
      <c r="A45" s="56"/>
      <c r="B45" s="56"/>
      <c r="C45" s="56"/>
      <c r="D45" s="56"/>
      <c r="E45" s="131" t="s">
        <v>35</v>
      </c>
      <c r="F45" s="4"/>
      <c r="G45" s="4"/>
      <c r="H45" s="4"/>
    </row>
    <row r="46" spans="1:16" ht="22.5" customHeight="1" x14ac:dyDescent="0.3">
      <c r="B46" s="4"/>
      <c r="C46" s="12"/>
      <c r="D46" s="22"/>
      <c r="E46" s="22"/>
      <c r="F46" s="22"/>
      <c r="G46" s="4"/>
      <c r="H46" s="4"/>
    </row>
    <row r="47" spans="1:16" ht="20.25" customHeight="1" x14ac:dyDescent="0.3">
      <c r="A47" s="248" t="s">
        <v>52</v>
      </c>
      <c r="B47" s="249"/>
      <c r="C47" s="250"/>
      <c r="D47" s="22"/>
      <c r="E47" s="172">
        <v>201790</v>
      </c>
      <c r="F47" s="22"/>
      <c r="G47" s="4"/>
      <c r="H47" s="23"/>
    </row>
    <row r="48" spans="1:16" x14ac:dyDescent="0.3">
      <c r="A48" s="4"/>
      <c r="B48" s="4"/>
      <c r="C48" s="12"/>
      <c r="D48" s="4"/>
      <c r="E48" s="4"/>
      <c r="F48" s="22"/>
      <c r="G48" s="4"/>
      <c r="H48" s="4"/>
    </row>
    <row r="49" spans="1:8" x14ac:dyDescent="0.3">
      <c r="A49" s="4"/>
      <c r="B49" s="4"/>
      <c r="C49" s="12"/>
      <c r="D49" s="4"/>
      <c r="E49" s="4"/>
      <c r="F49" s="4"/>
      <c r="G49" s="4"/>
      <c r="H49" s="4"/>
    </row>
    <row r="50" spans="1:8" x14ac:dyDescent="0.3">
      <c r="A50" s="4"/>
      <c r="B50" s="4"/>
      <c r="C50" s="12"/>
      <c r="D50" s="4"/>
      <c r="E50" s="4"/>
      <c r="F50" s="4"/>
      <c r="G50" s="4"/>
      <c r="H50" s="4"/>
    </row>
    <row r="51" spans="1:8" x14ac:dyDescent="0.3">
      <c r="A51" s="4"/>
      <c r="B51" s="4"/>
      <c r="C51" s="12"/>
      <c r="D51" s="4"/>
      <c r="E51" s="4"/>
      <c r="F51" s="4"/>
      <c r="G51" s="4"/>
      <c r="H51" s="4"/>
    </row>
    <row r="52" spans="1:8" x14ac:dyDescent="0.3">
      <c r="A52" s="4"/>
      <c r="B52" s="4"/>
      <c r="C52" s="12"/>
      <c r="D52" s="4"/>
      <c r="E52" s="4"/>
      <c r="F52" s="4"/>
      <c r="G52" s="4"/>
      <c r="H52" s="4"/>
    </row>
    <row r="53" spans="1:8" x14ac:dyDescent="0.3">
      <c r="A53" s="4"/>
      <c r="B53" s="4"/>
      <c r="C53" s="12"/>
      <c r="D53" s="4"/>
      <c r="E53" s="4"/>
      <c r="F53" s="4"/>
      <c r="G53" s="4"/>
      <c r="H53" s="4"/>
    </row>
    <row r="54" spans="1:8" x14ac:dyDescent="0.3">
      <c r="A54" s="4"/>
      <c r="B54" s="4"/>
      <c r="C54" s="12"/>
      <c r="D54" s="4"/>
      <c r="E54" s="4"/>
      <c r="F54" s="4"/>
      <c r="G54" s="4"/>
      <c r="H54" s="4"/>
    </row>
    <row r="55" spans="1:8" x14ac:dyDescent="0.3">
      <c r="A55" s="4"/>
      <c r="B55" s="4"/>
      <c r="C55" s="12"/>
      <c r="D55" s="4"/>
      <c r="E55" s="4"/>
      <c r="F55" s="4"/>
      <c r="G55" s="4"/>
      <c r="H55" s="4"/>
    </row>
    <row r="56" spans="1:8" x14ac:dyDescent="0.3">
      <c r="A56" s="4"/>
      <c r="B56" s="4"/>
      <c r="C56" s="12"/>
      <c r="D56" s="4"/>
      <c r="E56" s="4"/>
      <c r="F56" s="4"/>
      <c r="G56" s="4"/>
      <c r="H56" s="4"/>
    </row>
    <row r="57" spans="1:8" x14ac:dyDescent="0.3">
      <c r="A57" s="4"/>
      <c r="B57" s="4"/>
      <c r="C57" s="12"/>
      <c r="D57" s="4"/>
      <c r="E57" s="4"/>
      <c r="F57" s="4"/>
      <c r="G57" s="4"/>
      <c r="H57" s="4"/>
    </row>
    <row r="58" spans="1:8" x14ac:dyDescent="0.3">
      <c r="A58" s="4"/>
      <c r="B58" s="4"/>
      <c r="C58" s="12"/>
      <c r="D58" s="4"/>
      <c r="E58" s="4"/>
      <c r="F58" s="4"/>
      <c r="G58" s="4"/>
      <c r="H58" s="4"/>
    </row>
    <row r="59" spans="1:8" x14ac:dyDescent="0.3">
      <c r="A59" s="4"/>
      <c r="B59" s="4"/>
      <c r="C59" s="12"/>
      <c r="D59" s="4"/>
      <c r="E59" s="4"/>
      <c r="F59" s="4"/>
      <c r="G59" s="4"/>
      <c r="H59" s="4"/>
    </row>
    <row r="60" spans="1:8" x14ac:dyDescent="0.3">
      <c r="A60" s="4"/>
      <c r="B60" s="4"/>
      <c r="C60" s="12"/>
      <c r="D60" s="4"/>
      <c r="E60" s="4"/>
      <c r="F60" s="4"/>
      <c r="G60" s="4"/>
      <c r="H60" s="4"/>
    </row>
    <row r="61" spans="1:8" x14ac:dyDescent="0.3">
      <c r="A61" s="4"/>
      <c r="B61" s="4"/>
      <c r="C61" s="12"/>
      <c r="D61" s="4"/>
      <c r="E61" s="4"/>
      <c r="F61" s="4"/>
      <c r="G61" s="4"/>
      <c r="H61" s="4"/>
    </row>
    <row r="62" spans="1:8" x14ac:dyDescent="0.3">
      <c r="A62" s="4"/>
      <c r="B62" s="4"/>
      <c r="C62" s="12"/>
      <c r="D62" s="4"/>
      <c r="E62" s="4"/>
      <c r="F62" s="4"/>
      <c r="G62" s="4"/>
      <c r="H62" s="4"/>
    </row>
    <row r="63" spans="1:8" x14ac:dyDescent="0.3">
      <c r="A63" s="4"/>
      <c r="B63" s="4"/>
      <c r="C63" s="12"/>
      <c r="D63" s="4"/>
      <c r="E63" s="4"/>
      <c r="F63" s="4"/>
      <c r="G63" s="4"/>
      <c r="H63" s="4"/>
    </row>
    <row r="64" spans="1:8" x14ac:dyDescent="0.3">
      <c r="A64" s="4"/>
      <c r="B64" s="4"/>
      <c r="C64" s="12"/>
      <c r="D64" s="4"/>
      <c r="E64" s="4"/>
      <c r="F64" s="4"/>
      <c r="G64" s="4"/>
      <c r="H64" s="4"/>
    </row>
    <row r="65" spans="1:8" x14ac:dyDescent="0.3">
      <c r="A65" s="4"/>
      <c r="B65" s="4"/>
      <c r="C65" s="12"/>
      <c r="D65" s="4"/>
      <c r="E65" s="4"/>
      <c r="F65" s="4"/>
      <c r="G65" s="4"/>
      <c r="H65" s="4"/>
    </row>
    <row r="66" spans="1:8" x14ac:dyDescent="0.3">
      <c r="A66" s="4"/>
      <c r="B66" s="4"/>
      <c r="C66" s="12"/>
      <c r="D66" s="4"/>
      <c r="E66" s="4"/>
      <c r="F66" s="4"/>
      <c r="G66" s="4"/>
      <c r="H66" s="4"/>
    </row>
    <row r="67" spans="1:8" x14ac:dyDescent="0.3">
      <c r="A67" s="4"/>
      <c r="B67" s="4"/>
      <c r="C67" s="12"/>
      <c r="D67" s="4"/>
      <c r="E67" s="4"/>
      <c r="F67" s="4"/>
      <c r="G67" s="4"/>
      <c r="H67" s="4"/>
    </row>
    <row r="68" spans="1:8" x14ac:dyDescent="0.3">
      <c r="A68" s="4"/>
      <c r="B68" s="4"/>
      <c r="C68" s="12"/>
      <c r="D68" s="4"/>
      <c r="E68" s="4"/>
      <c r="F68" s="4"/>
      <c r="G68" s="4"/>
      <c r="H68" s="4"/>
    </row>
    <row r="69" spans="1:8" x14ac:dyDescent="0.3">
      <c r="A69" s="4"/>
      <c r="B69" s="4"/>
      <c r="C69" s="12"/>
      <c r="D69" s="4"/>
      <c r="E69" s="4"/>
      <c r="F69" s="4"/>
      <c r="G69" s="4"/>
      <c r="H69" s="4"/>
    </row>
    <row r="70" spans="1:8" x14ac:dyDescent="0.3">
      <c r="A70" s="4"/>
      <c r="B70" s="4"/>
      <c r="C70" s="12"/>
      <c r="D70" s="4"/>
      <c r="E70" s="4"/>
      <c r="F70" s="4"/>
      <c r="G70" s="4"/>
      <c r="H70" s="4"/>
    </row>
    <row r="71" spans="1:8" x14ac:dyDescent="0.3">
      <c r="A71" s="4"/>
      <c r="B71" s="4"/>
      <c r="C71" s="12"/>
      <c r="D71" s="4"/>
      <c r="E71" s="4"/>
      <c r="F71" s="4"/>
      <c r="G71" s="4"/>
      <c r="H71" s="4"/>
    </row>
    <row r="72" spans="1:8" x14ac:dyDescent="0.3">
      <c r="A72" s="4"/>
      <c r="B72" s="4"/>
      <c r="C72" s="12"/>
      <c r="D72" s="4"/>
      <c r="E72" s="4"/>
      <c r="F72" s="4"/>
      <c r="G72" s="4"/>
      <c r="H72" s="4"/>
    </row>
    <row r="73" spans="1:8" x14ac:dyDescent="0.3">
      <c r="A73" s="4"/>
      <c r="B73" s="4"/>
      <c r="C73" s="12"/>
      <c r="D73" s="4"/>
      <c r="E73" s="4"/>
      <c r="F73" s="4"/>
      <c r="G73" s="4"/>
      <c r="H73" s="4"/>
    </row>
    <row r="74" spans="1:8" x14ac:dyDescent="0.3">
      <c r="A74" s="4"/>
      <c r="B74" s="4"/>
      <c r="C74" s="12"/>
      <c r="D74" s="4"/>
      <c r="E74" s="4"/>
      <c r="F74" s="4"/>
      <c r="G74" s="4"/>
      <c r="H74" s="4"/>
    </row>
    <row r="75" spans="1:8" x14ac:dyDescent="0.3">
      <c r="A75" s="4"/>
      <c r="B75" s="4"/>
      <c r="C75" s="12"/>
      <c r="D75" s="4"/>
      <c r="E75" s="4"/>
      <c r="F75" s="4"/>
      <c r="G75" s="4"/>
      <c r="H75" s="4"/>
    </row>
    <row r="76" spans="1:8" x14ac:dyDescent="0.3">
      <c r="A76" s="4"/>
      <c r="B76" s="4"/>
      <c r="C76" s="12"/>
      <c r="D76" s="4"/>
      <c r="E76" s="4"/>
      <c r="F76" s="4"/>
      <c r="G76" s="4"/>
      <c r="H76" s="4"/>
    </row>
    <row r="77" spans="1:8" x14ac:dyDescent="0.3">
      <c r="A77" s="4"/>
      <c r="B77" s="4"/>
      <c r="C77" s="12"/>
      <c r="D77" s="4"/>
      <c r="E77" s="4"/>
      <c r="F77" s="4"/>
      <c r="G77" s="4"/>
      <c r="H77" s="4"/>
    </row>
    <row r="78" spans="1:8" x14ac:dyDescent="0.3">
      <c r="A78" s="4"/>
      <c r="B78" s="4"/>
      <c r="C78" s="12"/>
      <c r="D78" s="4"/>
      <c r="E78" s="4"/>
      <c r="F78" s="4"/>
      <c r="G78" s="4"/>
      <c r="H78" s="4"/>
    </row>
    <row r="79" spans="1:8" x14ac:dyDescent="0.3">
      <c r="A79" s="4"/>
      <c r="B79" s="4"/>
      <c r="C79" s="12"/>
      <c r="D79" s="4"/>
      <c r="E79" s="4"/>
      <c r="F79" s="4"/>
      <c r="G79" s="4"/>
      <c r="H79" s="4"/>
    </row>
    <row r="80" spans="1:8" x14ac:dyDescent="0.3">
      <c r="A80" s="4"/>
      <c r="B80" s="4"/>
      <c r="C80" s="12"/>
      <c r="D80" s="4"/>
      <c r="E80" s="4"/>
      <c r="F80" s="4"/>
      <c r="G80" s="4"/>
      <c r="H80" s="4"/>
    </row>
    <row r="81" spans="1:8" x14ac:dyDescent="0.3">
      <c r="A81" s="4"/>
      <c r="B81" s="4"/>
      <c r="C81" s="12"/>
      <c r="D81" s="4"/>
      <c r="E81" s="4"/>
      <c r="F81" s="4"/>
      <c r="G81" s="4"/>
      <c r="H81" s="4"/>
    </row>
    <row r="82" spans="1:8" x14ac:dyDescent="0.3">
      <c r="A82" s="4"/>
      <c r="B82" s="4"/>
      <c r="C82" s="12"/>
      <c r="D82" s="4"/>
      <c r="E82" s="4"/>
      <c r="F82" s="4"/>
      <c r="G82" s="4"/>
      <c r="H82" s="4"/>
    </row>
    <row r="83" spans="1:8" x14ac:dyDescent="0.3">
      <c r="A83" s="4"/>
      <c r="B83" s="4"/>
      <c r="C83" s="12"/>
      <c r="D83" s="4"/>
      <c r="E83" s="4"/>
      <c r="F83" s="4"/>
      <c r="G83" s="4"/>
      <c r="H83" s="4"/>
    </row>
    <row r="84" spans="1:8" x14ac:dyDescent="0.3">
      <c r="A84" s="4"/>
      <c r="B84" s="4"/>
      <c r="C84" s="12"/>
      <c r="D84" s="4"/>
      <c r="E84" s="4"/>
      <c r="F84" s="4"/>
      <c r="G84" s="4"/>
      <c r="H84" s="4"/>
    </row>
    <row r="85" spans="1:8" x14ac:dyDescent="0.3">
      <c r="A85" s="4"/>
      <c r="B85" s="4"/>
      <c r="C85" s="12"/>
      <c r="D85" s="4"/>
      <c r="E85" s="4"/>
      <c r="F85" s="4"/>
      <c r="G85" s="4"/>
      <c r="H85" s="4"/>
    </row>
    <row r="86" spans="1:8" x14ac:dyDescent="0.3">
      <c r="A86" s="4"/>
      <c r="B86" s="4"/>
      <c r="C86" s="12"/>
      <c r="D86" s="4"/>
      <c r="E86" s="4"/>
      <c r="F86" s="4"/>
      <c r="G86" s="4"/>
      <c r="H86" s="4"/>
    </row>
    <row r="87" spans="1:8" x14ac:dyDescent="0.3">
      <c r="A87" s="4"/>
      <c r="B87" s="4"/>
      <c r="C87" s="12"/>
      <c r="D87" s="4"/>
      <c r="E87" s="4"/>
      <c r="F87" s="4"/>
      <c r="G87" s="4"/>
      <c r="H87" s="4"/>
    </row>
    <row r="88" spans="1:8" x14ac:dyDescent="0.3">
      <c r="A88" s="4"/>
      <c r="B88" s="4"/>
      <c r="C88" s="12"/>
      <c r="D88" s="4"/>
      <c r="E88" s="4"/>
      <c r="F88" s="4"/>
      <c r="G88" s="4"/>
      <c r="H88" s="4"/>
    </row>
    <row r="89" spans="1:8" x14ac:dyDescent="0.3">
      <c r="A89" s="4"/>
      <c r="B89" s="4"/>
      <c r="C89" s="12"/>
      <c r="D89" s="4"/>
      <c r="E89" s="4"/>
      <c r="F89" s="4"/>
      <c r="G89" s="4"/>
      <c r="H89" s="4"/>
    </row>
    <row r="90" spans="1:8" x14ac:dyDescent="0.3">
      <c r="A90" s="4"/>
      <c r="B90" s="4"/>
      <c r="C90" s="12"/>
      <c r="D90" s="4"/>
      <c r="E90" s="4"/>
      <c r="F90" s="4"/>
      <c r="G90" s="4"/>
      <c r="H90" s="4"/>
    </row>
    <row r="91" spans="1:8" x14ac:dyDescent="0.3">
      <c r="A91" s="4"/>
      <c r="B91" s="4"/>
      <c r="C91" s="12"/>
      <c r="D91" s="4"/>
      <c r="E91" s="4"/>
      <c r="F91" s="4"/>
      <c r="G91" s="4"/>
      <c r="H91" s="4"/>
    </row>
    <row r="92" spans="1:8" x14ac:dyDescent="0.3">
      <c r="A92" s="4"/>
      <c r="B92" s="4"/>
      <c r="C92" s="12"/>
      <c r="D92" s="4"/>
      <c r="E92" s="4"/>
      <c r="F92" s="4"/>
      <c r="G92" s="4"/>
      <c r="H92" s="4"/>
    </row>
  </sheetData>
  <mergeCells count="34">
    <mergeCell ref="A47:C47"/>
    <mergeCell ref="A39:B39"/>
    <mergeCell ref="A29:B29"/>
    <mergeCell ref="A34:B34"/>
    <mergeCell ref="A35:B35"/>
    <mergeCell ref="A30:B30"/>
    <mergeCell ref="A40:B40"/>
    <mergeCell ref="A42:B42"/>
    <mergeCell ref="A41:B41"/>
    <mergeCell ref="A31:B31"/>
    <mergeCell ref="A32:B32"/>
    <mergeCell ref="A33:B33"/>
    <mergeCell ref="A43:D43"/>
    <mergeCell ref="A44:D44"/>
    <mergeCell ref="A36:D36"/>
    <mergeCell ref="A37:D37"/>
    <mergeCell ref="A1:H12"/>
    <mergeCell ref="A21:B21"/>
    <mergeCell ref="A20:B20"/>
    <mergeCell ref="C16:D16"/>
    <mergeCell ref="E16:H16"/>
    <mergeCell ref="A16:B17"/>
    <mergeCell ref="A18:B18"/>
    <mergeCell ref="A19:B19"/>
    <mergeCell ref="A13:P15"/>
    <mergeCell ref="I16:L16"/>
    <mergeCell ref="M16:P16"/>
    <mergeCell ref="A38:B38"/>
    <mergeCell ref="A27:B27"/>
    <mergeCell ref="A23:B23"/>
    <mergeCell ref="A24:B24"/>
    <mergeCell ref="A26:B26"/>
    <mergeCell ref="A25:B25"/>
    <mergeCell ref="A28:B28"/>
  </mergeCells>
  <printOptions horizontalCentered="1" verticalCentered="1"/>
  <pageMargins left="0.47244094488188981" right="0.39370078740157483" top="0" bottom="0" header="0" footer="0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94"/>
  <sheetViews>
    <sheetView showGridLines="0" topLeftCell="B7" zoomScale="85" zoomScaleNormal="85" workbookViewId="0">
      <pane xSplit="3" ySplit="11" topLeftCell="E21" activePane="bottomRight" state="frozen"/>
      <selection activeCell="B7" sqref="B7"/>
      <selection pane="topRight" activeCell="E7" sqref="E7"/>
      <selection pane="bottomLeft" activeCell="B18" sqref="B18"/>
      <selection pane="bottomRight" activeCell="E30" sqref="E30"/>
    </sheetView>
  </sheetViews>
  <sheetFormatPr baseColWidth="10" defaultColWidth="11.453125" defaultRowHeight="13.5" x14ac:dyDescent="0.3"/>
  <cols>
    <col min="1" max="1" width="23.1796875" style="10" customWidth="1"/>
    <col min="2" max="2" width="20.7265625" style="10" customWidth="1"/>
    <col min="3" max="3" width="17.54296875" style="13" customWidth="1"/>
    <col min="4" max="4" width="14.1796875" style="10" customWidth="1"/>
    <col min="5" max="5" width="17" style="10" customWidth="1"/>
    <col min="6" max="6" width="14.54296875" style="10" customWidth="1"/>
    <col min="7" max="7" width="13.81640625" style="10" customWidth="1"/>
    <col min="8" max="8" width="16.453125" style="10" customWidth="1"/>
    <col min="9" max="9" width="15.453125" style="2" customWidth="1"/>
    <col min="10" max="10" width="13.453125" style="2" customWidth="1"/>
    <col min="11" max="11" width="13.54296875" style="2" customWidth="1"/>
    <col min="12" max="12" width="11.453125" style="2"/>
    <col min="13" max="14" width="15.26953125" style="2" customWidth="1"/>
    <col min="15" max="15" width="15.81640625" style="2" customWidth="1"/>
    <col min="16" max="16" width="13" style="2" customWidth="1"/>
    <col min="17" max="182" width="11.453125" style="2"/>
    <col min="183" max="183" width="16.1796875" style="2" customWidth="1"/>
    <col min="184" max="184" width="16" style="2" customWidth="1"/>
    <col min="185" max="185" width="9.81640625" style="2" bestFit="1" customWidth="1"/>
    <col min="186" max="186" width="11.7265625" style="2" customWidth="1"/>
    <col min="187" max="188" width="11.1796875" style="2" customWidth="1"/>
    <col min="189" max="189" width="11.81640625" style="2" bestFit="1" customWidth="1"/>
    <col min="190" max="191" width="11.1796875" style="2" customWidth="1"/>
    <col min="192" max="192" width="12.81640625" style="2" customWidth="1"/>
    <col min="193" max="193" width="11.81640625" style="2" bestFit="1" customWidth="1"/>
    <col min="194" max="194" width="12.7265625" style="2" customWidth="1"/>
    <col min="195" max="195" width="11.7265625" style="2" customWidth="1"/>
    <col min="196" max="196" width="13" style="2" customWidth="1"/>
    <col min="197" max="197" width="12.54296875" style="2" customWidth="1"/>
    <col min="198" max="198" width="0" style="2" hidden="1" customWidth="1"/>
    <col min="199" max="438" width="11.453125" style="2"/>
    <col min="439" max="439" width="16.1796875" style="2" customWidth="1"/>
    <col min="440" max="440" width="16" style="2" customWidth="1"/>
    <col min="441" max="441" width="9.81640625" style="2" bestFit="1" customWidth="1"/>
    <col min="442" max="442" width="11.7265625" style="2" customWidth="1"/>
    <col min="443" max="444" width="11.1796875" style="2" customWidth="1"/>
    <col min="445" max="445" width="11.81640625" style="2" bestFit="1" customWidth="1"/>
    <col min="446" max="447" width="11.1796875" style="2" customWidth="1"/>
    <col min="448" max="448" width="12.81640625" style="2" customWidth="1"/>
    <col min="449" max="449" width="11.81640625" style="2" bestFit="1" customWidth="1"/>
    <col min="450" max="450" width="12.7265625" style="2" customWidth="1"/>
    <col min="451" max="451" width="11.7265625" style="2" customWidth="1"/>
    <col min="452" max="452" width="13" style="2" customWidth="1"/>
    <col min="453" max="453" width="12.54296875" style="2" customWidth="1"/>
    <col min="454" max="454" width="0" style="2" hidden="1" customWidth="1"/>
    <col min="455" max="694" width="11.453125" style="2"/>
    <col min="695" max="695" width="16.1796875" style="2" customWidth="1"/>
    <col min="696" max="696" width="16" style="2" customWidth="1"/>
    <col min="697" max="697" width="9.81640625" style="2" bestFit="1" customWidth="1"/>
    <col min="698" max="698" width="11.7265625" style="2" customWidth="1"/>
    <col min="699" max="700" width="11.1796875" style="2" customWidth="1"/>
    <col min="701" max="701" width="11.81640625" style="2" bestFit="1" customWidth="1"/>
    <col min="702" max="703" width="11.1796875" style="2" customWidth="1"/>
    <col min="704" max="704" width="12.81640625" style="2" customWidth="1"/>
    <col min="705" max="705" width="11.81640625" style="2" bestFit="1" customWidth="1"/>
    <col min="706" max="706" width="12.7265625" style="2" customWidth="1"/>
    <col min="707" max="707" width="11.7265625" style="2" customWidth="1"/>
    <col min="708" max="708" width="13" style="2" customWidth="1"/>
    <col min="709" max="709" width="12.54296875" style="2" customWidth="1"/>
    <col min="710" max="710" width="0" style="2" hidden="1" customWidth="1"/>
    <col min="711" max="950" width="11.453125" style="2"/>
    <col min="951" max="951" width="16.1796875" style="2" customWidth="1"/>
    <col min="952" max="952" width="16" style="2" customWidth="1"/>
    <col min="953" max="953" width="9.81640625" style="2" bestFit="1" customWidth="1"/>
    <col min="954" max="954" width="11.7265625" style="2" customWidth="1"/>
    <col min="955" max="956" width="11.1796875" style="2" customWidth="1"/>
    <col min="957" max="957" width="11.81640625" style="2" bestFit="1" customWidth="1"/>
    <col min="958" max="959" width="11.1796875" style="2" customWidth="1"/>
    <col min="960" max="960" width="12.81640625" style="2" customWidth="1"/>
    <col min="961" max="961" width="11.81640625" style="2" bestFit="1" customWidth="1"/>
    <col min="962" max="962" width="12.7265625" style="2" customWidth="1"/>
    <col min="963" max="963" width="11.7265625" style="2" customWidth="1"/>
    <col min="964" max="964" width="13" style="2" customWidth="1"/>
    <col min="965" max="965" width="12.54296875" style="2" customWidth="1"/>
    <col min="966" max="966" width="0" style="2" hidden="1" customWidth="1"/>
    <col min="967" max="1206" width="11.453125" style="2"/>
    <col min="1207" max="1207" width="16.1796875" style="2" customWidth="1"/>
    <col min="1208" max="1208" width="16" style="2" customWidth="1"/>
    <col min="1209" max="1209" width="9.81640625" style="2" bestFit="1" customWidth="1"/>
    <col min="1210" max="1210" width="11.7265625" style="2" customWidth="1"/>
    <col min="1211" max="1212" width="11.1796875" style="2" customWidth="1"/>
    <col min="1213" max="1213" width="11.81640625" style="2" bestFit="1" customWidth="1"/>
    <col min="1214" max="1215" width="11.1796875" style="2" customWidth="1"/>
    <col min="1216" max="1216" width="12.81640625" style="2" customWidth="1"/>
    <col min="1217" max="1217" width="11.81640625" style="2" bestFit="1" customWidth="1"/>
    <col min="1218" max="1218" width="12.7265625" style="2" customWidth="1"/>
    <col min="1219" max="1219" width="11.7265625" style="2" customWidth="1"/>
    <col min="1220" max="1220" width="13" style="2" customWidth="1"/>
    <col min="1221" max="1221" width="12.54296875" style="2" customWidth="1"/>
    <col min="1222" max="1222" width="0" style="2" hidden="1" customWidth="1"/>
    <col min="1223" max="1462" width="11.453125" style="2"/>
    <col min="1463" max="1463" width="16.1796875" style="2" customWidth="1"/>
    <col min="1464" max="1464" width="16" style="2" customWidth="1"/>
    <col min="1465" max="1465" width="9.81640625" style="2" bestFit="1" customWidth="1"/>
    <col min="1466" max="1466" width="11.7265625" style="2" customWidth="1"/>
    <col min="1467" max="1468" width="11.1796875" style="2" customWidth="1"/>
    <col min="1469" max="1469" width="11.81640625" style="2" bestFit="1" customWidth="1"/>
    <col min="1470" max="1471" width="11.1796875" style="2" customWidth="1"/>
    <col min="1472" max="1472" width="12.81640625" style="2" customWidth="1"/>
    <col min="1473" max="1473" width="11.81640625" style="2" bestFit="1" customWidth="1"/>
    <col min="1474" max="1474" width="12.7265625" style="2" customWidth="1"/>
    <col min="1475" max="1475" width="11.7265625" style="2" customWidth="1"/>
    <col min="1476" max="1476" width="13" style="2" customWidth="1"/>
    <col min="1477" max="1477" width="12.54296875" style="2" customWidth="1"/>
    <col min="1478" max="1478" width="0" style="2" hidden="1" customWidth="1"/>
    <col min="1479" max="1718" width="11.453125" style="2"/>
    <col min="1719" max="1719" width="16.1796875" style="2" customWidth="1"/>
    <col min="1720" max="1720" width="16" style="2" customWidth="1"/>
    <col min="1721" max="1721" width="9.81640625" style="2" bestFit="1" customWidth="1"/>
    <col min="1722" max="1722" width="11.7265625" style="2" customWidth="1"/>
    <col min="1723" max="1724" width="11.1796875" style="2" customWidth="1"/>
    <col min="1725" max="1725" width="11.81640625" style="2" bestFit="1" customWidth="1"/>
    <col min="1726" max="1727" width="11.1796875" style="2" customWidth="1"/>
    <col min="1728" max="1728" width="12.81640625" style="2" customWidth="1"/>
    <col min="1729" max="1729" width="11.81640625" style="2" bestFit="1" customWidth="1"/>
    <col min="1730" max="1730" width="12.7265625" style="2" customWidth="1"/>
    <col min="1731" max="1731" width="11.7265625" style="2" customWidth="1"/>
    <col min="1732" max="1732" width="13" style="2" customWidth="1"/>
    <col min="1733" max="1733" width="12.54296875" style="2" customWidth="1"/>
    <col min="1734" max="1734" width="0" style="2" hidden="1" customWidth="1"/>
    <col min="1735" max="1974" width="11.453125" style="2"/>
    <col min="1975" max="1975" width="16.1796875" style="2" customWidth="1"/>
    <col min="1976" max="1976" width="16" style="2" customWidth="1"/>
    <col min="1977" max="1977" width="9.81640625" style="2" bestFit="1" customWidth="1"/>
    <col min="1978" max="1978" width="11.7265625" style="2" customWidth="1"/>
    <col min="1979" max="1980" width="11.1796875" style="2" customWidth="1"/>
    <col min="1981" max="1981" width="11.81640625" style="2" bestFit="1" customWidth="1"/>
    <col min="1982" max="1983" width="11.1796875" style="2" customWidth="1"/>
    <col min="1984" max="1984" width="12.81640625" style="2" customWidth="1"/>
    <col min="1985" max="1985" width="11.81640625" style="2" bestFit="1" customWidth="1"/>
    <col min="1986" max="1986" width="12.7265625" style="2" customWidth="1"/>
    <col min="1987" max="1987" width="11.7265625" style="2" customWidth="1"/>
    <col min="1988" max="1988" width="13" style="2" customWidth="1"/>
    <col min="1989" max="1989" width="12.54296875" style="2" customWidth="1"/>
    <col min="1990" max="1990" width="0" style="2" hidden="1" customWidth="1"/>
    <col min="1991" max="2230" width="11.453125" style="2"/>
    <col min="2231" max="2231" width="16.1796875" style="2" customWidth="1"/>
    <col min="2232" max="2232" width="16" style="2" customWidth="1"/>
    <col min="2233" max="2233" width="9.81640625" style="2" bestFit="1" customWidth="1"/>
    <col min="2234" max="2234" width="11.7265625" style="2" customWidth="1"/>
    <col min="2235" max="2236" width="11.1796875" style="2" customWidth="1"/>
    <col min="2237" max="2237" width="11.81640625" style="2" bestFit="1" customWidth="1"/>
    <col min="2238" max="2239" width="11.1796875" style="2" customWidth="1"/>
    <col min="2240" max="2240" width="12.81640625" style="2" customWidth="1"/>
    <col min="2241" max="2241" width="11.81640625" style="2" bestFit="1" customWidth="1"/>
    <col min="2242" max="2242" width="12.7265625" style="2" customWidth="1"/>
    <col min="2243" max="2243" width="11.7265625" style="2" customWidth="1"/>
    <col min="2244" max="2244" width="13" style="2" customWidth="1"/>
    <col min="2245" max="2245" width="12.54296875" style="2" customWidth="1"/>
    <col min="2246" max="2246" width="0" style="2" hidden="1" customWidth="1"/>
    <col min="2247" max="2486" width="11.453125" style="2"/>
    <col min="2487" max="2487" width="16.1796875" style="2" customWidth="1"/>
    <col min="2488" max="2488" width="16" style="2" customWidth="1"/>
    <col min="2489" max="2489" width="9.81640625" style="2" bestFit="1" customWidth="1"/>
    <col min="2490" max="2490" width="11.7265625" style="2" customWidth="1"/>
    <col min="2491" max="2492" width="11.1796875" style="2" customWidth="1"/>
    <col min="2493" max="2493" width="11.81640625" style="2" bestFit="1" customWidth="1"/>
    <col min="2494" max="2495" width="11.1796875" style="2" customWidth="1"/>
    <col min="2496" max="2496" width="12.81640625" style="2" customWidth="1"/>
    <col min="2497" max="2497" width="11.81640625" style="2" bestFit="1" customWidth="1"/>
    <col min="2498" max="2498" width="12.7265625" style="2" customWidth="1"/>
    <col min="2499" max="2499" width="11.7265625" style="2" customWidth="1"/>
    <col min="2500" max="2500" width="13" style="2" customWidth="1"/>
    <col min="2501" max="2501" width="12.54296875" style="2" customWidth="1"/>
    <col min="2502" max="2502" width="0" style="2" hidden="1" customWidth="1"/>
    <col min="2503" max="2742" width="11.453125" style="2"/>
    <col min="2743" max="2743" width="16.1796875" style="2" customWidth="1"/>
    <col min="2744" max="2744" width="16" style="2" customWidth="1"/>
    <col min="2745" max="2745" width="9.81640625" style="2" bestFit="1" customWidth="1"/>
    <col min="2746" max="2746" width="11.7265625" style="2" customWidth="1"/>
    <col min="2747" max="2748" width="11.1796875" style="2" customWidth="1"/>
    <col min="2749" max="2749" width="11.81640625" style="2" bestFit="1" customWidth="1"/>
    <col min="2750" max="2751" width="11.1796875" style="2" customWidth="1"/>
    <col min="2752" max="2752" width="12.81640625" style="2" customWidth="1"/>
    <col min="2753" max="2753" width="11.81640625" style="2" bestFit="1" customWidth="1"/>
    <col min="2754" max="2754" width="12.7265625" style="2" customWidth="1"/>
    <col min="2755" max="2755" width="11.7265625" style="2" customWidth="1"/>
    <col min="2756" max="2756" width="13" style="2" customWidth="1"/>
    <col min="2757" max="2757" width="12.54296875" style="2" customWidth="1"/>
    <col min="2758" max="2758" width="0" style="2" hidden="1" customWidth="1"/>
    <col min="2759" max="2998" width="11.453125" style="2"/>
    <col min="2999" max="2999" width="16.1796875" style="2" customWidth="1"/>
    <col min="3000" max="3000" width="16" style="2" customWidth="1"/>
    <col min="3001" max="3001" width="9.81640625" style="2" bestFit="1" customWidth="1"/>
    <col min="3002" max="3002" width="11.7265625" style="2" customWidth="1"/>
    <col min="3003" max="3004" width="11.1796875" style="2" customWidth="1"/>
    <col min="3005" max="3005" width="11.81640625" style="2" bestFit="1" customWidth="1"/>
    <col min="3006" max="3007" width="11.1796875" style="2" customWidth="1"/>
    <col min="3008" max="3008" width="12.81640625" style="2" customWidth="1"/>
    <col min="3009" max="3009" width="11.81640625" style="2" bestFit="1" customWidth="1"/>
    <col min="3010" max="3010" width="12.7265625" style="2" customWidth="1"/>
    <col min="3011" max="3011" width="11.7265625" style="2" customWidth="1"/>
    <col min="3012" max="3012" width="13" style="2" customWidth="1"/>
    <col min="3013" max="3013" width="12.54296875" style="2" customWidth="1"/>
    <col min="3014" max="3014" width="0" style="2" hidden="1" customWidth="1"/>
    <col min="3015" max="3254" width="11.453125" style="2"/>
    <col min="3255" max="3255" width="16.1796875" style="2" customWidth="1"/>
    <col min="3256" max="3256" width="16" style="2" customWidth="1"/>
    <col min="3257" max="3257" width="9.81640625" style="2" bestFit="1" customWidth="1"/>
    <col min="3258" max="3258" width="11.7265625" style="2" customWidth="1"/>
    <col min="3259" max="3260" width="11.1796875" style="2" customWidth="1"/>
    <col min="3261" max="3261" width="11.81640625" style="2" bestFit="1" customWidth="1"/>
    <col min="3262" max="3263" width="11.1796875" style="2" customWidth="1"/>
    <col min="3264" max="3264" width="12.81640625" style="2" customWidth="1"/>
    <col min="3265" max="3265" width="11.81640625" style="2" bestFit="1" customWidth="1"/>
    <col min="3266" max="3266" width="12.7265625" style="2" customWidth="1"/>
    <col min="3267" max="3267" width="11.7265625" style="2" customWidth="1"/>
    <col min="3268" max="3268" width="13" style="2" customWidth="1"/>
    <col min="3269" max="3269" width="12.54296875" style="2" customWidth="1"/>
    <col min="3270" max="3270" width="0" style="2" hidden="1" customWidth="1"/>
    <col min="3271" max="3510" width="11.453125" style="2"/>
    <col min="3511" max="3511" width="16.1796875" style="2" customWidth="1"/>
    <col min="3512" max="3512" width="16" style="2" customWidth="1"/>
    <col min="3513" max="3513" width="9.81640625" style="2" bestFit="1" customWidth="1"/>
    <col min="3514" max="3514" width="11.7265625" style="2" customWidth="1"/>
    <col min="3515" max="3516" width="11.1796875" style="2" customWidth="1"/>
    <col min="3517" max="3517" width="11.81640625" style="2" bestFit="1" customWidth="1"/>
    <col min="3518" max="3519" width="11.1796875" style="2" customWidth="1"/>
    <col min="3520" max="3520" width="12.81640625" style="2" customWidth="1"/>
    <col min="3521" max="3521" width="11.81640625" style="2" bestFit="1" customWidth="1"/>
    <col min="3522" max="3522" width="12.7265625" style="2" customWidth="1"/>
    <col min="3523" max="3523" width="11.7265625" style="2" customWidth="1"/>
    <col min="3524" max="3524" width="13" style="2" customWidth="1"/>
    <col min="3525" max="3525" width="12.54296875" style="2" customWidth="1"/>
    <col min="3526" max="3526" width="0" style="2" hidden="1" customWidth="1"/>
    <col min="3527" max="3766" width="11.453125" style="2"/>
    <col min="3767" max="3767" width="16.1796875" style="2" customWidth="1"/>
    <col min="3768" max="3768" width="16" style="2" customWidth="1"/>
    <col min="3769" max="3769" width="9.81640625" style="2" bestFit="1" customWidth="1"/>
    <col min="3770" max="3770" width="11.7265625" style="2" customWidth="1"/>
    <col min="3771" max="3772" width="11.1796875" style="2" customWidth="1"/>
    <col min="3773" max="3773" width="11.81640625" style="2" bestFit="1" customWidth="1"/>
    <col min="3774" max="3775" width="11.1796875" style="2" customWidth="1"/>
    <col min="3776" max="3776" width="12.81640625" style="2" customWidth="1"/>
    <col min="3777" max="3777" width="11.81640625" style="2" bestFit="1" customWidth="1"/>
    <col min="3778" max="3778" width="12.7265625" style="2" customWidth="1"/>
    <col min="3779" max="3779" width="11.7265625" style="2" customWidth="1"/>
    <col min="3780" max="3780" width="13" style="2" customWidth="1"/>
    <col min="3781" max="3781" width="12.54296875" style="2" customWidth="1"/>
    <col min="3782" max="3782" width="0" style="2" hidden="1" customWidth="1"/>
    <col min="3783" max="4022" width="11.453125" style="2"/>
    <col min="4023" max="4023" width="16.1796875" style="2" customWidth="1"/>
    <col min="4024" max="4024" width="16" style="2" customWidth="1"/>
    <col min="4025" max="4025" width="9.81640625" style="2" bestFit="1" customWidth="1"/>
    <col min="4026" max="4026" width="11.7265625" style="2" customWidth="1"/>
    <col min="4027" max="4028" width="11.1796875" style="2" customWidth="1"/>
    <col min="4029" max="4029" width="11.81640625" style="2" bestFit="1" customWidth="1"/>
    <col min="4030" max="4031" width="11.1796875" style="2" customWidth="1"/>
    <col min="4032" max="4032" width="12.81640625" style="2" customWidth="1"/>
    <col min="4033" max="4033" width="11.81640625" style="2" bestFit="1" customWidth="1"/>
    <col min="4034" max="4034" width="12.7265625" style="2" customWidth="1"/>
    <col min="4035" max="4035" width="11.7265625" style="2" customWidth="1"/>
    <col min="4036" max="4036" width="13" style="2" customWidth="1"/>
    <col min="4037" max="4037" width="12.54296875" style="2" customWidth="1"/>
    <col min="4038" max="4038" width="0" style="2" hidden="1" customWidth="1"/>
    <col min="4039" max="4278" width="11.453125" style="2"/>
    <col min="4279" max="4279" width="16.1796875" style="2" customWidth="1"/>
    <col min="4280" max="4280" width="16" style="2" customWidth="1"/>
    <col min="4281" max="4281" width="9.81640625" style="2" bestFit="1" customWidth="1"/>
    <col min="4282" max="4282" width="11.7265625" style="2" customWidth="1"/>
    <col min="4283" max="4284" width="11.1796875" style="2" customWidth="1"/>
    <col min="4285" max="4285" width="11.81640625" style="2" bestFit="1" customWidth="1"/>
    <col min="4286" max="4287" width="11.1796875" style="2" customWidth="1"/>
    <col min="4288" max="4288" width="12.81640625" style="2" customWidth="1"/>
    <col min="4289" max="4289" width="11.81640625" style="2" bestFit="1" customWidth="1"/>
    <col min="4290" max="4290" width="12.7265625" style="2" customWidth="1"/>
    <col min="4291" max="4291" width="11.7265625" style="2" customWidth="1"/>
    <col min="4292" max="4292" width="13" style="2" customWidth="1"/>
    <col min="4293" max="4293" width="12.54296875" style="2" customWidth="1"/>
    <col min="4294" max="4294" width="0" style="2" hidden="1" customWidth="1"/>
    <col min="4295" max="4534" width="11.453125" style="2"/>
    <col min="4535" max="4535" width="16.1796875" style="2" customWidth="1"/>
    <col min="4536" max="4536" width="16" style="2" customWidth="1"/>
    <col min="4537" max="4537" width="9.81640625" style="2" bestFit="1" customWidth="1"/>
    <col min="4538" max="4538" width="11.7265625" style="2" customWidth="1"/>
    <col min="4539" max="4540" width="11.1796875" style="2" customWidth="1"/>
    <col min="4541" max="4541" width="11.81640625" style="2" bestFit="1" customWidth="1"/>
    <col min="4542" max="4543" width="11.1796875" style="2" customWidth="1"/>
    <col min="4544" max="4544" width="12.81640625" style="2" customWidth="1"/>
    <col min="4545" max="4545" width="11.81640625" style="2" bestFit="1" customWidth="1"/>
    <col min="4546" max="4546" width="12.7265625" style="2" customWidth="1"/>
    <col min="4547" max="4547" width="11.7265625" style="2" customWidth="1"/>
    <col min="4548" max="4548" width="13" style="2" customWidth="1"/>
    <col min="4549" max="4549" width="12.54296875" style="2" customWidth="1"/>
    <col min="4550" max="4550" width="0" style="2" hidden="1" customWidth="1"/>
    <col min="4551" max="4790" width="11.453125" style="2"/>
    <col min="4791" max="4791" width="16.1796875" style="2" customWidth="1"/>
    <col min="4792" max="4792" width="16" style="2" customWidth="1"/>
    <col min="4793" max="4793" width="9.81640625" style="2" bestFit="1" customWidth="1"/>
    <col min="4794" max="4794" width="11.7265625" style="2" customWidth="1"/>
    <col min="4795" max="4796" width="11.1796875" style="2" customWidth="1"/>
    <col min="4797" max="4797" width="11.81640625" style="2" bestFit="1" customWidth="1"/>
    <col min="4798" max="4799" width="11.1796875" style="2" customWidth="1"/>
    <col min="4800" max="4800" width="12.81640625" style="2" customWidth="1"/>
    <col min="4801" max="4801" width="11.81640625" style="2" bestFit="1" customWidth="1"/>
    <col min="4802" max="4802" width="12.7265625" style="2" customWidth="1"/>
    <col min="4803" max="4803" width="11.7265625" style="2" customWidth="1"/>
    <col min="4804" max="4804" width="13" style="2" customWidth="1"/>
    <col min="4805" max="4805" width="12.54296875" style="2" customWidth="1"/>
    <col min="4806" max="4806" width="0" style="2" hidden="1" customWidth="1"/>
    <col min="4807" max="5046" width="11.453125" style="2"/>
    <col min="5047" max="5047" width="16.1796875" style="2" customWidth="1"/>
    <col min="5048" max="5048" width="16" style="2" customWidth="1"/>
    <col min="5049" max="5049" width="9.81640625" style="2" bestFit="1" customWidth="1"/>
    <col min="5050" max="5050" width="11.7265625" style="2" customWidth="1"/>
    <col min="5051" max="5052" width="11.1796875" style="2" customWidth="1"/>
    <col min="5053" max="5053" width="11.81640625" style="2" bestFit="1" customWidth="1"/>
    <col min="5054" max="5055" width="11.1796875" style="2" customWidth="1"/>
    <col min="5056" max="5056" width="12.81640625" style="2" customWidth="1"/>
    <col min="5057" max="5057" width="11.81640625" style="2" bestFit="1" customWidth="1"/>
    <col min="5058" max="5058" width="12.7265625" style="2" customWidth="1"/>
    <col min="5059" max="5059" width="11.7265625" style="2" customWidth="1"/>
    <col min="5060" max="5060" width="13" style="2" customWidth="1"/>
    <col min="5061" max="5061" width="12.54296875" style="2" customWidth="1"/>
    <col min="5062" max="5062" width="0" style="2" hidden="1" customWidth="1"/>
    <col min="5063" max="5302" width="11.453125" style="2"/>
    <col min="5303" max="5303" width="16.1796875" style="2" customWidth="1"/>
    <col min="5304" max="5304" width="16" style="2" customWidth="1"/>
    <col min="5305" max="5305" width="9.81640625" style="2" bestFit="1" customWidth="1"/>
    <col min="5306" max="5306" width="11.7265625" style="2" customWidth="1"/>
    <col min="5307" max="5308" width="11.1796875" style="2" customWidth="1"/>
    <col min="5309" max="5309" width="11.81640625" style="2" bestFit="1" customWidth="1"/>
    <col min="5310" max="5311" width="11.1796875" style="2" customWidth="1"/>
    <col min="5312" max="5312" width="12.81640625" style="2" customWidth="1"/>
    <col min="5313" max="5313" width="11.81640625" style="2" bestFit="1" customWidth="1"/>
    <col min="5314" max="5314" width="12.7265625" style="2" customWidth="1"/>
    <col min="5315" max="5315" width="11.7265625" style="2" customWidth="1"/>
    <col min="5316" max="5316" width="13" style="2" customWidth="1"/>
    <col min="5317" max="5317" width="12.54296875" style="2" customWidth="1"/>
    <col min="5318" max="5318" width="0" style="2" hidden="1" customWidth="1"/>
    <col min="5319" max="5558" width="11.453125" style="2"/>
    <col min="5559" max="5559" width="16.1796875" style="2" customWidth="1"/>
    <col min="5560" max="5560" width="16" style="2" customWidth="1"/>
    <col min="5561" max="5561" width="9.81640625" style="2" bestFit="1" customWidth="1"/>
    <col min="5562" max="5562" width="11.7265625" style="2" customWidth="1"/>
    <col min="5563" max="5564" width="11.1796875" style="2" customWidth="1"/>
    <col min="5565" max="5565" width="11.81640625" style="2" bestFit="1" customWidth="1"/>
    <col min="5566" max="5567" width="11.1796875" style="2" customWidth="1"/>
    <col min="5568" max="5568" width="12.81640625" style="2" customWidth="1"/>
    <col min="5569" max="5569" width="11.81640625" style="2" bestFit="1" customWidth="1"/>
    <col min="5570" max="5570" width="12.7265625" style="2" customWidth="1"/>
    <col min="5571" max="5571" width="11.7265625" style="2" customWidth="1"/>
    <col min="5572" max="5572" width="13" style="2" customWidth="1"/>
    <col min="5573" max="5573" width="12.54296875" style="2" customWidth="1"/>
    <col min="5574" max="5574" width="0" style="2" hidden="1" customWidth="1"/>
    <col min="5575" max="5814" width="11.453125" style="2"/>
    <col min="5815" max="5815" width="16.1796875" style="2" customWidth="1"/>
    <col min="5816" max="5816" width="16" style="2" customWidth="1"/>
    <col min="5817" max="5817" width="9.81640625" style="2" bestFit="1" customWidth="1"/>
    <col min="5818" max="5818" width="11.7265625" style="2" customWidth="1"/>
    <col min="5819" max="5820" width="11.1796875" style="2" customWidth="1"/>
    <col min="5821" max="5821" width="11.81640625" style="2" bestFit="1" customWidth="1"/>
    <col min="5822" max="5823" width="11.1796875" style="2" customWidth="1"/>
    <col min="5824" max="5824" width="12.81640625" style="2" customWidth="1"/>
    <col min="5825" max="5825" width="11.81640625" style="2" bestFit="1" customWidth="1"/>
    <col min="5826" max="5826" width="12.7265625" style="2" customWidth="1"/>
    <col min="5827" max="5827" width="11.7265625" style="2" customWidth="1"/>
    <col min="5828" max="5828" width="13" style="2" customWidth="1"/>
    <col min="5829" max="5829" width="12.54296875" style="2" customWidth="1"/>
    <col min="5830" max="5830" width="0" style="2" hidden="1" customWidth="1"/>
    <col min="5831" max="6070" width="11.453125" style="2"/>
    <col min="6071" max="6071" width="16.1796875" style="2" customWidth="1"/>
    <col min="6072" max="6072" width="16" style="2" customWidth="1"/>
    <col min="6073" max="6073" width="9.81640625" style="2" bestFit="1" customWidth="1"/>
    <col min="6074" max="6074" width="11.7265625" style="2" customWidth="1"/>
    <col min="6075" max="6076" width="11.1796875" style="2" customWidth="1"/>
    <col min="6077" max="6077" width="11.81640625" style="2" bestFit="1" customWidth="1"/>
    <col min="6078" max="6079" width="11.1796875" style="2" customWidth="1"/>
    <col min="6080" max="6080" width="12.81640625" style="2" customWidth="1"/>
    <col min="6081" max="6081" width="11.81640625" style="2" bestFit="1" customWidth="1"/>
    <col min="6082" max="6082" width="12.7265625" style="2" customWidth="1"/>
    <col min="6083" max="6083" width="11.7265625" style="2" customWidth="1"/>
    <col min="6084" max="6084" width="13" style="2" customWidth="1"/>
    <col min="6085" max="6085" width="12.54296875" style="2" customWidth="1"/>
    <col min="6086" max="6086" width="0" style="2" hidden="1" customWidth="1"/>
    <col min="6087" max="6326" width="11.453125" style="2"/>
    <col min="6327" max="6327" width="16.1796875" style="2" customWidth="1"/>
    <col min="6328" max="6328" width="16" style="2" customWidth="1"/>
    <col min="6329" max="6329" width="9.81640625" style="2" bestFit="1" customWidth="1"/>
    <col min="6330" max="6330" width="11.7265625" style="2" customWidth="1"/>
    <col min="6331" max="6332" width="11.1796875" style="2" customWidth="1"/>
    <col min="6333" max="6333" width="11.81640625" style="2" bestFit="1" customWidth="1"/>
    <col min="6334" max="6335" width="11.1796875" style="2" customWidth="1"/>
    <col min="6336" max="6336" width="12.81640625" style="2" customWidth="1"/>
    <col min="6337" max="6337" width="11.81640625" style="2" bestFit="1" customWidth="1"/>
    <col min="6338" max="6338" width="12.7265625" style="2" customWidth="1"/>
    <col min="6339" max="6339" width="11.7265625" style="2" customWidth="1"/>
    <col min="6340" max="6340" width="13" style="2" customWidth="1"/>
    <col min="6341" max="6341" width="12.54296875" style="2" customWidth="1"/>
    <col min="6342" max="6342" width="0" style="2" hidden="1" customWidth="1"/>
    <col min="6343" max="6582" width="11.453125" style="2"/>
    <col min="6583" max="6583" width="16.1796875" style="2" customWidth="1"/>
    <col min="6584" max="6584" width="16" style="2" customWidth="1"/>
    <col min="6585" max="6585" width="9.81640625" style="2" bestFit="1" customWidth="1"/>
    <col min="6586" max="6586" width="11.7265625" style="2" customWidth="1"/>
    <col min="6587" max="6588" width="11.1796875" style="2" customWidth="1"/>
    <col min="6589" max="6589" width="11.81640625" style="2" bestFit="1" customWidth="1"/>
    <col min="6590" max="6591" width="11.1796875" style="2" customWidth="1"/>
    <col min="6592" max="6592" width="12.81640625" style="2" customWidth="1"/>
    <col min="6593" max="6593" width="11.81640625" style="2" bestFit="1" customWidth="1"/>
    <col min="6594" max="6594" width="12.7265625" style="2" customWidth="1"/>
    <col min="6595" max="6595" width="11.7265625" style="2" customWidth="1"/>
    <col min="6596" max="6596" width="13" style="2" customWidth="1"/>
    <col min="6597" max="6597" width="12.54296875" style="2" customWidth="1"/>
    <col min="6598" max="6598" width="0" style="2" hidden="1" customWidth="1"/>
    <col min="6599" max="6838" width="11.453125" style="2"/>
    <col min="6839" max="6839" width="16.1796875" style="2" customWidth="1"/>
    <col min="6840" max="6840" width="16" style="2" customWidth="1"/>
    <col min="6841" max="6841" width="9.81640625" style="2" bestFit="1" customWidth="1"/>
    <col min="6842" max="6842" width="11.7265625" style="2" customWidth="1"/>
    <col min="6843" max="6844" width="11.1796875" style="2" customWidth="1"/>
    <col min="6845" max="6845" width="11.81640625" style="2" bestFit="1" customWidth="1"/>
    <col min="6846" max="6847" width="11.1796875" style="2" customWidth="1"/>
    <col min="6848" max="6848" width="12.81640625" style="2" customWidth="1"/>
    <col min="6849" max="6849" width="11.81640625" style="2" bestFit="1" customWidth="1"/>
    <col min="6850" max="6850" width="12.7265625" style="2" customWidth="1"/>
    <col min="6851" max="6851" width="11.7265625" style="2" customWidth="1"/>
    <col min="6852" max="6852" width="13" style="2" customWidth="1"/>
    <col min="6853" max="6853" width="12.54296875" style="2" customWidth="1"/>
    <col min="6854" max="6854" width="0" style="2" hidden="1" customWidth="1"/>
    <col min="6855" max="7094" width="11.453125" style="2"/>
    <col min="7095" max="7095" width="16.1796875" style="2" customWidth="1"/>
    <col min="7096" max="7096" width="16" style="2" customWidth="1"/>
    <col min="7097" max="7097" width="9.81640625" style="2" bestFit="1" customWidth="1"/>
    <col min="7098" max="7098" width="11.7265625" style="2" customWidth="1"/>
    <col min="7099" max="7100" width="11.1796875" style="2" customWidth="1"/>
    <col min="7101" max="7101" width="11.81640625" style="2" bestFit="1" customWidth="1"/>
    <col min="7102" max="7103" width="11.1796875" style="2" customWidth="1"/>
    <col min="7104" max="7104" width="12.81640625" style="2" customWidth="1"/>
    <col min="7105" max="7105" width="11.81640625" style="2" bestFit="1" customWidth="1"/>
    <col min="7106" max="7106" width="12.7265625" style="2" customWidth="1"/>
    <col min="7107" max="7107" width="11.7265625" style="2" customWidth="1"/>
    <col min="7108" max="7108" width="13" style="2" customWidth="1"/>
    <col min="7109" max="7109" width="12.54296875" style="2" customWidth="1"/>
    <col min="7110" max="7110" width="0" style="2" hidden="1" customWidth="1"/>
    <col min="7111" max="7350" width="11.453125" style="2"/>
    <col min="7351" max="7351" width="16.1796875" style="2" customWidth="1"/>
    <col min="7352" max="7352" width="16" style="2" customWidth="1"/>
    <col min="7353" max="7353" width="9.81640625" style="2" bestFit="1" customWidth="1"/>
    <col min="7354" max="7354" width="11.7265625" style="2" customWidth="1"/>
    <col min="7355" max="7356" width="11.1796875" style="2" customWidth="1"/>
    <col min="7357" max="7357" width="11.81640625" style="2" bestFit="1" customWidth="1"/>
    <col min="7358" max="7359" width="11.1796875" style="2" customWidth="1"/>
    <col min="7360" max="7360" width="12.81640625" style="2" customWidth="1"/>
    <col min="7361" max="7361" width="11.81640625" style="2" bestFit="1" customWidth="1"/>
    <col min="7362" max="7362" width="12.7265625" style="2" customWidth="1"/>
    <col min="7363" max="7363" width="11.7265625" style="2" customWidth="1"/>
    <col min="7364" max="7364" width="13" style="2" customWidth="1"/>
    <col min="7365" max="7365" width="12.54296875" style="2" customWidth="1"/>
    <col min="7366" max="7366" width="0" style="2" hidden="1" customWidth="1"/>
    <col min="7367" max="7606" width="11.453125" style="2"/>
    <col min="7607" max="7607" width="16.1796875" style="2" customWidth="1"/>
    <col min="7608" max="7608" width="16" style="2" customWidth="1"/>
    <col min="7609" max="7609" width="9.81640625" style="2" bestFit="1" customWidth="1"/>
    <col min="7610" max="7610" width="11.7265625" style="2" customWidth="1"/>
    <col min="7611" max="7612" width="11.1796875" style="2" customWidth="1"/>
    <col min="7613" max="7613" width="11.81640625" style="2" bestFit="1" customWidth="1"/>
    <col min="7614" max="7615" width="11.1796875" style="2" customWidth="1"/>
    <col min="7616" max="7616" width="12.81640625" style="2" customWidth="1"/>
    <col min="7617" max="7617" width="11.81640625" style="2" bestFit="1" customWidth="1"/>
    <col min="7618" max="7618" width="12.7265625" style="2" customWidth="1"/>
    <col min="7619" max="7619" width="11.7265625" style="2" customWidth="1"/>
    <col min="7620" max="7620" width="13" style="2" customWidth="1"/>
    <col min="7621" max="7621" width="12.54296875" style="2" customWidth="1"/>
    <col min="7622" max="7622" width="0" style="2" hidden="1" customWidth="1"/>
    <col min="7623" max="7862" width="11.453125" style="2"/>
    <col min="7863" max="7863" width="16.1796875" style="2" customWidth="1"/>
    <col min="7864" max="7864" width="16" style="2" customWidth="1"/>
    <col min="7865" max="7865" width="9.81640625" style="2" bestFit="1" customWidth="1"/>
    <col min="7866" max="7866" width="11.7265625" style="2" customWidth="1"/>
    <col min="7867" max="7868" width="11.1796875" style="2" customWidth="1"/>
    <col min="7869" max="7869" width="11.81640625" style="2" bestFit="1" customWidth="1"/>
    <col min="7870" max="7871" width="11.1796875" style="2" customWidth="1"/>
    <col min="7872" max="7872" width="12.81640625" style="2" customWidth="1"/>
    <col min="7873" max="7873" width="11.81640625" style="2" bestFit="1" customWidth="1"/>
    <col min="7874" max="7874" width="12.7265625" style="2" customWidth="1"/>
    <col min="7875" max="7875" width="11.7265625" style="2" customWidth="1"/>
    <col min="7876" max="7876" width="13" style="2" customWidth="1"/>
    <col min="7877" max="7877" width="12.54296875" style="2" customWidth="1"/>
    <col min="7878" max="7878" width="0" style="2" hidden="1" customWidth="1"/>
    <col min="7879" max="8118" width="11.453125" style="2"/>
    <col min="8119" max="8119" width="16.1796875" style="2" customWidth="1"/>
    <col min="8120" max="8120" width="16" style="2" customWidth="1"/>
    <col min="8121" max="8121" width="9.81640625" style="2" bestFit="1" customWidth="1"/>
    <col min="8122" max="8122" width="11.7265625" style="2" customWidth="1"/>
    <col min="8123" max="8124" width="11.1796875" style="2" customWidth="1"/>
    <col min="8125" max="8125" width="11.81640625" style="2" bestFit="1" customWidth="1"/>
    <col min="8126" max="8127" width="11.1796875" style="2" customWidth="1"/>
    <col min="8128" max="8128" width="12.81640625" style="2" customWidth="1"/>
    <col min="8129" max="8129" width="11.81640625" style="2" bestFit="1" customWidth="1"/>
    <col min="8130" max="8130" width="12.7265625" style="2" customWidth="1"/>
    <col min="8131" max="8131" width="11.7265625" style="2" customWidth="1"/>
    <col min="8132" max="8132" width="13" style="2" customWidth="1"/>
    <col min="8133" max="8133" width="12.54296875" style="2" customWidth="1"/>
    <col min="8134" max="8134" width="0" style="2" hidden="1" customWidth="1"/>
    <col min="8135" max="8374" width="11.453125" style="2"/>
    <col min="8375" max="8375" width="16.1796875" style="2" customWidth="1"/>
    <col min="8376" max="8376" width="16" style="2" customWidth="1"/>
    <col min="8377" max="8377" width="9.81640625" style="2" bestFit="1" customWidth="1"/>
    <col min="8378" max="8378" width="11.7265625" style="2" customWidth="1"/>
    <col min="8379" max="8380" width="11.1796875" style="2" customWidth="1"/>
    <col min="8381" max="8381" width="11.81640625" style="2" bestFit="1" customWidth="1"/>
    <col min="8382" max="8383" width="11.1796875" style="2" customWidth="1"/>
    <col min="8384" max="8384" width="12.81640625" style="2" customWidth="1"/>
    <col min="8385" max="8385" width="11.81640625" style="2" bestFit="1" customWidth="1"/>
    <col min="8386" max="8386" width="12.7265625" style="2" customWidth="1"/>
    <col min="8387" max="8387" width="11.7265625" style="2" customWidth="1"/>
    <col min="8388" max="8388" width="13" style="2" customWidth="1"/>
    <col min="8389" max="8389" width="12.54296875" style="2" customWidth="1"/>
    <col min="8390" max="8390" width="0" style="2" hidden="1" customWidth="1"/>
    <col min="8391" max="8630" width="11.453125" style="2"/>
    <col min="8631" max="8631" width="16.1796875" style="2" customWidth="1"/>
    <col min="8632" max="8632" width="16" style="2" customWidth="1"/>
    <col min="8633" max="8633" width="9.81640625" style="2" bestFit="1" customWidth="1"/>
    <col min="8634" max="8634" width="11.7265625" style="2" customWidth="1"/>
    <col min="8635" max="8636" width="11.1796875" style="2" customWidth="1"/>
    <col min="8637" max="8637" width="11.81640625" style="2" bestFit="1" customWidth="1"/>
    <col min="8638" max="8639" width="11.1796875" style="2" customWidth="1"/>
    <col min="8640" max="8640" width="12.81640625" style="2" customWidth="1"/>
    <col min="8641" max="8641" width="11.81640625" style="2" bestFit="1" customWidth="1"/>
    <col min="8642" max="8642" width="12.7265625" style="2" customWidth="1"/>
    <col min="8643" max="8643" width="11.7265625" style="2" customWidth="1"/>
    <col min="8644" max="8644" width="13" style="2" customWidth="1"/>
    <col min="8645" max="8645" width="12.54296875" style="2" customWidth="1"/>
    <col min="8646" max="8646" width="0" style="2" hidden="1" customWidth="1"/>
    <col min="8647" max="8886" width="11.453125" style="2"/>
    <col min="8887" max="8887" width="16.1796875" style="2" customWidth="1"/>
    <col min="8888" max="8888" width="16" style="2" customWidth="1"/>
    <col min="8889" max="8889" width="9.81640625" style="2" bestFit="1" customWidth="1"/>
    <col min="8890" max="8890" width="11.7265625" style="2" customWidth="1"/>
    <col min="8891" max="8892" width="11.1796875" style="2" customWidth="1"/>
    <col min="8893" max="8893" width="11.81640625" style="2" bestFit="1" customWidth="1"/>
    <col min="8894" max="8895" width="11.1796875" style="2" customWidth="1"/>
    <col min="8896" max="8896" width="12.81640625" style="2" customWidth="1"/>
    <col min="8897" max="8897" width="11.81640625" style="2" bestFit="1" customWidth="1"/>
    <col min="8898" max="8898" width="12.7265625" style="2" customWidth="1"/>
    <col min="8899" max="8899" width="11.7265625" style="2" customWidth="1"/>
    <col min="8900" max="8900" width="13" style="2" customWidth="1"/>
    <col min="8901" max="8901" width="12.54296875" style="2" customWidth="1"/>
    <col min="8902" max="8902" width="0" style="2" hidden="1" customWidth="1"/>
    <col min="8903" max="9142" width="11.453125" style="2"/>
    <col min="9143" max="9143" width="16.1796875" style="2" customWidth="1"/>
    <col min="9144" max="9144" width="16" style="2" customWidth="1"/>
    <col min="9145" max="9145" width="9.81640625" style="2" bestFit="1" customWidth="1"/>
    <col min="9146" max="9146" width="11.7265625" style="2" customWidth="1"/>
    <col min="9147" max="9148" width="11.1796875" style="2" customWidth="1"/>
    <col min="9149" max="9149" width="11.81640625" style="2" bestFit="1" customWidth="1"/>
    <col min="9150" max="9151" width="11.1796875" style="2" customWidth="1"/>
    <col min="9152" max="9152" width="12.81640625" style="2" customWidth="1"/>
    <col min="9153" max="9153" width="11.81640625" style="2" bestFit="1" customWidth="1"/>
    <col min="9154" max="9154" width="12.7265625" style="2" customWidth="1"/>
    <col min="9155" max="9155" width="11.7265625" style="2" customWidth="1"/>
    <col min="9156" max="9156" width="13" style="2" customWidth="1"/>
    <col min="9157" max="9157" width="12.54296875" style="2" customWidth="1"/>
    <col min="9158" max="9158" width="0" style="2" hidden="1" customWidth="1"/>
    <col min="9159" max="9398" width="11.453125" style="2"/>
    <col min="9399" max="9399" width="16.1796875" style="2" customWidth="1"/>
    <col min="9400" max="9400" width="16" style="2" customWidth="1"/>
    <col min="9401" max="9401" width="9.81640625" style="2" bestFit="1" customWidth="1"/>
    <col min="9402" max="9402" width="11.7265625" style="2" customWidth="1"/>
    <col min="9403" max="9404" width="11.1796875" style="2" customWidth="1"/>
    <col min="9405" max="9405" width="11.81640625" style="2" bestFit="1" customWidth="1"/>
    <col min="9406" max="9407" width="11.1796875" style="2" customWidth="1"/>
    <col min="9408" max="9408" width="12.81640625" style="2" customWidth="1"/>
    <col min="9409" max="9409" width="11.81640625" style="2" bestFit="1" customWidth="1"/>
    <col min="9410" max="9410" width="12.7265625" style="2" customWidth="1"/>
    <col min="9411" max="9411" width="11.7265625" style="2" customWidth="1"/>
    <col min="9412" max="9412" width="13" style="2" customWidth="1"/>
    <col min="9413" max="9413" width="12.54296875" style="2" customWidth="1"/>
    <col min="9414" max="9414" width="0" style="2" hidden="1" customWidth="1"/>
    <col min="9415" max="9654" width="11.453125" style="2"/>
    <col min="9655" max="9655" width="16.1796875" style="2" customWidth="1"/>
    <col min="9656" max="9656" width="16" style="2" customWidth="1"/>
    <col min="9657" max="9657" width="9.81640625" style="2" bestFit="1" customWidth="1"/>
    <col min="9658" max="9658" width="11.7265625" style="2" customWidth="1"/>
    <col min="9659" max="9660" width="11.1796875" style="2" customWidth="1"/>
    <col min="9661" max="9661" width="11.81640625" style="2" bestFit="1" customWidth="1"/>
    <col min="9662" max="9663" width="11.1796875" style="2" customWidth="1"/>
    <col min="9664" max="9664" width="12.81640625" style="2" customWidth="1"/>
    <col min="9665" max="9665" width="11.81640625" style="2" bestFit="1" customWidth="1"/>
    <col min="9666" max="9666" width="12.7265625" style="2" customWidth="1"/>
    <col min="9667" max="9667" width="11.7265625" style="2" customWidth="1"/>
    <col min="9668" max="9668" width="13" style="2" customWidth="1"/>
    <col min="9669" max="9669" width="12.54296875" style="2" customWidth="1"/>
    <col min="9670" max="9670" width="0" style="2" hidden="1" customWidth="1"/>
    <col min="9671" max="9910" width="11.453125" style="2"/>
    <col min="9911" max="9911" width="16.1796875" style="2" customWidth="1"/>
    <col min="9912" max="9912" width="16" style="2" customWidth="1"/>
    <col min="9913" max="9913" width="9.81640625" style="2" bestFit="1" customWidth="1"/>
    <col min="9914" max="9914" width="11.7265625" style="2" customWidth="1"/>
    <col min="9915" max="9916" width="11.1796875" style="2" customWidth="1"/>
    <col min="9917" max="9917" width="11.81640625" style="2" bestFit="1" customWidth="1"/>
    <col min="9918" max="9919" width="11.1796875" style="2" customWidth="1"/>
    <col min="9920" max="9920" width="12.81640625" style="2" customWidth="1"/>
    <col min="9921" max="9921" width="11.81640625" style="2" bestFit="1" customWidth="1"/>
    <col min="9922" max="9922" width="12.7265625" style="2" customWidth="1"/>
    <col min="9923" max="9923" width="11.7265625" style="2" customWidth="1"/>
    <col min="9924" max="9924" width="13" style="2" customWidth="1"/>
    <col min="9925" max="9925" width="12.54296875" style="2" customWidth="1"/>
    <col min="9926" max="9926" width="0" style="2" hidden="1" customWidth="1"/>
    <col min="9927" max="10166" width="11.453125" style="2"/>
    <col min="10167" max="10167" width="16.1796875" style="2" customWidth="1"/>
    <col min="10168" max="10168" width="16" style="2" customWidth="1"/>
    <col min="10169" max="10169" width="9.81640625" style="2" bestFit="1" customWidth="1"/>
    <col min="10170" max="10170" width="11.7265625" style="2" customWidth="1"/>
    <col min="10171" max="10172" width="11.1796875" style="2" customWidth="1"/>
    <col min="10173" max="10173" width="11.81640625" style="2" bestFit="1" customWidth="1"/>
    <col min="10174" max="10175" width="11.1796875" style="2" customWidth="1"/>
    <col min="10176" max="10176" width="12.81640625" style="2" customWidth="1"/>
    <col min="10177" max="10177" width="11.81640625" style="2" bestFit="1" customWidth="1"/>
    <col min="10178" max="10178" width="12.7265625" style="2" customWidth="1"/>
    <col min="10179" max="10179" width="11.7265625" style="2" customWidth="1"/>
    <col min="10180" max="10180" width="13" style="2" customWidth="1"/>
    <col min="10181" max="10181" width="12.54296875" style="2" customWidth="1"/>
    <col min="10182" max="10182" width="0" style="2" hidden="1" customWidth="1"/>
    <col min="10183" max="10422" width="11.453125" style="2"/>
    <col min="10423" max="10423" width="16.1796875" style="2" customWidth="1"/>
    <col min="10424" max="10424" width="16" style="2" customWidth="1"/>
    <col min="10425" max="10425" width="9.81640625" style="2" bestFit="1" customWidth="1"/>
    <col min="10426" max="10426" width="11.7265625" style="2" customWidth="1"/>
    <col min="10427" max="10428" width="11.1796875" style="2" customWidth="1"/>
    <col min="10429" max="10429" width="11.81640625" style="2" bestFit="1" customWidth="1"/>
    <col min="10430" max="10431" width="11.1796875" style="2" customWidth="1"/>
    <col min="10432" max="10432" width="12.81640625" style="2" customWidth="1"/>
    <col min="10433" max="10433" width="11.81640625" style="2" bestFit="1" customWidth="1"/>
    <col min="10434" max="10434" width="12.7265625" style="2" customWidth="1"/>
    <col min="10435" max="10435" width="11.7265625" style="2" customWidth="1"/>
    <col min="10436" max="10436" width="13" style="2" customWidth="1"/>
    <col min="10437" max="10437" width="12.54296875" style="2" customWidth="1"/>
    <col min="10438" max="10438" width="0" style="2" hidden="1" customWidth="1"/>
    <col min="10439" max="10678" width="11.453125" style="2"/>
    <col min="10679" max="10679" width="16.1796875" style="2" customWidth="1"/>
    <col min="10680" max="10680" width="16" style="2" customWidth="1"/>
    <col min="10681" max="10681" width="9.81640625" style="2" bestFit="1" customWidth="1"/>
    <col min="10682" max="10682" width="11.7265625" style="2" customWidth="1"/>
    <col min="10683" max="10684" width="11.1796875" style="2" customWidth="1"/>
    <col min="10685" max="10685" width="11.81640625" style="2" bestFit="1" customWidth="1"/>
    <col min="10686" max="10687" width="11.1796875" style="2" customWidth="1"/>
    <col min="10688" max="10688" width="12.81640625" style="2" customWidth="1"/>
    <col min="10689" max="10689" width="11.81640625" style="2" bestFit="1" customWidth="1"/>
    <col min="10690" max="10690" width="12.7265625" style="2" customWidth="1"/>
    <col min="10691" max="10691" width="11.7265625" style="2" customWidth="1"/>
    <col min="10692" max="10692" width="13" style="2" customWidth="1"/>
    <col min="10693" max="10693" width="12.54296875" style="2" customWidth="1"/>
    <col min="10694" max="10694" width="0" style="2" hidden="1" customWidth="1"/>
    <col min="10695" max="10934" width="11.453125" style="2"/>
    <col min="10935" max="10935" width="16.1796875" style="2" customWidth="1"/>
    <col min="10936" max="10936" width="16" style="2" customWidth="1"/>
    <col min="10937" max="10937" width="9.81640625" style="2" bestFit="1" customWidth="1"/>
    <col min="10938" max="10938" width="11.7265625" style="2" customWidth="1"/>
    <col min="10939" max="10940" width="11.1796875" style="2" customWidth="1"/>
    <col min="10941" max="10941" width="11.81640625" style="2" bestFit="1" customWidth="1"/>
    <col min="10942" max="10943" width="11.1796875" style="2" customWidth="1"/>
    <col min="10944" max="10944" width="12.81640625" style="2" customWidth="1"/>
    <col min="10945" max="10945" width="11.81640625" style="2" bestFit="1" customWidth="1"/>
    <col min="10946" max="10946" width="12.7265625" style="2" customWidth="1"/>
    <col min="10947" max="10947" width="11.7265625" style="2" customWidth="1"/>
    <col min="10948" max="10948" width="13" style="2" customWidth="1"/>
    <col min="10949" max="10949" width="12.54296875" style="2" customWidth="1"/>
    <col min="10950" max="10950" width="0" style="2" hidden="1" customWidth="1"/>
    <col min="10951" max="11190" width="11.453125" style="2"/>
    <col min="11191" max="11191" width="16.1796875" style="2" customWidth="1"/>
    <col min="11192" max="11192" width="16" style="2" customWidth="1"/>
    <col min="11193" max="11193" width="9.81640625" style="2" bestFit="1" customWidth="1"/>
    <col min="11194" max="11194" width="11.7265625" style="2" customWidth="1"/>
    <col min="11195" max="11196" width="11.1796875" style="2" customWidth="1"/>
    <col min="11197" max="11197" width="11.81640625" style="2" bestFit="1" customWidth="1"/>
    <col min="11198" max="11199" width="11.1796875" style="2" customWidth="1"/>
    <col min="11200" max="11200" width="12.81640625" style="2" customWidth="1"/>
    <col min="11201" max="11201" width="11.81640625" style="2" bestFit="1" customWidth="1"/>
    <col min="11202" max="11202" width="12.7265625" style="2" customWidth="1"/>
    <col min="11203" max="11203" width="11.7265625" style="2" customWidth="1"/>
    <col min="11204" max="11204" width="13" style="2" customWidth="1"/>
    <col min="11205" max="11205" width="12.54296875" style="2" customWidth="1"/>
    <col min="11206" max="11206" width="0" style="2" hidden="1" customWidth="1"/>
    <col min="11207" max="11446" width="11.453125" style="2"/>
    <col min="11447" max="11447" width="16.1796875" style="2" customWidth="1"/>
    <col min="11448" max="11448" width="16" style="2" customWidth="1"/>
    <col min="11449" max="11449" width="9.81640625" style="2" bestFit="1" customWidth="1"/>
    <col min="11450" max="11450" width="11.7265625" style="2" customWidth="1"/>
    <col min="11451" max="11452" width="11.1796875" style="2" customWidth="1"/>
    <col min="11453" max="11453" width="11.81640625" style="2" bestFit="1" customWidth="1"/>
    <col min="11454" max="11455" width="11.1796875" style="2" customWidth="1"/>
    <col min="11456" max="11456" width="12.81640625" style="2" customWidth="1"/>
    <col min="11457" max="11457" width="11.81640625" style="2" bestFit="1" customWidth="1"/>
    <col min="11458" max="11458" width="12.7265625" style="2" customWidth="1"/>
    <col min="11459" max="11459" width="11.7265625" style="2" customWidth="1"/>
    <col min="11460" max="11460" width="13" style="2" customWidth="1"/>
    <col min="11461" max="11461" width="12.54296875" style="2" customWidth="1"/>
    <col min="11462" max="11462" width="0" style="2" hidden="1" customWidth="1"/>
    <col min="11463" max="11702" width="11.453125" style="2"/>
    <col min="11703" max="11703" width="16.1796875" style="2" customWidth="1"/>
    <col min="11704" max="11704" width="16" style="2" customWidth="1"/>
    <col min="11705" max="11705" width="9.81640625" style="2" bestFit="1" customWidth="1"/>
    <col min="11706" max="11706" width="11.7265625" style="2" customWidth="1"/>
    <col min="11707" max="11708" width="11.1796875" style="2" customWidth="1"/>
    <col min="11709" max="11709" width="11.81640625" style="2" bestFit="1" customWidth="1"/>
    <col min="11710" max="11711" width="11.1796875" style="2" customWidth="1"/>
    <col min="11712" max="11712" width="12.81640625" style="2" customWidth="1"/>
    <col min="11713" max="11713" width="11.81640625" style="2" bestFit="1" customWidth="1"/>
    <col min="11714" max="11714" width="12.7265625" style="2" customWidth="1"/>
    <col min="11715" max="11715" width="11.7265625" style="2" customWidth="1"/>
    <col min="11716" max="11716" width="13" style="2" customWidth="1"/>
    <col min="11717" max="11717" width="12.54296875" style="2" customWidth="1"/>
    <col min="11718" max="11718" width="0" style="2" hidden="1" customWidth="1"/>
    <col min="11719" max="11958" width="11.453125" style="2"/>
    <col min="11959" max="11959" width="16.1796875" style="2" customWidth="1"/>
    <col min="11960" max="11960" width="16" style="2" customWidth="1"/>
    <col min="11961" max="11961" width="9.81640625" style="2" bestFit="1" customWidth="1"/>
    <col min="11962" max="11962" width="11.7265625" style="2" customWidth="1"/>
    <col min="11963" max="11964" width="11.1796875" style="2" customWidth="1"/>
    <col min="11965" max="11965" width="11.81640625" style="2" bestFit="1" customWidth="1"/>
    <col min="11966" max="11967" width="11.1796875" style="2" customWidth="1"/>
    <col min="11968" max="11968" width="12.81640625" style="2" customWidth="1"/>
    <col min="11969" max="11969" width="11.81640625" style="2" bestFit="1" customWidth="1"/>
    <col min="11970" max="11970" width="12.7265625" style="2" customWidth="1"/>
    <col min="11971" max="11971" width="11.7265625" style="2" customWidth="1"/>
    <col min="11972" max="11972" width="13" style="2" customWidth="1"/>
    <col min="11973" max="11973" width="12.54296875" style="2" customWidth="1"/>
    <col min="11974" max="11974" width="0" style="2" hidden="1" customWidth="1"/>
    <col min="11975" max="12214" width="11.453125" style="2"/>
    <col min="12215" max="12215" width="16.1796875" style="2" customWidth="1"/>
    <col min="12216" max="12216" width="16" style="2" customWidth="1"/>
    <col min="12217" max="12217" width="9.81640625" style="2" bestFit="1" customWidth="1"/>
    <col min="12218" max="12218" width="11.7265625" style="2" customWidth="1"/>
    <col min="12219" max="12220" width="11.1796875" style="2" customWidth="1"/>
    <col min="12221" max="12221" width="11.81640625" style="2" bestFit="1" customWidth="1"/>
    <col min="12222" max="12223" width="11.1796875" style="2" customWidth="1"/>
    <col min="12224" max="12224" width="12.81640625" style="2" customWidth="1"/>
    <col min="12225" max="12225" width="11.81640625" style="2" bestFit="1" customWidth="1"/>
    <col min="12226" max="12226" width="12.7265625" style="2" customWidth="1"/>
    <col min="12227" max="12227" width="11.7265625" style="2" customWidth="1"/>
    <col min="12228" max="12228" width="13" style="2" customWidth="1"/>
    <col min="12229" max="12229" width="12.54296875" style="2" customWidth="1"/>
    <col min="12230" max="12230" width="0" style="2" hidden="1" customWidth="1"/>
    <col min="12231" max="12470" width="11.453125" style="2"/>
    <col min="12471" max="12471" width="16.1796875" style="2" customWidth="1"/>
    <col min="12472" max="12472" width="16" style="2" customWidth="1"/>
    <col min="12473" max="12473" width="9.81640625" style="2" bestFit="1" customWidth="1"/>
    <col min="12474" max="12474" width="11.7265625" style="2" customWidth="1"/>
    <col min="12475" max="12476" width="11.1796875" style="2" customWidth="1"/>
    <col min="12477" max="12477" width="11.81640625" style="2" bestFit="1" customWidth="1"/>
    <col min="12478" max="12479" width="11.1796875" style="2" customWidth="1"/>
    <col min="12480" max="12480" width="12.81640625" style="2" customWidth="1"/>
    <col min="12481" max="12481" width="11.81640625" style="2" bestFit="1" customWidth="1"/>
    <col min="12482" max="12482" width="12.7265625" style="2" customWidth="1"/>
    <col min="12483" max="12483" width="11.7265625" style="2" customWidth="1"/>
    <col min="12484" max="12484" width="13" style="2" customWidth="1"/>
    <col min="12485" max="12485" width="12.54296875" style="2" customWidth="1"/>
    <col min="12486" max="12486" width="0" style="2" hidden="1" customWidth="1"/>
    <col min="12487" max="12726" width="11.453125" style="2"/>
    <col min="12727" max="12727" width="16.1796875" style="2" customWidth="1"/>
    <col min="12728" max="12728" width="16" style="2" customWidth="1"/>
    <col min="12729" max="12729" width="9.81640625" style="2" bestFit="1" customWidth="1"/>
    <col min="12730" max="12730" width="11.7265625" style="2" customWidth="1"/>
    <col min="12731" max="12732" width="11.1796875" style="2" customWidth="1"/>
    <col min="12733" max="12733" width="11.81640625" style="2" bestFit="1" customWidth="1"/>
    <col min="12734" max="12735" width="11.1796875" style="2" customWidth="1"/>
    <col min="12736" max="12736" width="12.81640625" style="2" customWidth="1"/>
    <col min="12737" max="12737" width="11.81640625" style="2" bestFit="1" customWidth="1"/>
    <col min="12738" max="12738" width="12.7265625" style="2" customWidth="1"/>
    <col min="12739" max="12739" width="11.7265625" style="2" customWidth="1"/>
    <col min="12740" max="12740" width="13" style="2" customWidth="1"/>
    <col min="12741" max="12741" width="12.54296875" style="2" customWidth="1"/>
    <col min="12742" max="12742" width="0" style="2" hidden="1" customWidth="1"/>
    <col min="12743" max="12982" width="11.453125" style="2"/>
    <col min="12983" max="12983" width="16.1796875" style="2" customWidth="1"/>
    <col min="12984" max="12984" width="16" style="2" customWidth="1"/>
    <col min="12985" max="12985" width="9.81640625" style="2" bestFit="1" customWidth="1"/>
    <col min="12986" max="12986" width="11.7265625" style="2" customWidth="1"/>
    <col min="12987" max="12988" width="11.1796875" style="2" customWidth="1"/>
    <col min="12989" max="12989" width="11.81640625" style="2" bestFit="1" customWidth="1"/>
    <col min="12990" max="12991" width="11.1796875" style="2" customWidth="1"/>
    <col min="12992" max="12992" width="12.81640625" style="2" customWidth="1"/>
    <col min="12993" max="12993" width="11.81640625" style="2" bestFit="1" customWidth="1"/>
    <col min="12994" max="12994" width="12.7265625" style="2" customWidth="1"/>
    <col min="12995" max="12995" width="11.7265625" style="2" customWidth="1"/>
    <col min="12996" max="12996" width="13" style="2" customWidth="1"/>
    <col min="12997" max="12997" width="12.54296875" style="2" customWidth="1"/>
    <col min="12998" max="12998" width="0" style="2" hidden="1" customWidth="1"/>
    <col min="12999" max="13238" width="11.453125" style="2"/>
    <col min="13239" max="13239" width="16.1796875" style="2" customWidth="1"/>
    <col min="13240" max="13240" width="16" style="2" customWidth="1"/>
    <col min="13241" max="13241" width="9.81640625" style="2" bestFit="1" customWidth="1"/>
    <col min="13242" max="13242" width="11.7265625" style="2" customWidth="1"/>
    <col min="13243" max="13244" width="11.1796875" style="2" customWidth="1"/>
    <col min="13245" max="13245" width="11.81640625" style="2" bestFit="1" customWidth="1"/>
    <col min="13246" max="13247" width="11.1796875" style="2" customWidth="1"/>
    <col min="13248" max="13248" width="12.81640625" style="2" customWidth="1"/>
    <col min="13249" max="13249" width="11.81640625" style="2" bestFit="1" customWidth="1"/>
    <col min="13250" max="13250" width="12.7265625" style="2" customWidth="1"/>
    <col min="13251" max="13251" width="11.7265625" style="2" customWidth="1"/>
    <col min="13252" max="13252" width="13" style="2" customWidth="1"/>
    <col min="13253" max="13253" width="12.54296875" style="2" customWidth="1"/>
    <col min="13254" max="13254" width="0" style="2" hidden="1" customWidth="1"/>
    <col min="13255" max="13494" width="11.453125" style="2"/>
    <col min="13495" max="13495" width="16.1796875" style="2" customWidth="1"/>
    <col min="13496" max="13496" width="16" style="2" customWidth="1"/>
    <col min="13497" max="13497" width="9.81640625" style="2" bestFit="1" customWidth="1"/>
    <col min="13498" max="13498" width="11.7265625" style="2" customWidth="1"/>
    <col min="13499" max="13500" width="11.1796875" style="2" customWidth="1"/>
    <col min="13501" max="13501" width="11.81640625" style="2" bestFit="1" customWidth="1"/>
    <col min="13502" max="13503" width="11.1796875" style="2" customWidth="1"/>
    <col min="13504" max="13504" width="12.81640625" style="2" customWidth="1"/>
    <col min="13505" max="13505" width="11.81640625" style="2" bestFit="1" customWidth="1"/>
    <col min="13506" max="13506" width="12.7265625" style="2" customWidth="1"/>
    <col min="13507" max="13507" width="11.7265625" style="2" customWidth="1"/>
    <col min="13508" max="13508" width="13" style="2" customWidth="1"/>
    <col min="13509" max="13509" width="12.54296875" style="2" customWidth="1"/>
    <col min="13510" max="13510" width="0" style="2" hidden="1" customWidth="1"/>
    <col min="13511" max="13750" width="11.453125" style="2"/>
    <col min="13751" max="13751" width="16.1796875" style="2" customWidth="1"/>
    <col min="13752" max="13752" width="16" style="2" customWidth="1"/>
    <col min="13753" max="13753" width="9.81640625" style="2" bestFit="1" customWidth="1"/>
    <col min="13754" max="13754" width="11.7265625" style="2" customWidth="1"/>
    <col min="13755" max="13756" width="11.1796875" style="2" customWidth="1"/>
    <col min="13757" max="13757" width="11.81640625" style="2" bestFit="1" customWidth="1"/>
    <col min="13758" max="13759" width="11.1796875" style="2" customWidth="1"/>
    <col min="13760" max="13760" width="12.81640625" style="2" customWidth="1"/>
    <col min="13761" max="13761" width="11.81640625" style="2" bestFit="1" customWidth="1"/>
    <col min="13762" max="13762" width="12.7265625" style="2" customWidth="1"/>
    <col min="13763" max="13763" width="11.7265625" style="2" customWidth="1"/>
    <col min="13764" max="13764" width="13" style="2" customWidth="1"/>
    <col min="13765" max="13765" width="12.54296875" style="2" customWidth="1"/>
    <col min="13766" max="13766" width="0" style="2" hidden="1" customWidth="1"/>
    <col min="13767" max="14006" width="11.453125" style="2"/>
    <col min="14007" max="14007" width="16.1796875" style="2" customWidth="1"/>
    <col min="14008" max="14008" width="16" style="2" customWidth="1"/>
    <col min="14009" max="14009" width="9.81640625" style="2" bestFit="1" customWidth="1"/>
    <col min="14010" max="14010" width="11.7265625" style="2" customWidth="1"/>
    <col min="14011" max="14012" width="11.1796875" style="2" customWidth="1"/>
    <col min="14013" max="14013" width="11.81640625" style="2" bestFit="1" customWidth="1"/>
    <col min="14014" max="14015" width="11.1796875" style="2" customWidth="1"/>
    <col min="14016" max="14016" width="12.81640625" style="2" customWidth="1"/>
    <col min="14017" max="14017" width="11.81640625" style="2" bestFit="1" customWidth="1"/>
    <col min="14018" max="14018" width="12.7265625" style="2" customWidth="1"/>
    <col min="14019" max="14019" width="11.7265625" style="2" customWidth="1"/>
    <col min="14020" max="14020" width="13" style="2" customWidth="1"/>
    <col min="14021" max="14021" width="12.54296875" style="2" customWidth="1"/>
    <col min="14022" max="14022" width="0" style="2" hidden="1" customWidth="1"/>
    <col min="14023" max="14262" width="11.453125" style="2"/>
    <col min="14263" max="14263" width="16.1796875" style="2" customWidth="1"/>
    <col min="14264" max="14264" width="16" style="2" customWidth="1"/>
    <col min="14265" max="14265" width="9.81640625" style="2" bestFit="1" customWidth="1"/>
    <col min="14266" max="14266" width="11.7265625" style="2" customWidth="1"/>
    <col min="14267" max="14268" width="11.1796875" style="2" customWidth="1"/>
    <col min="14269" max="14269" width="11.81640625" style="2" bestFit="1" customWidth="1"/>
    <col min="14270" max="14271" width="11.1796875" style="2" customWidth="1"/>
    <col min="14272" max="14272" width="12.81640625" style="2" customWidth="1"/>
    <col min="14273" max="14273" width="11.81640625" style="2" bestFit="1" customWidth="1"/>
    <col min="14274" max="14274" width="12.7265625" style="2" customWidth="1"/>
    <col min="14275" max="14275" width="11.7265625" style="2" customWidth="1"/>
    <col min="14276" max="14276" width="13" style="2" customWidth="1"/>
    <col min="14277" max="14277" width="12.54296875" style="2" customWidth="1"/>
    <col min="14278" max="14278" width="0" style="2" hidden="1" customWidth="1"/>
    <col min="14279" max="14518" width="11.453125" style="2"/>
    <col min="14519" max="14519" width="16.1796875" style="2" customWidth="1"/>
    <col min="14520" max="14520" width="16" style="2" customWidth="1"/>
    <col min="14521" max="14521" width="9.81640625" style="2" bestFit="1" customWidth="1"/>
    <col min="14522" max="14522" width="11.7265625" style="2" customWidth="1"/>
    <col min="14523" max="14524" width="11.1796875" style="2" customWidth="1"/>
    <col min="14525" max="14525" width="11.81640625" style="2" bestFit="1" customWidth="1"/>
    <col min="14526" max="14527" width="11.1796875" style="2" customWidth="1"/>
    <col min="14528" max="14528" width="12.81640625" style="2" customWidth="1"/>
    <col min="14529" max="14529" width="11.81640625" style="2" bestFit="1" customWidth="1"/>
    <col min="14530" max="14530" width="12.7265625" style="2" customWidth="1"/>
    <col min="14531" max="14531" width="11.7265625" style="2" customWidth="1"/>
    <col min="14532" max="14532" width="13" style="2" customWidth="1"/>
    <col min="14533" max="14533" width="12.54296875" style="2" customWidth="1"/>
    <col min="14534" max="14534" width="0" style="2" hidden="1" customWidth="1"/>
    <col min="14535" max="14774" width="11.453125" style="2"/>
    <col min="14775" max="14775" width="16.1796875" style="2" customWidth="1"/>
    <col min="14776" max="14776" width="16" style="2" customWidth="1"/>
    <col min="14777" max="14777" width="9.81640625" style="2" bestFit="1" customWidth="1"/>
    <col min="14778" max="14778" width="11.7265625" style="2" customWidth="1"/>
    <col min="14779" max="14780" width="11.1796875" style="2" customWidth="1"/>
    <col min="14781" max="14781" width="11.81640625" style="2" bestFit="1" customWidth="1"/>
    <col min="14782" max="14783" width="11.1796875" style="2" customWidth="1"/>
    <col min="14784" max="14784" width="12.81640625" style="2" customWidth="1"/>
    <col min="14785" max="14785" width="11.81640625" style="2" bestFit="1" customWidth="1"/>
    <col min="14786" max="14786" width="12.7265625" style="2" customWidth="1"/>
    <col min="14787" max="14787" width="11.7265625" style="2" customWidth="1"/>
    <col min="14788" max="14788" width="13" style="2" customWidth="1"/>
    <col min="14789" max="14789" width="12.54296875" style="2" customWidth="1"/>
    <col min="14790" max="14790" width="0" style="2" hidden="1" customWidth="1"/>
    <col min="14791" max="15030" width="11.453125" style="2"/>
    <col min="15031" max="15031" width="16.1796875" style="2" customWidth="1"/>
    <col min="15032" max="15032" width="16" style="2" customWidth="1"/>
    <col min="15033" max="15033" width="9.81640625" style="2" bestFit="1" customWidth="1"/>
    <col min="15034" max="15034" width="11.7265625" style="2" customWidth="1"/>
    <col min="15035" max="15036" width="11.1796875" style="2" customWidth="1"/>
    <col min="15037" max="15037" width="11.81640625" style="2" bestFit="1" customWidth="1"/>
    <col min="15038" max="15039" width="11.1796875" style="2" customWidth="1"/>
    <col min="15040" max="15040" width="12.81640625" style="2" customWidth="1"/>
    <col min="15041" max="15041" width="11.81640625" style="2" bestFit="1" customWidth="1"/>
    <col min="15042" max="15042" width="12.7265625" style="2" customWidth="1"/>
    <col min="15043" max="15043" width="11.7265625" style="2" customWidth="1"/>
    <col min="15044" max="15044" width="13" style="2" customWidth="1"/>
    <col min="15045" max="15045" width="12.54296875" style="2" customWidth="1"/>
    <col min="15046" max="15046" width="0" style="2" hidden="1" customWidth="1"/>
    <col min="15047" max="15286" width="11.453125" style="2"/>
    <col min="15287" max="15287" width="16.1796875" style="2" customWidth="1"/>
    <col min="15288" max="15288" width="16" style="2" customWidth="1"/>
    <col min="15289" max="15289" width="9.81640625" style="2" bestFit="1" customWidth="1"/>
    <col min="15290" max="15290" width="11.7265625" style="2" customWidth="1"/>
    <col min="15291" max="15292" width="11.1796875" style="2" customWidth="1"/>
    <col min="15293" max="15293" width="11.81640625" style="2" bestFit="1" customWidth="1"/>
    <col min="15294" max="15295" width="11.1796875" style="2" customWidth="1"/>
    <col min="15296" max="15296" width="12.81640625" style="2" customWidth="1"/>
    <col min="15297" max="15297" width="11.81640625" style="2" bestFit="1" customWidth="1"/>
    <col min="15298" max="15298" width="12.7265625" style="2" customWidth="1"/>
    <col min="15299" max="15299" width="11.7265625" style="2" customWidth="1"/>
    <col min="15300" max="15300" width="13" style="2" customWidth="1"/>
    <col min="15301" max="15301" width="12.54296875" style="2" customWidth="1"/>
    <col min="15302" max="15302" width="0" style="2" hidden="1" customWidth="1"/>
    <col min="15303" max="15542" width="11.453125" style="2"/>
    <col min="15543" max="15543" width="16.1796875" style="2" customWidth="1"/>
    <col min="15544" max="15544" width="16" style="2" customWidth="1"/>
    <col min="15545" max="15545" width="9.81640625" style="2" bestFit="1" customWidth="1"/>
    <col min="15546" max="15546" width="11.7265625" style="2" customWidth="1"/>
    <col min="15547" max="15548" width="11.1796875" style="2" customWidth="1"/>
    <col min="15549" max="15549" width="11.81640625" style="2" bestFit="1" customWidth="1"/>
    <col min="15550" max="15551" width="11.1796875" style="2" customWidth="1"/>
    <col min="15552" max="15552" width="12.81640625" style="2" customWidth="1"/>
    <col min="15553" max="15553" width="11.81640625" style="2" bestFit="1" customWidth="1"/>
    <col min="15554" max="15554" width="12.7265625" style="2" customWidth="1"/>
    <col min="15555" max="15555" width="11.7265625" style="2" customWidth="1"/>
    <col min="15556" max="15556" width="13" style="2" customWidth="1"/>
    <col min="15557" max="15557" width="12.54296875" style="2" customWidth="1"/>
    <col min="15558" max="15558" width="0" style="2" hidden="1" customWidth="1"/>
    <col min="15559" max="15798" width="11.453125" style="2"/>
    <col min="15799" max="15799" width="16.1796875" style="2" customWidth="1"/>
    <col min="15800" max="15800" width="16" style="2" customWidth="1"/>
    <col min="15801" max="15801" width="9.81640625" style="2" bestFit="1" customWidth="1"/>
    <col min="15802" max="15802" width="11.7265625" style="2" customWidth="1"/>
    <col min="15803" max="15804" width="11.1796875" style="2" customWidth="1"/>
    <col min="15805" max="15805" width="11.81640625" style="2" bestFit="1" customWidth="1"/>
    <col min="15806" max="15807" width="11.1796875" style="2" customWidth="1"/>
    <col min="15808" max="15808" width="12.81640625" style="2" customWidth="1"/>
    <col min="15809" max="15809" width="11.81640625" style="2" bestFit="1" customWidth="1"/>
    <col min="15810" max="15810" width="12.7265625" style="2" customWidth="1"/>
    <col min="15811" max="15811" width="11.7265625" style="2" customWidth="1"/>
    <col min="15812" max="15812" width="13" style="2" customWidth="1"/>
    <col min="15813" max="15813" width="12.54296875" style="2" customWidth="1"/>
    <col min="15814" max="15814" width="0" style="2" hidden="1" customWidth="1"/>
    <col min="15815" max="16054" width="11.453125" style="2"/>
    <col min="16055" max="16055" width="16.1796875" style="2" customWidth="1"/>
    <col min="16056" max="16056" width="16" style="2" customWidth="1"/>
    <col min="16057" max="16057" width="9.81640625" style="2" bestFit="1" customWidth="1"/>
    <col min="16058" max="16058" width="11.7265625" style="2" customWidth="1"/>
    <col min="16059" max="16060" width="11.1796875" style="2" customWidth="1"/>
    <col min="16061" max="16061" width="11.81640625" style="2" bestFit="1" customWidth="1"/>
    <col min="16062" max="16063" width="11.1796875" style="2" customWidth="1"/>
    <col min="16064" max="16064" width="12.81640625" style="2" customWidth="1"/>
    <col min="16065" max="16065" width="11.81640625" style="2" bestFit="1" customWidth="1"/>
    <col min="16066" max="16066" width="12.7265625" style="2" customWidth="1"/>
    <col min="16067" max="16067" width="11.7265625" style="2" customWidth="1"/>
    <col min="16068" max="16068" width="13" style="2" customWidth="1"/>
    <col min="16069" max="16069" width="12.54296875" style="2" customWidth="1"/>
    <col min="16070" max="16070" width="0" style="2" hidden="1" customWidth="1"/>
    <col min="16071" max="16384" width="11.453125" style="2"/>
  </cols>
  <sheetData>
    <row r="1" spans="1:16" ht="13.5" customHeight="1" x14ac:dyDescent="0.3">
      <c r="A1" s="256" t="s">
        <v>83</v>
      </c>
      <c r="B1" s="256"/>
      <c r="C1" s="256"/>
      <c r="D1" s="256"/>
      <c r="E1" s="256"/>
      <c r="F1" s="256"/>
      <c r="G1" s="256"/>
      <c r="H1" s="256"/>
    </row>
    <row r="2" spans="1:16" x14ac:dyDescent="0.3">
      <c r="A2" s="256"/>
      <c r="B2" s="256"/>
      <c r="C2" s="256"/>
      <c r="D2" s="256"/>
      <c r="E2" s="256"/>
      <c r="F2" s="256"/>
      <c r="G2" s="256"/>
      <c r="H2" s="256"/>
    </row>
    <row r="3" spans="1:16" x14ac:dyDescent="0.3">
      <c r="A3" s="256"/>
      <c r="B3" s="256"/>
      <c r="C3" s="256"/>
      <c r="D3" s="256"/>
      <c r="E3" s="256"/>
      <c r="F3" s="256"/>
      <c r="G3" s="256"/>
      <c r="H3" s="256"/>
    </row>
    <row r="4" spans="1:16" x14ac:dyDescent="0.3">
      <c r="A4" s="256"/>
      <c r="B4" s="256"/>
      <c r="C4" s="256"/>
      <c r="D4" s="256"/>
      <c r="E4" s="256"/>
      <c r="F4" s="256"/>
      <c r="G4" s="256"/>
      <c r="H4" s="256"/>
    </row>
    <row r="5" spans="1:16" x14ac:dyDescent="0.3">
      <c r="A5" s="256"/>
      <c r="B5" s="256"/>
      <c r="C5" s="256"/>
      <c r="D5" s="256"/>
      <c r="E5" s="256"/>
      <c r="F5" s="256"/>
      <c r="G5" s="256"/>
      <c r="H5" s="256"/>
    </row>
    <row r="6" spans="1:16" x14ac:dyDescent="0.3">
      <c r="A6" s="256"/>
      <c r="B6" s="256"/>
      <c r="C6" s="256"/>
      <c r="D6" s="256"/>
      <c r="E6" s="256"/>
      <c r="F6" s="256"/>
      <c r="G6" s="256"/>
      <c r="H6" s="256"/>
    </row>
    <row r="7" spans="1:16" x14ac:dyDescent="0.3">
      <c r="A7" s="256"/>
      <c r="B7" s="256"/>
      <c r="C7" s="256"/>
      <c r="D7" s="256"/>
      <c r="E7" s="256"/>
      <c r="F7" s="256"/>
      <c r="G7" s="256"/>
      <c r="H7" s="256"/>
    </row>
    <row r="8" spans="1:16" x14ac:dyDescent="0.3">
      <c r="A8" s="256"/>
      <c r="B8" s="256"/>
      <c r="C8" s="256"/>
      <c r="D8" s="256"/>
      <c r="E8" s="256"/>
      <c r="F8" s="256"/>
      <c r="G8" s="256"/>
      <c r="H8" s="256"/>
    </row>
    <row r="9" spans="1:16" x14ac:dyDescent="0.3">
      <c r="A9" s="256"/>
      <c r="B9" s="256"/>
      <c r="C9" s="256"/>
      <c r="D9" s="256"/>
      <c r="E9" s="256"/>
      <c r="F9" s="256"/>
      <c r="G9" s="256"/>
      <c r="H9" s="256"/>
    </row>
    <row r="10" spans="1:16" x14ac:dyDescent="0.3">
      <c r="A10" s="256"/>
      <c r="B10" s="256"/>
      <c r="C10" s="256"/>
      <c r="D10" s="256"/>
      <c r="E10" s="256"/>
      <c r="F10" s="256"/>
      <c r="G10" s="256"/>
      <c r="H10" s="256"/>
    </row>
    <row r="11" spans="1:16" x14ac:dyDescent="0.3">
      <c r="A11" s="256"/>
      <c r="B11" s="256"/>
      <c r="C11" s="256"/>
      <c r="D11" s="256"/>
      <c r="E11" s="256"/>
      <c r="F11" s="256"/>
      <c r="G11" s="256"/>
      <c r="H11" s="256"/>
    </row>
    <row r="12" spans="1:16" x14ac:dyDescent="0.3">
      <c r="A12" s="273"/>
      <c r="B12" s="273"/>
      <c r="C12" s="273"/>
      <c r="D12" s="273"/>
      <c r="E12" s="273"/>
      <c r="F12" s="273"/>
      <c r="G12" s="273"/>
      <c r="H12" s="273"/>
    </row>
    <row r="13" spans="1:16" s="1" customFormat="1" ht="9" customHeight="1" x14ac:dyDescent="0.3">
      <c r="A13" s="233" t="s">
        <v>0</v>
      </c>
      <c r="B13" s="233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</row>
    <row r="14" spans="1:16" s="1" customFormat="1" ht="8.25" customHeight="1" x14ac:dyDescent="0.3">
      <c r="A14" s="233"/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</row>
    <row r="15" spans="1:16" s="1" customFormat="1" ht="9.75" customHeight="1" thickBot="1" x14ac:dyDescent="0.35">
      <c r="A15" s="233"/>
      <c r="B15" s="233"/>
      <c r="C15" s="233"/>
      <c r="D15" s="233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</row>
    <row r="16" spans="1:16" ht="26.25" customHeight="1" x14ac:dyDescent="0.3">
      <c r="A16" s="262" t="s">
        <v>2</v>
      </c>
      <c r="B16" s="262"/>
      <c r="C16" s="238" t="s">
        <v>53</v>
      </c>
      <c r="D16" s="239"/>
      <c r="E16" s="216" t="s">
        <v>82</v>
      </c>
      <c r="F16" s="217"/>
      <c r="G16" s="217"/>
      <c r="H16" s="218"/>
      <c r="I16" s="221" t="s">
        <v>79</v>
      </c>
      <c r="J16" s="222"/>
      <c r="K16" s="222"/>
      <c r="L16" s="223"/>
      <c r="M16" s="224" t="s">
        <v>63</v>
      </c>
      <c r="N16" s="225"/>
      <c r="O16" s="225"/>
      <c r="P16" s="226"/>
    </row>
    <row r="17" spans="1:16" ht="40.5" x14ac:dyDescent="0.3">
      <c r="A17" s="233"/>
      <c r="B17" s="233"/>
      <c r="C17" s="20" t="s">
        <v>3</v>
      </c>
      <c r="D17" s="73" t="s">
        <v>4</v>
      </c>
      <c r="E17" s="100" t="s">
        <v>5</v>
      </c>
      <c r="F17" s="20" t="s">
        <v>6</v>
      </c>
      <c r="G17" s="20" t="s">
        <v>7</v>
      </c>
      <c r="H17" s="101" t="s">
        <v>8</v>
      </c>
      <c r="I17" s="100" t="s">
        <v>5</v>
      </c>
      <c r="J17" s="20" t="s">
        <v>6</v>
      </c>
      <c r="K17" s="20" t="s">
        <v>7</v>
      </c>
      <c r="L17" s="101" t="s">
        <v>8</v>
      </c>
      <c r="M17" s="100" t="s">
        <v>5</v>
      </c>
      <c r="N17" s="20" t="s">
        <v>6</v>
      </c>
      <c r="O17" s="20" t="s">
        <v>7</v>
      </c>
      <c r="P17" s="101" t="s">
        <v>8</v>
      </c>
    </row>
    <row r="18" spans="1:16" ht="27.75" customHeight="1" x14ac:dyDescent="0.3">
      <c r="A18" s="246" t="s">
        <v>54</v>
      </c>
      <c r="B18" s="246"/>
      <c r="C18" s="6" t="s">
        <v>10</v>
      </c>
      <c r="D18" s="7">
        <v>3</v>
      </c>
      <c r="E18" s="21">
        <v>349569</v>
      </c>
      <c r="F18" s="21">
        <f>+E18*D18</f>
        <v>1048707</v>
      </c>
      <c r="G18" s="8">
        <f>+F18*19%</f>
        <v>199254.33000000002</v>
      </c>
      <c r="H18" s="102">
        <f>+F18+G18</f>
        <v>1247961.33</v>
      </c>
      <c r="I18" s="47">
        <v>676779</v>
      </c>
      <c r="J18" s="21">
        <f>+I18*D18</f>
        <v>2030337</v>
      </c>
      <c r="K18" s="8">
        <f>+J18*19%</f>
        <v>385764.03</v>
      </c>
      <c r="L18" s="102">
        <f>+J18+K18</f>
        <v>2416101.0300000003</v>
      </c>
      <c r="M18" s="21"/>
      <c r="N18" s="21">
        <f>+M18*D18</f>
        <v>0</v>
      </c>
      <c r="O18" s="8">
        <f>+N18*19%</f>
        <v>0</v>
      </c>
      <c r="P18" s="8">
        <f>+N18+O18</f>
        <v>0</v>
      </c>
    </row>
    <row r="19" spans="1:16" ht="27" customHeight="1" x14ac:dyDescent="0.3">
      <c r="A19" s="246" t="s">
        <v>11</v>
      </c>
      <c r="B19" s="246"/>
      <c r="C19" s="6" t="s">
        <v>10</v>
      </c>
      <c r="D19" s="7">
        <v>2</v>
      </c>
      <c r="E19" s="21">
        <v>582615</v>
      </c>
      <c r="F19" s="21">
        <f t="shared" ref="F19:F21" si="0">+E19*D19</f>
        <v>1165230</v>
      </c>
      <c r="G19" s="8">
        <f t="shared" ref="G19:G21" si="1">+F19*19%</f>
        <v>221393.7</v>
      </c>
      <c r="H19" s="102">
        <f t="shared" ref="H19:H21" si="2">+F19+G19</f>
        <v>1386623.7</v>
      </c>
      <c r="I19" s="47">
        <v>1306976</v>
      </c>
      <c r="J19" s="21">
        <f t="shared" ref="J19:J21" si="3">+I19*D19</f>
        <v>2613952</v>
      </c>
      <c r="K19" s="8">
        <f t="shared" ref="K19:K21" si="4">+J19*19%</f>
        <v>496650.88</v>
      </c>
      <c r="L19" s="102">
        <f t="shared" ref="L19:L21" si="5">+J19+K19</f>
        <v>3110602.88</v>
      </c>
      <c r="M19" s="21"/>
      <c r="N19" s="21">
        <f t="shared" ref="N19:N21" si="6">+M19*D19</f>
        <v>0</v>
      </c>
      <c r="O19" s="8">
        <f t="shared" ref="O19:O21" si="7">+N19*19%</f>
        <v>0</v>
      </c>
      <c r="P19" s="8">
        <f t="shared" ref="P19:P21" si="8">+N19+O19</f>
        <v>0</v>
      </c>
    </row>
    <row r="20" spans="1:16" ht="27" customHeight="1" x14ac:dyDescent="0.3">
      <c r="A20" s="246" t="s">
        <v>12</v>
      </c>
      <c r="B20" s="246"/>
      <c r="C20" s="6" t="s">
        <v>10</v>
      </c>
      <c r="D20" s="7">
        <v>1</v>
      </c>
      <c r="E20" s="21">
        <v>932184</v>
      </c>
      <c r="F20" s="21">
        <f t="shared" si="0"/>
        <v>932184</v>
      </c>
      <c r="G20" s="8">
        <f t="shared" si="1"/>
        <v>177114.96</v>
      </c>
      <c r="H20" s="102">
        <f t="shared" si="2"/>
        <v>1109298.96</v>
      </c>
      <c r="I20" s="47">
        <v>2141685</v>
      </c>
      <c r="J20" s="21">
        <f t="shared" si="3"/>
        <v>2141685</v>
      </c>
      <c r="K20" s="8">
        <f t="shared" si="4"/>
        <v>406920.15</v>
      </c>
      <c r="L20" s="102">
        <f t="shared" si="5"/>
        <v>2548605.15</v>
      </c>
      <c r="M20" s="21"/>
      <c r="N20" s="21">
        <f t="shared" si="6"/>
        <v>0</v>
      </c>
      <c r="O20" s="8">
        <f t="shared" si="7"/>
        <v>0</v>
      </c>
      <c r="P20" s="8">
        <f t="shared" si="8"/>
        <v>0</v>
      </c>
    </row>
    <row r="21" spans="1:16" ht="27.75" customHeight="1" x14ac:dyDescent="0.3">
      <c r="A21" s="246" t="s">
        <v>55</v>
      </c>
      <c r="B21" s="246"/>
      <c r="C21" s="6" t="s">
        <v>10</v>
      </c>
      <c r="D21" s="7">
        <v>1</v>
      </c>
      <c r="E21" s="21">
        <v>932184</v>
      </c>
      <c r="F21" s="21">
        <f t="shared" si="0"/>
        <v>932184</v>
      </c>
      <c r="G21" s="8">
        <f t="shared" si="1"/>
        <v>177114.96</v>
      </c>
      <c r="H21" s="102">
        <f t="shared" si="2"/>
        <v>1109298.96</v>
      </c>
      <c r="I21" s="47">
        <v>2199864</v>
      </c>
      <c r="J21" s="21">
        <f t="shared" si="3"/>
        <v>2199864</v>
      </c>
      <c r="K21" s="8">
        <f t="shared" si="4"/>
        <v>417974.16000000003</v>
      </c>
      <c r="L21" s="102">
        <f t="shared" si="5"/>
        <v>2617838.16</v>
      </c>
      <c r="M21" s="21"/>
      <c r="N21" s="21">
        <f t="shared" si="6"/>
        <v>0</v>
      </c>
      <c r="O21" s="8">
        <f t="shared" si="7"/>
        <v>0</v>
      </c>
      <c r="P21" s="8">
        <f t="shared" si="8"/>
        <v>0</v>
      </c>
    </row>
    <row r="22" spans="1:16" ht="30.75" customHeight="1" x14ac:dyDescent="0.3">
      <c r="A22" s="185" t="s">
        <v>14</v>
      </c>
      <c r="B22" s="185"/>
      <c r="C22" s="185"/>
      <c r="D22" s="186"/>
      <c r="E22" s="147"/>
      <c r="F22" s="148">
        <f>SUM(F18:F21)</f>
        <v>4078305</v>
      </c>
      <c r="G22" s="148">
        <f t="shared" ref="G22" si="9">SUM(G18:G21)</f>
        <v>774877.95</v>
      </c>
      <c r="H22" s="149">
        <f>+F22+G22</f>
        <v>4853182.95</v>
      </c>
      <c r="I22" s="150"/>
      <c r="J22" s="151">
        <f>SUM(J18:J21)</f>
        <v>8985838</v>
      </c>
      <c r="K22" s="151">
        <f>SUM(K18:K21)</f>
        <v>1707309.2200000002</v>
      </c>
      <c r="L22" s="152">
        <f>+J22+K22</f>
        <v>10693147.220000001</v>
      </c>
      <c r="M22" s="153"/>
      <c r="N22" s="154">
        <f>SUM(N18:N21)</f>
        <v>0</v>
      </c>
      <c r="O22" s="154">
        <f t="shared" ref="O22" si="10">SUM(O18:O21)</f>
        <v>0</v>
      </c>
      <c r="P22" s="155">
        <f>+N22+O22</f>
        <v>0</v>
      </c>
    </row>
    <row r="23" spans="1:16" s="1" customFormat="1" ht="60" customHeight="1" x14ac:dyDescent="0.3">
      <c r="A23" s="233" t="s">
        <v>15</v>
      </c>
      <c r="B23" s="233"/>
      <c r="C23" s="20" t="s">
        <v>3</v>
      </c>
      <c r="D23" s="73" t="s">
        <v>4</v>
      </c>
      <c r="E23" s="100" t="s">
        <v>5</v>
      </c>
      <c r="F23" s="20" t="s">
        <v>6</v>
      </c>
      <c r="G23" s="20" t="s">
        <v>7</v>
      </c>
      <c r="H23" s="101" t="s">
        <v>8</v>
      </c>
      <c r="I23" s="100" t="s">
        <v>5</v>
      </c>
      <c r="J23" s="20" t="s">
        <v>6</v>
      </c>
      <c r="K23" s="20" t="s">
        <v>7</v>
      </c>
      <c r="L23" s="101" t="s">
        <v>8</v>
      </c>
      <c r="M23" s="100" t="s">
        <v>5</v>
      </c>
      <c r="N23" s="20" t="s">
        <v>6</v>
      </c>
      <c r="O23" s="20" t="s">
        <v>7</v>
      </c>
      <c r="P23" s="101" t="s">
        <v>8</v>
      </c>
    </row>
    <row r="24" spans="1:16" ht="23.25" customHeight="1" x14ac:dyDescent="0.3">
      <c r="A24" s="183" t="s">
        <v>45</v>
      </c>
      <c r="B24" s="183"/>
      <c r="C24" s="24" t="s">
        <v>3</v>
      </c>
      <c r="D24" s="9">
        <v>18</v>
      </c>
      <c r="E24" s="170">
        <v>43697</v>
      </c>
      <c r="F24" s="14">
        <f>+E24*D24</f>
        <v>786546</v>
      </c>
      <c r="G24" s="8">
        <f>+F24*19%</f>
        <v>149443.74</v>
      </c>
      <c r="H24" s="102">
        <f>+F24+G24</f>
        <v>935989.74</v>
      </c>
      <c r="I24" s="170">
        <v>52000</v>
      </c>
      <c r="J24" s="14">
        <f>+I24*D24</f>
        <v>936000</v>
      </c>
      <c r="K24" s="8">
        <f>+J24*19%</f>
        <v>177840</v>
      </c>
      <c r="L24" s="102">
        <f>+J24+K24</f>
        <v>1113840</v>
      </c>
      <c r="M24" s="170"/>
      <c r="N24" s="14">
        <f>+M24*D24</f>
        <v>0</v>
      </c>
      <c r="O24" s="8">
        <f t="shared" ref="O24:O36" si="11">+N24*19%</f>
        <v>0</v>
      </c>
      <c r="P24" s="8">
        <f>+N24+O24</f>
        <v>0</v>
      </c>
    </row>
    <row r="25" spans="1:16" ht="23.25" customHeight="1" x14ac:dyDescent="0.3">
      <c r="A25" s="183" t="s">
        <v>25</v>
      </c>
      <c r="B25" s="183"/>
      <c r="C25" s="24" t="s">
        <v>3</v>
      </c>
      <c r="D25" s="9">
        <v>18</v>
      </c>
      <c r="E25" s="170">
        <v>4202</v>
      </c>
      <c r="F25" s="14">
        <f t="shared" ref="F25:F36" si="12">+E25*D25</f>
        <v>75636</v>
      </c>
      <c r="G25" s="8">
        <f t="shared" ref="G25:G36" si="13">+F25*19%</f>
        <v>14370.84</v>
      </c>
      <c r="H25" s="102">
        <f t="shared" ref="H25:H36" si="14">+F25+G25</f>
        <v>90006.84</v>
      </c>
      <c r="I25" s="170">
        <v>5000</v>
      </c>
      <c r="J25" s="14">
        <f t="shared" ref="J25:J36" si="15">+I25*D25</f>
        <v>90000</v>
      </c>
      <c r="K25" s="8">
        <f t="shared" ref="K25:K36" si="16">+J25*19%</f>
        <v>17100</v>
      </c>
      <c r="L25" s="102">
        <f t="shared" ref="L25:L36" si="17">+J25+K25</f>
        <v>107100</v>
      </c>
      <c r="M25" s="170"/>
      <c r="N25" s="14">
        <f t="shared" ref="N25:N36" si="18">+M25*D25</f>
        <v>0</v>
      </c>
      <c r="O25" s="8">
        <f t="shared" si="11"/>
        <v>0</v>
      </c>
      <c r="P25" s="8">
        <f t="shared" ref="P25:P36" si="19">+N25+O25</f>
        <v>0</v>
      </c>
    </row>
    <row r="26" spans="1:16" ht="23.25" customHeight="1" x14ac:dyDescent="0.3">
      <c r="A26" s="183" t="s">
        <v>26</v>
      </c>
      <c r="B26" s="183"/>
      <c r="C26" s="24" t="s">
        <v>27</v>
      </c>
      <c r="D26" s="9">
        <v>144</v>
      </c>
      <c r="E26" s="170">
        <v>42858</v>
      </c>
      <c r="F26" s="14">
        <f t="shared" si="12"/>
        <v>6171552</v>
      </c>
      <c r="G26" s="8">
        <f t="shared" si="13"/>
        <v>1172594.8800000001</v>
      </c>
      <c r="H26" s="102">
        <f t="shared" si="14"/>
        <v>7344146.8799999999</v>
      </c>
      <c r="I26" s="170">
        <v>32563</v>
      </c>
      <c r="J26" s="14">
        <f t="shared" si="15"/>
        <v>4689072</v>
      </c>
      <c r="K26" s="8">
        <f t="shared" si="16"/>
        <v>890923.68</v>
      </c>
      <c r="L26" s="102">
        <f t="shared" si="17"/>
        <v>5579995.6799999997</v>
      </c>
      <c r="M26" s="170"/>
      <c r="N26" s="14">
        <f t="shared" si="18"/>
        <v>0</v>
      </c>
      <c r="O26" s="8">
        <f t="shared" si="11"/>
        <v>0</v>
      </c>
      <c r="P26" s="8">
        <f t="shared" si="19"/>
        <v>0</v>
      </c>
    </row>
    <row r="27" spans="1:16" ht="23.25" customHeight="1" x14ac:dyDescent="0.3">
      <c r="A27" s="183" t="s">
        <v>18</v>
      </c>
      <c r="B27" s="183"/>
      <c r="C27" s="6" t="s">
        <v>10</v>
      </c>
      <c r="D27" s="9">
        <v>8</v>
      </c>
      <c r="E27" s="170">
        <v>46609</v>
      </c>
      <c r="F27" s="14">
        <f t="shared" si="12"/>
        <v>372872</v>
      </c>
      <c r="G27" s="8">
        <f t="shared" si="13"/>
        <v>70845.680000000008</v>
      </c>
      <c r="H27" s="102">
        <f t="shared" si="14"/>
        <v>443717.68</v>
      </c>
      <c r="I27" s="170">
        <v>0</v>
      </c>
      <c r="J27" s="14">
        <f t="shared" si="15"/>
        <v>0</v>
      </c>
      <c r="K27" s="8">
        <f t="shared" si="16"/>
        <v>0</v>
      </c>
      <c r="L27" s="102">
        <f t="shared" si="17"/>
        <v>0</v>
      </c>
      <c r="M27" s="170"/>
      <c r="N27" s="14">
        <f t="shared" si="18"/>
        <v>0</v>
      </c>
      <c r="O27" s="8">
        <f t="shared" si="11"/>
        <v>0</v>
      </c>
      <c r="P27" s="8">
        <f t="shared" si="19"/>
        <v>0</v>
      </c>
    </row>
    <row r="28" spans="1:16" ht="23.25" customHeight="1" x14ac:dyDescent="0.3">
      <c r="A28" s="183" t="s">
        <v>85</v>
      </c>
      <c r="B28" s="183"/>
      <c r="C28" s="24" t="s">
        <v>3</v>
      </c>
      <c r="D28" s="9">
        <v>8</v>
      </c>
      <c r="E28" s="170">
        <v>173950</v>
      </c>
      <c r="F28" s="14">
        <f t="shared" si="12"/>
        <v>1391600</v>
      </c>
      <c r="G28" s="8">
        <f t="shared" si="13"/>
        <v>264404</v>
      </c>
      <c r="H28" s="102">
        <f t="shared" si="14"/>
        <v>1656004</v>
      </c>
      <c r="I28" s="170">
        <v>207000</v>
      </c>
      <c r="J28" s="14">
        <f t="shared" si="15"/>
        <v>1656000</v>
      </c>
      <c r="K28" s="8">
        <f t="shared" si="16"/>
        <v>314640</v>
      </c>
      <c r="L28" s="102">
        <f t="shared" si="17"/>
        <v>1970640</v>
      </c>
      <c r="M28" s="170"/>
      <c r="N28" s="14">
        <f t="shared" si="18"/>
        <v>0</v>
      </c>
      <c r="O28" s="8">
        <f t="shared" si="11"/>
        <v>0</v>
      </c>
      <c r="P28" s="8">
        <f t="shared" si="19"/>
        <v>0</v>
      </c>
    </row>
    <row r="29" spans="1:16" ht="23.25" customHeight="1" x14ac:dyDescent="0.3">
      <c r="A29" s="183" t="s">
        <v>75</v>
      </c>
      <c r="B29" s="183"/>
      <c r="C29" s="24"/>
      <c r="D29" s="9">
        <v>3</v>
      </c>
      <c r="E29" s="182">
        <v>129412</v>
      </c>
      <c r="F29" s="14">
        <f t="shared" si="12"/>
        <v>388236</v>
      </c>
      <c r="G29" s="8">
        <f t="shared" si="13"/>
        <v>73764.84</v>
      </c>
      <c r="H29" s="102">
        <f t="shared" si="14"/>
        <v>462000.83999999997</v>
      </c>
      <c r="I29" s="170">
        <v>188000</v>
      </c>
      <c r="J29" s="14">
        <f t="shared" si="15"/>
        <v>564000</v>
      </c>
      <c r="K29" s="8">
        <f t="shared" si="16"/>
        <v>107160</v>
      </c>
      <c r="L29" s="102">
        <f t="shared" si="17"/>
        <v>671160</v>
      </c>
      <c r="M29" s="170"/>
      <c r="N29" s="14"/>
      <c r="O29" s="8"/>
      <c r="P29" s="8"/>
    </row>
    <row r="30" spans="1:16" ht="23.25" customHeight="1" x14ac:dyDescent="0.3">
      <c r="A30" s="183" t="s">
        <v>40</v>
      </c>
      <c r="B30" s="183"/>
      <c r="C30" s="24" t="s">
        <v>3</v>
      </c>
      <c r="D30" s="9">
        <v>3</v>
      </c>
      <c r="E30" s="170">
        <v>242017</v>
      </c>
      <c r="F30" s="14">
        <f t="shared" si="12"/>
        <v>726051</v>
      </c>
      <c r="G30" s="8">
        <f t="shared" si="13"/>
        <v>137949.69</v>
      </c>
      <c r="H30" s="102">
        <f t="shared" si="14"/>
        <v>864000.69</v>
      </c>
      <c r="I30" s="170">
        <v>258000</v>
      </c>
      <c r="J30" s="14">
        <f t="shared" si="15"/>
        <v>774000</v>
      </c>
      <c r="K30" s="8">
        <f t="shared" si="16"/>
        <v>147060</v>
      </c>
      <c r="L30" s="102">
        <f t="shared" si="17"/>
        <v>921060</v>
      </c>
      <c r="M30" s="170"/>
      <c r="N30" s="14">
        <f t="shared" si="18"/>
        <v>0</v>
      </c>
      <c r="O30" s="8">
        <f t="shared" si="11"/>
        <v>0</v>
      </c>
      <c r="P30" s="8">
        <f t="shared" si="19"/>
        <v>0</v>
      </c>
    </row>
    <row r="31" spans="1:16" s="3" customFormat="1" ht="23.25" customHeight="1" x14ac:dyDescent="0.25">
      <c r="A31" s="183" t="s">
        <v>16</v>
      </c>
      <c r="B31" s="183"/>
      <c r="C31" s="6" t="s">
        <v>10</v>
      </c>
      <c r="D31" s="9">
        <v>9</v>
      </c>
      <c r="E31" s="170">
        <v>186437</v>
      </c>
      <c r="F31" s="14">
        <f t="shared" si="12"/>
        <v>1677933</v>
      </c>
      <c r="G31" s="8">
        <f t="shared" si="13"/>
        <v>318807.27</v>
      </c>
      <c r="H31" s="102">
        <f t="shared" si="14"/>
        <v>1996740.27</v>
      </c>
      <c r="I31" s="170">
        <v>94400</v>
      </c>
      <c r="J31" s="14">
        <f t="shared" si="15"/>
        <v>849600</v>
      </c>
      <c r="K31" s="8">
        <f t="shared" si="16"/>
        <v>161424</v>
      </c>
      <c r="L31" s="102">
        <f t="shared" si="17"/>
        <v>1011024</v>
      </c>
      <c r="M31" s="170"/>
      <c r="N31" s="14">
        <f t="shared" si="18"/>
        <v>0</v>
      </c>
      <c r="O31" s="8">
        <f t="shared" si="11"/>
        <v>0</v>
      </c>
      <c r="P31" s="8">
        <f t="shared" si="19"/>
        <v>0</v>
      </c>
    </row>
    <row r="32" spans="1:16" s="3" customFormat="1" ht="23.25" customHeight="1" x14ac:dyDescent="0.25">
      <c r="A32" s="183" t="s">
        <v>17</v>
      </c>
      <c r="B32" s="183"/>
      <c r="C32" s="6" t="s">
        <v>10</v>
      </c>
      <c r="D32" s="9">
        <v>9</v>
      </c>
      <c r="E32" s="170">
        <v>46609</v>
      </c>
      <c r="F32" s="14">
        <f t="shared" si="12"/>
        <v>419481</v>
      </c>
      <c r="G32" s="8">
        <f t="shared" si="13"/>
        <v>79701.39</v>
      </c>
      <c r="H32" s="102">
        <f t="shared" si="14"/>
        <v>499182.39</v>
      </c>
      <c r="I32" s="170">
        <v>94400</v>
      </c>
      <c r="J32" s="14">
        <f t="shared" si="15"/>
        <v>849600</v>
      </c>
      <c r="K32" s="8">
        <f t="shared" si="16"/>
        <v>161424</v>
      </c>
      <c r="L32" s="102">
        <f t="shared" si="17"/>
        <v>1011024</v>
      </c>
      <c r="M32" s="170"/>
      <c r="N32" s="14">
        <f t="shared" si="18"/>
        <v>0</v>
      </c>
      <c r="O32" s="8">
        <f t="shared" si="11"/>
        <v>0</v>
      </c>
      <c r="P32" s="8">
        <f t="shared" si="19"/>
        <v>0</v>
      </c>
    </row>
    <row r="33" spans="1:16" s="3" customFormat="1" ht="23.25" customHeight="1" x14ac:dyDescent="0.25">
      <c r="A33" s="194" t="s">
        <v>28</v>
      </c>
      <c r="B33" s="194"/>
      <c r="C33" s="6" t="s">
        <v>10</v>
      </c>
      <c r="D33" s="9">
        <v>6</v>
      </c>
      <c r="E33" s="170">
        <v>699138</v>
      </c>
      <c r="F33" s="14">
        <f t="shared" si="12"/>
        <v>4194828</v>
      </c>
      <c r="G33" s="8">
        <f t="shared" si="13"/>
        <v>797017.32000000007</v>
      </c>
      <c r="H33" s="102">
        <f t="shared" si="14"/>
        <v>4991845.32</v>
      </c>
      <c r="I33" s="170">
        <v>642000</v>
      </c>
      <c r="J33" s="14">
        <f t="shared" si="15"/>
        <v>3852000</v>
      </c>
      <c r="K33" s="8">
        <f t="shared" si="16"/>
        <v>731880</v>
      </c>
      <c r="L33" s="102">
        <f t="shared" si="17"/>
        <v>4583880</v>
      </c>
      <c r="M33" s="170"/>
      <c r="N33" s="14">
        <f t="shared" si="18"/>
        <v>0</v>
      </c>
      <c r="O33" s="8">
        <f t="shared" si="11"/>
        <v>0</v>
      </c>
      <c r="P33" s="8">
        <f t="shared" si="19"/>
        <v>0</v>
      </c>
    </row>
    <row r="34" spans="1:16" ht="23.25" customHeight="1" x14ac:dyDescent="0.3">
      <c r="A34" s="183" t="s">
        <v>20</v>
      </c>
      <c r="B34" s="183"/>
      <c r="C34" s="24" t="s">
        <v>21</v>
      </c>
      <c r="D34" s="9">
        <v>6</v>
      </c>
      <c r="E34" s="170">
        <v>47899</v>
      </c>
      <c r="F34" s="14">
        <f t="shared" si="12"/>
        <v>287394</v>
      </c>
      <c r="G34" s="8">
        <f t="shared" si="13"/>
        <v>54604.86</v>
      </c>
      <c r="H34" s="102">
        <f t="shared" si="14"/>
        <v>341998.86</v>
      </c>
      <c r="I34" s="170">
        <v>42000</v>
      </c>
      <c r="J34" s="14">
        <f t="shared" si="15"/>
        <v>252000</v>
      </c>
      <c r="K34" s="8">
        <f t="shared" si="16"/>
        <v>47880</v>
      </c>
      <c r="L34" s="102">
        <f t="shared" si="17"/>
        <v>299880</v>
      </c>
      <c r="M34" s="170"/>
      <c r="N34" s="14">
        <f t="shared" si="18"/>
        <v>0</v>
      </c>
      <c r="O34" s="8">
        <f t="shared" si="11"/>
        <v>0</v>
      </c>
      <c r="P34" s="8">
        <f t="shared" si="19"/>
        <v>0</v>
      </c>
    </row>
    <row r="35" spans="1:16" ht="23.25" customHeight="1" x14ac:dyDescent="0.3">
      <c r="A35" s="194" t="s">
        <v>22</v>
      </c>
      <c r="B35" s="194"/>
      <c r="C35" s="11" t="s">
        <v>3</v>
      </c>
      <c r="D35" s="9">
        <v>3</v>
      </c>
      <c r="E35" s="170">
        <v>75524</v>
      </c>
      <c r="F35" s="14">
        <f t="shared" si="12"/>
        <v>226572</v>
      </c>
      <c r="G35" s="8">
        <f t="shared" si="13"/>
        <v>43048.68</v>
      </c>
      <c r="H35" s="102">
        <f t="shared" si="14"/>
        <v>269620.68</v>
      </c>
      <c r="I35" s="170">
        <v>106000</v>
      </c>
      <c r="J35" s="14">
        <f t="shared" si="15"/>
        <v>318000</v>
      </c>
      <c r="K35" s="8">
        <f t="shared" si="16"/>
        <v>60420</v>
      </c>
      <c r="L35" s="102">
        <f t="shared" si="17"/>
        <v>378420</v>
      </c>
      <c r="M35" s="170"/>
      <c r="N35" s="14">
        <f t="shared" si="18"/>
        <v>0</v>
      </c>
      <c r="O35" s="8">
        <f t="shared" si="11"/>
        <v>0</v>
      </c>
      <c r="P35" s="8">
        <f t="shared" si="19"/>
        <v>0</v>
      </c>
    </row>
    <row r="36" spans="1:16" ht="23.25" customHeight="1" x14ac:dyDescent="0.3">
      <c r="A36" s="194" t="s">
        <v>23</v>
      </c>
      <c r="B36" s="194"/>
      <c r="C36" s="11" t="s">
        <v>24</v>
      </c>
      <c r="D36" s="9">
        <v>6</v>
      </c>
      <c r="E36" s="170">
        <v>89076</v>
      </c>
      <c r="F36" s="14">
        <f t="shared" si="12"/>
        <v>534456</v>
      </c>
      <c r="G36" s="8">
        <f t="shared" si="13"/>
        <v>101546.64</v>
      </c>
      <c r="H36" s="102">
        <f t="shared" si="14"/>
        <v>636002.64</v>
      </c>
      <c r="I36" s="170">
        <v>106000</v>
      </c>
      <c r="J36" s="14">
        <f t="shared" si="15"/>
        <v>636000</v>
      </c>
      <c r="K36" s="8">
        <f t="shared" si="16"/>
        <v>120840</v>
      </c>
      <c r="L36" s="102">
        <f t="shared" si="17"/>
        <v>756840</v>
      </c>
      <c r="M36" s="170"/>
      <c r="N36" s="14">
        <f t="shared" si="18"/>
        <v>0</v>
      </c>
      <c r="O36" s="8">
        <f t="shared" si="11"/>
        <v>0</v>
      </c>
      <c r="P36" s="8">
        <f t="shared" si="19"/>
        <v>0</v>
      </c>
    </row>
    <row r="37" spans="1:16" ht="23.25" customHeight="1" x14ac:dyDescent="0.3">
      <c r="A37" s="270" t="s">
        <v>48</v>
      </c>
      <c r="B37" s="270"/>
      <c r="C37" s="270"/>
      <c r="D37" s="271"/>
      <c r="E37" s="134"/>
      <c r="F37" s="93">
        <f>SUM(F24:F36)</f>
        <v>17253157</v>
      </c>
      <c r="G37" s="93">
        <f>SUM(G24:G36)</f>
        <v>3278099.8300000005</v>
      </c>
      <c r="H37" s="104">
        <f>+F37+G37</f>
        <v>20531256.830000002</v>
      </c>
      <c r="I37" s="142"/>
      <c r="J37" s="83">
        <f>SUM(J24:J36)</f>
        <v>15466272</v>
      </c>
      <c r="K37" s="83">
        <f t="shared" ref="K37" si="20">SUM(K24:K36)</f>
        <v>2938591.68</v>
      </c>
      <c r="L37" s="114">
        <f>+J37+K37</f>
        <v>18404863.68</v>
      </c>
      <c r="M37" s="146"/>
      <c r="N37" s="89">
        <f>SUM(N24:N36)</f>
        <v>0</v>
      </c>
      <c r="O37" s="89">
        <f t="shared" ref="O37" si="21">SUM(O24:O36)</f>
        <v>0</v>
      </c>
      <c r="P37" s="118">
        <f>+N37+O37</f>
        <v>0</v>
      </c>
    </row>
    <row r="38" spans="1:16" ht="23.25" customHeight="1" x14ac:dyDescent="0.3">
      <c r="A38" s="270" t="s">
        <v>29</v>
      </c>
      <c r="B38" s="270"/>
      <c r="C38" s="270"/>
      <c r="D38" s="271"/>
      <c r="E38" s="134"/>
      <c r="F38" s="93">
        <f>+F22+F37</f>
        <v>21331462</v>
      </c>
      <c r="G38" s="93">
        <f t="shared" ref="G38" si="22">+G22+G37</f>
        <v>4052977.7800000003</v>
      </c>
      <c r="H38" s="105">
        <f>+(H22+H37)</f>
        <v>25384439.780000001</v>
      </c>
      <c r="I38" s="142"/>
      <c r="J38" s="83">
        <f>+J22+J37</f>
        <v>24452110</v>
      </c>
      <c r="K38" s="83">
        <f t="shared" ref="K38" si="23">+K22+K37</f>
        <v>4645900.9000000004</v>
      </c>
      <c r="L38" s="105">
        <f>+(L22+L37)</f>
        <v>29098010.899999999</v>
      </c>
      <c r="M38" s="146"/>
      <c r="N38" s="89">
        <f>+N22+N37</f>
        <v>0</v>
      </c>
      <c r="O38" s="89">
        <f t="shared" ref="O38" si="24">+O22+O37</f>
        <v>0</v>
      </c>
      <c r="P38" s="105">
        <f>+(P22+P37)*1.13</f>
        <v>0</v>
      </c>
    </row>
    <row r="39" spans="1:16" ht="43.5" customHeight="1" x14ac:dyDescent="0.3">
      <c r="A39" s="253" t="s">
        <v>86</v>
      </c>
      <c r="B39" s="254"/>
      <c r="C39" s="20" t="s">
        <v>3</v>
      </c>
      <c r="D39" s="73" t="s">
        <v>4</v>
      </c>
      <c r="E39" s="100" t="s">
        <v>5</v>
      </c>
      <c r="F39" s="20" t="s">
        <v>6</v>
      </c>
      <c r="G39" s="20" t="s">
        <v>7</v>
      </c>
      <c r="H39" s="101" t="s">
        <v>8</v>
      </c>
      <c r="I39" s="100" t="s">
        <v>5</v>
      </c>
      <c r="J39" s="20" t="s">
        <v>6</v>
      </c>
      <c r="K39" s="20" t="s">
        <v>7</v>
      </c>
      <c r="L39" s="101" t="s">
        <v>8</v>
      </c>
      <c r="M39" s="100" t="s">
        <v>5</v>
      </c>
      <c r="N39" s="20" t="s">
        <v>6</v>
      </c>
      <c r="O39" s="20" t="s">
        <v>7</v>
      </c>
      <c r="P39" s="101" t="s">
        <v>8</v>
      </c>
    </row>
    <row r="40" spans="1:16" s="3" customFormat="1" ht="23.25" customHeight="1" x14ac:dyDescent="0.25">
      <c r="A40" s="266" t="s">
        <v>30</v>
      </c>
      <c r="B40" s="267"/>
      <c r="C40" s="7" t="s">
        <v>31</v>
      </c>
      <c r="D40" s="9">
        <v>3</v>
      </c>
      <c r="E40" s="170">
        <v>599160</v>
      </c>
      <c r="F40" s="14">
        <f>+E40*D40</f>
        <v>1797480</v>
      </c>
      <c r="G40" s="8">
        <f>+F40*19%</f>
        <v>341521.2</v>
      </c>
      <c r="H40" s="102">
        <f>+F40+G40</f>
        <v>2139001.2000000002</v>
      </c>
      <c r="I40" s="170">
        <v>589916</v>
      </c>
      <c r="J40" s="14">
        <f>+I40*D40</f>
        <v>1769748</v>
      </c>
      <c r="K40" s="8">
        <f>+J40*19%</f>
        <v>336252.12</v>
      </c>
      <c r="L40" s="102">
        <f>+J40+K40</f>
        <v>2106000.12</v>
      </c>
      <c r="M40" s="170"/>
      <c r="N40" s="14">
        <f>+M40*D40</f>
        <v>0</v>
      </c>
      <c r="O40" s="8">
        <f t="shared" ref="O40:O43" si="25">+N40*19%</f>
        <v>0</v>
      </c>
      <c r="P40" s="8">
        <f>+N40+O40</f>
        <v>0</v>
      </c>
    </row>
    <row r="41" spans="1:16" s="3" customFormat="1" ht="23.25" customHeight="1" x14ac:dyDescent="0.25">
      <c r="A41" s="266" t="s">
        <v>32</v>
      </c>
      <c r="B41" s="267"/>
      <c r="C41" s="7" t="s">
        <v>31</v>
      </c>
      <c r="D41" s="9">
        <v>3</v>
      </c>
      <c r="E41" s="170">
        <v>355462</v>
      </c>
      <c r="F41" s="14">
        <f t="shared" ref="F41:F43" si="26">+E41*D41</f>
        <v>1066386</v>
      </c>
      <c r="G41" s="8">
        <f t="shared" ref="G41:G42" si="27">+F41*19%</f>
        <v>202613.34</v>
      </c>
      <c r="H41" s="102">
        <f t="shared" ref="H41:H43" si="28">+F41+G41</f>
        <v>1268999.3400000001</v>
      </c>
      <c r="I41" s="170">
        <v>350420</v>
      </c>
      <c r="J41" s="14">
        <f t="shared" ref="J41:J42" si="29">+I41*D41</f>
        <v>1051260</v>
      </c>
      <c r="K41" s="8">
        <f t="shared" ref="K41:K43" si="30">+J41*19%</f>
        <v>199739.4</v>
      </c>
      <c r="L41" s="102">
        <f t="shared" ref="L41:L43" si="31">+J41+K41</f>
        <v>1250999.3999999999</v>
      </c>
      <c r="M41" s="170"/>
      <c r="N41" s="14">
        <f t="shared" ref="N41:N43" si="32">+M41*D41</f>
        <v>0</v>
      </c>
      <c r="O41" s="8">
        <f t="shared" si="25"/>
        <v>0</v>
      </c>
      <c r="P41" s="8">
        <f t="shared" ref="P41:P43" si="33">+N41+O41</f>
        <v>0</v>
      </c>
    </row>
    <row r="42" spans="1:16" s="3" customFormat="1" ht="23.25" customHeight="1" x14ac:dyDescent="0.25">
      <c r="A42" s="266" t="s">
        <v>33</v>
      </c>
      <c r="B42" s="267"/>
      <c r="C42" s="9" t="s">
        <v>31</v>
      </c>
      <c r="D42" s="9">
        <v>1</v>
      </c>
      <c r="E42" s="170">
        <v>3600000</v>
      </c>
      <c r="F42" s="14">
        <f t="shared" si="26"/>
        <v>3600000</v>
      </c>
      <c r="G42" s="8">
        <f t="shared" si="27"/>
        <v>684000</v>
      </c>
      <c r="H42" s="102">
        <f t="shared" si="28"/>
        <v>4284000</v>
      </c>
      <c r="I42" s="170">
        <v>3276000</v>
      </c>
      <c r="J42" s="14">
        <f t="shared" si="29"/>
        <v>3276000</v>
      </c>
      <c r="K42" s="8">
        <f t="shared" si="30"/>
        <v>622440</v>
      </c>
      <c r="L42" s="102">
        <f t="shared" si="31"/>
        <v>3898440</v>
      </c>
      <c r="M42" s="170"/>
      <c r="N42" s="14">
        <f t="shared" si="32"/>
        <v>0</v>
      </c>
      <c r="O42" s="8">
        <f t="shared" si="25"/>
        <v>0</v>
      </c>
      <c r="P42" s="8">
        <f t="shared" si="33"/>
        <v>0</v>
      </c>
    </row>
    <row r="43" spans="1:16" s="3" customFormat="1" ht="23.25" customHeight="1" x14ac:dyDescent="0.25">
      <c r="A43" s="266" t="s">
        <v>50</v>
      </c>
      <c r="B43" s="267"/>
      <c r="C43" s="9" t="s">
        <v>31</v>
      </c>
      <c r="D43" s="9">
        <v>1</v>
      </c>
      <c r="E43" s="170">
        <v>1135294</v>
      </c>
      <c r="F43" s="14">
        <f t="shared" si="26"/>
        <v>1135294</v>
      </c>
      <c r="G43" s="8">
        <f>+F43*19%</f>
        <v>215705.86000000002</v>
      </c>
      <c r="H43" s="102">
        <f t="shared" si="28"/>
        <v>1350999.86</v>
      </c>
      <c r="I43" s="170">
        <v>830252</v>
      </c>
      <c r="J43" s="14">
        <f>+I43*D43</f>
        <v>830252</v>
      </c>
      <c r="K43" s="8">
        <f t="shared" si="30"/>
        <v>157747.88</v>
      </c>
      <c r="L43" s="102">
        <f t="shared" si="31"/>
        <v>987999.88</v>
      </c>
      <c r="M43" s="170"/>
      <c r="N43" s="14">
        <f t="shared" si="32"/>
        <v>0</v>
      </c>
      <c r="O43" s="8">
        <f t="shared" si="25"/>
        <v>0</v>
      </c>
      <c r="P43" s="8">
        <f t="shared" si="33"/>
        <v>0</v>
      </c>
    </row>
    <row r="44" spans="1:16" ht="24.75" customHeight="1" x14ac:dyDescent="0.3">
      <c r="A44" s="270" t="s">
        <v>87</v>
      </c>
      <c r="B44" s="270"/>
      <c r="C44" s="270"/>
      <c r="D44" s="271"/>
      <c r="E44" s="134"/>
      <c r="F44" s="93">
        <f>SUM(F40:F43)</f>
        <v>7599160</v>
      </c>
      <c r="G44" s="93">
        <f>SUM(G40:G43)</f>
        <v>1443840.4000000001</v>
      </c>
      <c r="H44" s="105">
        <f>(SUM(H40:H43))</f>
        <v>9043000.4000000004</v>
      </c>
      <c r="I44" s="142"/>
      <c r="J44" s="83">
        <f>SUM(J40:J43)</f>
        <v>6927260</v>
      </c>
      <c r="K44" s="83">
        <f>SUM(K40:K43)</f>
        <v>1316179.3999999999</v>
      </c>
      <c r="L44" s="105">
        <f>(SUM(L40:L43))</f>
        <v>8243439.3999999994</v>
      </c>
      <c r="M44" s="146"/>
      <c r="N44" s="89">
        <f>SUM(N40:N43)</f>
        <v>0</v>
      </c>
      <c r="O44" s="89">
        <f>SUM(O40:O43)</f>
        <v>0</v>
      </c>
      <c r="P44" s="105">
        <f>(SUM(P40:P43))*1.13</f>
        <v>0</v>
      </c>
    </row>
    <row r="45" spans="1:16" ht="25.5" customHeight="1" thickBot="1" x14ac:dyDescent="0.35">
      <c r="A45" s="251" t="s">
        <v>56</v>
      </c>
      <c r="B45" s="251"/>
      <c r="C45" s="251"/>
      <c r="D45" s="252"/>
      <c r="E45" s="125"/>
      <c r="F45" s="137">
        <f>+F38+F44</f>
        <v>28930622</v>
      </c>
      <c r="G45" s="137">
        <f>+G38+G44</f>
        <v>5496818.1800000006</v>
      </c>
      <c r="H45" s="138">
        <f>+(H38+H44)</f>
        <v>34427440.18</v>
      </c>
      <c r="I45" s="125"/>
      <c r="J45" s="137">
        <f>+J38+J44</f>
        <v>31379370</v>
      </c>
      <c r="K45" s="137">
        <f>+K38+K44</f>
        <v>5962080.3000000007</v>
      </c>
      <c r="L45" s="138">
        <f>+(L38+L44)</f>
        <v>37341450.299999997</v>
      </c>
      <c r="M45" s="125"/>
      <c r="N45" s="137">
        <f>+N38+N44</f>
        <v>0</v>
      </c>
      <c r="O45" s="137">
        <f>+O38+O44</f>
        <v>0</v>
      </c>
      <c r="P45" s="138">
        <f>+(P38+P44)</f>
        <v>0</v>
      </c>
    </row>
    <row r="46" spans="1:16" ht="20" x14ac:dyDescent="0.3">
      <c r="A46" s="56"/>
      <c r="B46" s="56"/>
      <c r="C46" s="56"/>
      <c r="D46" s="66" t="s">
        <v>35</v>
      </c>
      <c r="E46" s="56"/>
      <c r="F46" s="4"/>
      <c r="G46" s="4"/>
      <c r="H46" s="4"/>
    </row>
    <row r="47" spans="1:16" ht="18.75" customHeight="1" x14ac:dyDescent="0.3">
      <c r="A47" s="248" t="s">
        <v>57</v>
      </c>
      <c r="B47" s="249"/>
      <c r="C47" s="250"/>
      <c r="D47" s="175">
        <v>254414</v>
      </c>
      <c r="E47" s="4"/>
      <c r="F47" s="4"/>
      <c r="G47" s="4"/>
      <c r="H47" s="4"/>
    </row>
    <row r="48" spans="1:16" x14ac:dyDescent="0.3">
      <c r="A48" s="4"/>
      <c r="B48" s="4"/>
      <c r="C48" s="12"/>
      <c r="D48" s="4"/>
      <c r="E48" s="4"/>
      <c r="F48" s="22"/>
      <c r="G48" s="4"/>
      <c r="H48" s="23"/>
    </row>
    <row r="49" spans="1:8" x14ac:dyDescent="0.3">
      <c r="A49" s="4"/>
      <c r="B49" s="4"/>
      <c r="C49" s="12"/>
      <c r="D49" s="4"/>
      <c r="E49" s="4"/>
      <c r="F49" s="22"/>
      <c r="G49" s="4"/>
      <c r="H49" s="4"/>
    </row>
    <row r="50" spans="1:8" x14ac:dyDescent="0.3">
      <c r="A50" s="4"/>
      <c r="B50" s="4"/>
      <c r="C50" s="12"/>
      <c r="D50" s="4"/>
      <c r="E50" s="4"/>
      <c r="F50" s="4"/>
      <c r="G50" s="4"/>
      <c r="H50" s="4"/>
    </row>
    <row r="51" spans="1:8" x14ac:dyDescent="0.3">
      <c r="A51" s="4"/>
      <c r="B51" s="4"/>
      <c r="C51" s="12"/>
      <c r="D51" s="4"/>
      <c r="E51" s="4"/>
      <c r="F51" s="4"/>
      <c r="G51" s="4"/>
      <c r="H51" s="4"/>
    </row>
    <row r="52" spans="1:8" x14ac:dyDescent="0.3">
      <c r="A52" s="4"/>
      <c r="B52" s="4"/>
      <c r="C52" s="12"/>
      <c r="D52" s="4"/>
      <c r="E52" s="4"/>
      <c r="F52" s="4"/>
      <c r="G52" s="4"/>
      <c r="H52" s="4"/>
    </row>
    <row r="53" spans="1:8" x14ac:dyDescent="0.3">
      <c r="A53" s="4"/>
      <c r="B53" s="4"/>
      <c r="C53" s="12"/>
      <c r="D53" s="4"/>
      <c r="E53" s="4"/>
      <c r="F53" s="4"/>
      <c r="G53" s="4"/>
      <c r="H53" s="4"/>
    </row>
    <row r="54" spans="1:8" x14ac:dyDescent="0.3">
      <c r="A54" s="4"/>
      <c r="B54" s="4"/>
      <c r="C54" s="12"/>
      <c r="D54" s="4"/>
      <c r="E54" s="4"/>
      <c r="F54" s="4"/>
      <c r="G54" s="4"/>
      <c r="H54" s="4"/>
    </row>
    <row r="55" spans="1:8" x14ac:dyDescent="0.3">
      <c r="A55" s="4"/>
      <c r="B55" s="4"/>
      <c r="C55" s="12"/>
      <c r="D55" s="4"/>
      <c r="E55" s="4"/>
      <c r="F55" s="4"/>
      <c r="G55" s="4"/>
      <c r="H55" s="4"/>
    </row>
    <row r="56" spans="1:8" x14ac:dyDescent="0.3">
      <c r="A56" s="4"/>
      <c r="B56" s="4"/>
      <c r="C56" s="12"/>
      <c r="D56" s="4"/>
      <c r="E56" s="4"/>
      <c r="F56" s="4"/>
      <c r="G56" s="4"/>
      <c r="H56" s="4"/>
    </row>
    <row r="57" spans="1:8" x14ac:dyDescent="0.3">
      <c r="A57" s="4"/>
      <c r="B57" s="4"/>
      <c r="C57" s="12"/>
      <c r="D57" s="4"/>
      <c r="E57" s="4"/>
      <c r="F57" s="4"/>
      <c r="G57" s="4"/>
      <c r="H57" s="4"/>
    </row>
    <row r="58" spans="1:8" x14ac:dyDescent="0.3">
      <c r="A58" s="4"/>
      <c r="B58" s="4"/>
      <c r="C58" s="12"/>
      <c r="D58" s="4"/>
      <c r="E58" s="4"/>
      <c r="F58" s="4"/>
      <c r="G58" s="4"/>
      <c r="H58" s="4"/>
    </row>
    <row r="59" spans="1:8" x14ac:dyDescent="0.3">
      <c r="A59" s="4"/>
      <c r="B59" s="4"/>
      <c r="C59" s="12"/>
      <c r="D59" s="4"/>
      <c r="E59" s="4"/>
      <c r="F59" s="4"/>
      <c r="G59" s="4"/>
      <c r="H59" s="4"/>
    </row>
    <row r="60" spans="1:8" x14ac:dyDescent="0.3">
      <c r="A60" s="4"/>
      <c r="B60" s="4"/>
      <c r="C60" s="12"/>
      <c r="D60" s="4"/>
      <c r="E60" s="4"/>
      <c r="F60" s="4"/>
      <c r="G60" s="4"/>
      <c r="H60" s="4"/>
    </row>
    <row r="61" spans="1:8" x14ac:dyDescent="0.3">
      <c r="A61" s="4"/>
      <c r="B61" s="4"/>
      <c r="C61" s="12"/>
      <c r="D61" s="4"/>
      <c r="E61" s="4"/>
      <c r="F61" s="4"/>
      <c r="G61" s="4"/>
      <c r="H61" s="4"/>
    </row>
    <row r="62" spans="1:8" x14ac:dyDescent="0.3">
      <c r="A62" s="4"/>
      <c r="B62" s="4"/>
      <c r="C62" s="12"/>
      <c r="D62" s="4"/>
      <c r="E62" s="4"/>
      <c r="F62" s="4"/>
      <c r="G62" s="4"/>
      <c r="H62" s="4"/>
    </row>
    <row r="63" spans="1:8" x14ac:dyDescent="0.3">
      <c r="A63" s="4"/>
      <c r="B63" s="4"/>
      <c r="C63" s="12"/>
      <c r="D63" s="4"/>
      <c r="E63" s="4"/>
      <c r="F63" s="4"/>
      <c r="G63" s="4"/>
      <c r="H63" s="4"/>
    </row>
    <row r="64" spans="1:8" x14ac:dyDescent="0.3">
      <c r="A64" s="4"/>
      <c r="B64" s="4"/>
      <c r="C64" s="12"/>
      <c r="D64" s="4"/>
      <c r="E64" s="4"/>
      <c r="F64" s="4"/>
      <c r="G64" s="4"/>
      <c r="H64" s="4"/>
    </row>
    <row r="65" spans="1:8" x14ac:dyDescent="0.3">
      <c r="A65" s="4"/>
      <c r="B65" s="4"/>
      <c r="C65" s="12"/>
      <c r="D65" s="4"/>
      <c r="E65" s="4"/>
      <c r="F65" s="4"/>
      <c r="G65" s="4"/>
      <c r="H65" s="4"/>
    </row>
    <row r="66" spans="1:8" x14ac:dyDescent="0.3">
      <c r="A66" s="4"/>
      <c r="B66" s="4"/>
      <c r="C66" s="12"/>
      <c r="D66" s="4"/>
      <c r="E66" s="4"/>
      <c r="F66" s="4"/>
      <c r="G66" s="4"/>
      <c r="H66" s="4"/>
    </row>
    <row r="67" spans="1:8" x14ac:dyDescent="0.3">
      <c r="A67" s="4"/>
      <c r="B67" s="4"/>
      <c r="C67" s="12"/>
      <c r="D67" s="4"/>
      <c r="E67" s="4"/>
      <c r="F67" s="4"/>
      <c r="G67" s="4"/>
      <c r="H67" s="4"/>
    </row>
    <row r="68" spans="1:8" x14ac:dyDescent="0.3">
      <c r="A68" s="4"/>
      <c r="B68" s="4"/>
      <c r="C68" s="12"/>
      <c r="D68" s="4"/>
      <c r="E68" s="4"/>
      <c r="F68" s="4"/>
      <c r="G68" s="4"/>
      <c r="H68" s="4"/>
    </row>
    <row r="69" spans="1:8" x14ac:dyDescent="0.3">
      <c r="A69" s="4"/>
      <c r="B69" s="4"/>
      <c r="C69" s="12"/>
      <c r="D69" s="4"/>
      <c r="E69" s="4"/>
      <c r="F69" s="4"/>
      <c r="G69" s="4"/>
      <c r="H69" s="4"/>
    </row>
    <row r="70" spans="1:8" x14ac:dyDescent="0.3">
      <c r="A70" s="4"/>
      <c r="B70" s="4"/>
      <c r="C70" s="12"/>
      <c r="D70" s="4"/>
      <c r="E70" s="4"/>
      <c r="F70" s="4"/>
      <c r="G70" s="4"/>
      <c r="H70" s="4"/>
    </row>
    <row r="71" spans="1:8" x14ac:dyDescent="0.3">
      <c r="A71" s="4"/>
      <c r="B71" s="4"/>
      <c r="C71" s="12"/>
      <c r="D71" s="4"/>
      <c r="E71" s="4"/>
      <c r="F71" s="4"/>
      <c r="G71" s="4"/>
      <c r="H71" s="4"/>
    </row>
    <row r="72" spans="1:8" x14ac:dyDescent="0.3">
      <c r="A72" s="4"/>
      <c r="B72" s="4"/>
      <c r="C72" s="12"/>
      <c r="D72" s="4"/>
      <c r="E72" s="4"/>
      <c r="F72" s="4"/>
      <c r="G72" s="4"/>
      <c r="H72" s="4"/>
    </row>
    <row r="73" spans="1:8" x14ac:dyDescent="0.3">
      <c r="A73" s="4"/>
      <c r="B73" s="4"/>
      <c r="C73" s="12"/>
      <c r="D73" s="4"/>
      <c r="E73" s="4"/>
      <c r="F73" s="4"/>
      <c r="G73" s="4"/>
      <c r="H73" s="4"/>
    </row>
    <row r="74" spans="1:8" x14ac:dyDescent="0.3">
      <c r="A74" s="4"/>
      <c r="B74" s="4"/>
      <c r="C74" s="12"/>
      <c r="D74" s="4"/>
      <c r="E74" s="4"/>
      <c r="F74" s="4"/>
      <c r="G74" s="4"/>
      <c r="H74" s="4"/>
    </row>
    <row r="75" spans="1:8" x14ac:dyDescent="0.3">
      <c r="A75" s="4"/>
      <c r="B75" s="4"/>
      <c r="C75" s="12"/>
      <c r="D75" s="4"/>
      <c r="E75" s="4"/>
      <c r="F75" s="4"/>
      <c r="G75" s="4"/>
      <c r="H75" s="4"/>
    </row>
    <row r="76" spans="1:8" x14ac:dyDescent="0.3">
      <c r="A76" s="4"/>
      <c r="B76" s="4"/>
      <c r="C76" s="12"/>
      <c r="D76" s="4"/>
      <c r="E76" s="4"/>
      <c r="F76" s="4"/>
      <c r="G76" s="4"/>
      <c r="H76" s="4"/>
    </row>
    <row r="77" spans="1:8" x14ac:dyDescent="0.3">
      <c r="A77" s="4"/>
      <c r="B77" s="4"/>
      <c r="C77" s="12"/>
      <c r="D77" s="4"/>
      <c r="E77" s="4"/>
      <c r="F77" s="4"/>
      <c r="G77" s="4"/>
      <c r="H77" s="4"/>
    </row>
    <row r="78" spans="1:8" x14ac:dyDescent="0.3">
      <c r="A78" s="4"/>
      <c r="B78" s="4"/>
      <c r="C78" s="12"/>
      <c r="D78" s="4"/>
      <c r="E78" s="4"/>
      <c r="F78" s="4"/>
      <c r="G78" s="4"/>
      <c r="H78" s="4"/>
    </row>
    <row r="79" spans="1:8" x14ac:dyDescent="0.3">
      <c r="A79" s="4"/>
      <c r="B79" s="4"/>
      <c r="C79" s="12"/>
      <c r="D79" s="4"/>
      <c r="E79" s="4"/>
      <c r="F79" s="4"/>
      <c r="G79" s="4"/>
      <c r="H79" s="4"/>
    </row>
    <row r="80" spans="1:8" x14ac:dyDescent="0.3">
      <c r="A80" s="4"/>
      <c r="B80" s="4"/>
      <c r="C80" s="12"/>
      <c r="D80" s="4"/>
      <c r="E80" s="4"/>
      <c r="F80" s="4"/>
      <c r="G80" s="4"/>
      <c r="H80" s="4"/>
    </row>
    <row r="81" spans="1:8" x14ac:dyDescent="0.3">
      <c r="A81" s="4"/>
      <c r="B81" s="4"/>
      <c r="C81" s="12"/>
      <c r="D81" s="4"/>
      <c r="E81" s="4"/>
      <c r="F81" s="4"/>
      <c r="G81" s="4"/>
      <c r="H81" s="4"/>
    </row>
    <row r="82" spans="1:8" x14ac:dyDescent="0.3">
      <c r="A82" s="4"/>
      <c r="B82" s="4"/>
      <c r="C82" s="12"/>
      <c r="D82" s="4"/>
      <c r="E82" s="4"/>
      <c r="F82" s="4"/>
      <c r="G82" s="4"/>
      <c r="H82" s="4"/>
    </row>
    <row r="83" spans="1:8" x14ac:dyDescent="0.3">
      <c r="A83" s="4"/>
      <c r="B83" s="4"/>
      <c r="C83" s="12"/>
      <c r="D83" s="4"/>
      <c r="E83" s="4"/>
      <c r="F83" s="4"/>
      <c r="G83" s="4"/>
      <c r="H83" s="4"/>
    </row>
    <row r="84" spans="1:8" x14ac:dyDescent="0.3">
      <c r="A84" s="4"/>
      <c r="B84" s="4"/>
      <c r="C84" s="12"/>
      <c r="D84" s="4"/>
      <c r="E84" s="4"/>
      <c r="F84" s="4"/>
      <c r="G84" s="4"/>
      <c r="H84" s="4"/>
    </row>
    <row r="85" spans="1:8" x14ac:dyDescent="0.3">
      <c r="A85" s="4"/>
      <c r="B85" s="4"/>
      <c r="C85" s="12"/>
      <c r="D85" s="4"/>
      <c r="E85" s="4"/>
      <c r="F85" s="4"/>
      <c r="G85" s="4"/>
      <c r="H85" s="4"/>
    </row>
    <row r="86" spans="1:8" x14ac:dyDescent="0.3">
      <c r="A86" s="4"/>
      <c r="B86" s="4"/>
      <c r="C86" s="12"/>
      <c r="D86" s="4"/>
      <c r="E86" s="4"/>
      <c r="F86" s="4"/>
      <c r="G86" s="4"/>
      <c r="H86" s="4"/>
    </row>
    <row r="87" spans="1:8" x14ac:dyDescent="0.3">
      <c r="A87" s="4"/>
      <c r="B87" s="4"/>
      <c r="C87" s="12"/>
      <c r="D87" s="4"/>
      <c r="E87" s="4"/>
      <c r="F87" s="4"/>
      <c r="G87" s="4"/>
      <c r="H87" s="4"/>
    </row>
    <row r="88" spans="1:8" x14ac:dyDescent="0.3">
      <c r="A88" s="4"/>
      <c r="B88" s="4"/>
      <c r="C88" s="12"/>
      <c r="D88" s="4"/>
      <c r="E88" s="4"/>
      <c r="F88" s="4"/>
      <c r="G88" s="4"/>
      <c r="H88" s="4"/>
    </row>
    <row r="89" spans="1:8" x14ac:dyDescent="0.3">
      <c r="A89" s="4"/>
      <c r="B89" s="4"/>
      <c r="C89" s="12"/>
      <c r="D89" s="4"/>
      <c r="E89" s="4"/>
      <c r="F89" s="4"/>
      <c r="G89" s="4"/>
      <c r="H89" s="4"/>
    </row>
    <row r="90" spans="1:8" x14ac:dyDescent="0.3">
      <c r="A90" s="4"/>
      <c r="B90" s="4"/>
      <c r="C90" s="12"/>
      <c r="D90" s="4"/>
      <c r="E90" s="4"/>
      <c r="F90" s="4"/>
      <c r="G90" s="4"/>
      <c r="H90" s="4"/>
    </row>
    <row r="91" spans="1:8" x14ac:dyDescent="0.3">
      <c r="A91" s="4"/>
      <c r="B91" s="4"/>
      <c r="C91" s="12"/>
      <c r="D91" s="4"/>
      <c r="E91" s="4"/>
      <c r="F91" s="4"/>
      <c r="G91" s="4"/>
      <c r="H91" s="4"/>
    </row>
    <row r="92" spans="1:8" x14ac:dyDescent="0.3">
      <c r="A92" s="4"/>
      <c r="B92" s="4"/>
      <c r="C92" s="12"/>
      <c r="D92" s="4"/>
      <c r="E92" s="4"/>
      <c r="F92" s="4"/>
      <c r="G92" s="4"/>
      <c r="H92" s="4"/>
    </row>
    <row r="93" spans="1:8" x14ac:dyDescent="0.3">
      <c r="A93" s="4"/>
      <c r="B93" s="4"/>
      <c r="C93" s="12"/>
      <c r="D93" s="4"/>
      <c r="E93" s="4"/>
      <c r="F93" s="4"/>
      <c r="G93" s="4"/>
      <c r="H93" s="4"/>
    </row>
    <row r="94" spans="1:8" x14ac:dyDescent="0.3">
      <c r="A94" s="4"/>
      <c r="B94" s="4"/>
      <c r="C94" s="12"/>
      <c r="D94" s="4"/>
      <c r="E94" s="4"/>
      <c r="F94" s="4"/>
      <c r="G94" s="4"/>
      <c r="H94" s="4"/>
    </row>
  </sheetData>
  <mergeCells count="36">
    <mergeCell ref="A47:C47"/>
    <mergeCell ref="A1:H12"/>
    <mergeCell ref="A16:B17"/>
    <mergeCell ref="A18:B18"/>
    <mergeCell ref="A19:B19"/>
    <mergeCell ref="A21:B21"/>
    <mergeCell ref="A23:B23"/>
    <mergeCell ref="A40:B40"/>
    <mergeCell ref="A41:B41"/>
    <mergeCell ref="C16:D16"/>
    <mergeCell ref="E16:H16"/>
    <mergeCell ref="A43:B43"/>
    <mergeCell ref="A20:B20"/>
    <mergeCell ref="A24:B24"/>
    <mergeCell ref="A26:B26"/>
    <mergeCell ref="A38:D38"/>
    <mergeCell ref="A44:D44"/>
    <mergeCell ref="A45:D45"/>
    <mergeCell ref="A42:B42"/>
    <mergeCell ref="A31:B31"/>
    <mergeCell ref="A32:B32"/>
    <mergeCell ref="A33:B33"/>
    <mergeCell ref="A34:B34"/>
    <mergeCell ref="A35:B35"/>
    <mergeCell ref="A36:B36"/>
    <mergeCell ref="A39:B39"/>
    <mergeCell ref="I16:L16"/>
    <mergeCell ref="M16:P16"/>
    <mergeCell ref="A13:P15"/>
    <mergeCell ref="A22:D22"/>
    <mergeCell ref="A37:D37"/>
    <mergeCell ref="A25:B25"/>
    <mergeCell ref="A28:B28"/>
    <mergeCell ref="A30:B30"/>
    <mergeCell ref="A27:B27"/>
    <mergeCell ref="A29:B29"/>
  </mergeCells>
  <printOptions horizontalCentered="1" verticalCentered="1"/>
  <pageMargins left="0.47244094488188981" right="0.39370078740157483" top="0" bottom="0" header="0" footer="0"/>
  <pageSetup paperSize="9" scale="5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3"/>
  <sheetViews>
    <sheetView topLeftCell="A10" zoomScale="80" zoomScaleNormal="80" workbookViewId="0">
      <pane xSplit="4" ySplit="8" topLeftCell="E23" activePane="bottomRight" state="frozen"/>
      <selection activeCell="A10" sqref="A10"/>
      <selection pane="topRight" activeCell="E10" sqref="E10"/>
      <selection pane="bottomLeft" activeCell="A18" sqref="A18"/>
      <selection pane="bottomRight" activeCell="D26" sqref="D26"/>
    </sheetView>
  </sheetViews>
  <sheetFormatPr baseColWidth="10" defaultColWidth="11.453125" defaultRowHeight="13.5" x14ac:dyDescent="0.3"/>
  <cols>
    <col min="1" max="1" width="23.1796875" style="10" customWidth="1"/>
    <col min="2" max="2" width="15.26953125" style="10" customWidth="1"/>
    <col min="3" max="3" width="18" style="13" customWidth="1"/>
    <col min="4" max="4" width="13.26953125" style="10" customWidth="1"/>
    <col min="5" max="5" width="13.453125" style="10" customWidth="1"/>
    <col min="6" max="6" width="14.54296875" style="10" customWidth="1"/>
    <col min="7" max="7" width="11.54296875" style="10" customWidth="1"/>
    <col min="8" max="8" width="13" style="10" customWidth="1"/>
    <col min="9" max="9" width="11.453125" style="2"/>
    <col min="10" max="10" width="13" style="2" customWidth="1"/>
    <col min="11" max="11" width="11.453125" style="2"/>
    <col min="12" max="12" width="15.54296875" style="2" customWidth="1"/>
    <col min="13" max="13" width="11.453125" style="2"/>
    <col min="14" max="14" width="12.1796875" style="2" bestFit="1" customWidth="1"/>
    <col min="15" max="15" width="11.453125" style="2"/>
    <col min="16" max="16" width="15.7265625" style="2" customWidth="1"/>
    <col min="17" max="189" width="11.453125" style="2"/>
    <col min="190" max="190" width="16.1796875" style="2" customWidth="1"/>
    <col min="191" max="191" width="16" style="2" customWidth="1"/>
    <col min="192" max="192" width="9.81640625" style="2" bestFit="1" customWidth="1"/>
    <col min="193" max="193" width="11.7265625" style="2" customWidth="1"/>
    <col min="194" max="195" width="11.1796875" style="2" customWidth="1"/>
    <col min="196" max="196" width="11.81640625" style="2" bestFit="1" customWidth="1"/>
    <col min="197" max="198" width="11.1796875" style="2" customWidth="1"/>
    <col min="199" max="199" width="12.81640625" style="2" customWidth="1"/>
    <col min="200" max="200" width="11.81640625" style="2" bestFit="1" customWidth="1"/>
    <col min="201" max="201" width="12.7265625" style="2" customWidth="1"/>
    <col min="202" max="202" width="11.7265625" style="2" customWidth="1"/>
    <col min="203" max="203" width="13" style="2" customWidth="1"/>
    <col min="204" max="204" width="12.54296875" style="2" customWidth="1"/>
    <col min="205" max="205" width="0" style="2" hidden="1" customWidth="1"/>
    <col min="206" max="445" width="11.453125" style="2"/>
    <col min="446" max="446" width="16.1796875" style="2" customWidth="1"/>
    <col min="447" max="447" width="16" style="2" customWidth="1"/>
    <col min="448" max="448" width="9.81640625" style="2" bestFit="1" customWidth="1"/>
    <col min="449" max="449" width="11.7265625" style="2" customWidth="1"/>
    <col min="450" max="451" width="11.1796875" style="2" customWidth="1"/>
    <col min="452" max="452" width="11.81640625" style="2" bestFit="1" customWidth="1"/>
    <col min="453" max="454" width="11.1796875" style="2" customWidth="1"/>
    <col min="455" max="455" width="12.81640625" style="2" customWidth="1"/>
    <col min="456" max="456" width="11.81640625" style="2" bestFit="1" customWidth="1"/>
    <col min="457" max="457" width="12.7265625" style="2" customWidth="1"/>
    <col min="458" max="458" width="11.7265625" style="2" customWidth="1"/>
    <col min="459" max="459" width="13" style="2" customWidth="1"/>
    <col min="460" max="460" width="12.54296875" style="2" customWidth="1"/>
    <col min="461" max="461" width="0" style="2" hidden="1" customWidth="1"/>
    <col min="462" max="701" width="11.453125" style="2"/>
    <col min="702" max="702" width="16.1796875" style="2" customWidth="1"/>
    <col min="703" max="703" width="16" style="2" customWidth="1"/>
    <col min="704" max="704" width="9.81640625" style="2" bestFit="1" customWidth="1"/>
    <col min="705" max="705" width="11.7265625" style="2" customWidth="1"/>
    <col min="706" max="707" width="11.1796875" style="2" customWidth="1"/>
    <col min="708" max="708" width="11.81640625" style="2" bestFit="1" customWidth="1"/>
    <col min="709" max="710" width="11.1796875" style="2" customWidth="1"/>
    <col min="711" max="711" width="12.81640625" style="2" customWidth="1"/>
    <col min="712" max="712" width="11.81640625" style="2" bestFit="1" customWidth="1"/>
    <col min="713" max="713" width="12.7265625" style="2" customWidth="1"/>
    <col min="714" max="714" width="11.7265625" style="2" customWidth="1"/>
    <col min="715" max="715" width="13" style="2" customWidth="1"/>
    <col min="716" max="716" width="12.54296875" style="2" customWidth="1"/>
    <col min="717" max="717" width="0" style="2" hidden="1" customWidth="1"/>
    <col min="718" max="957" width="11.453125" style="2"/>
    <col min="958" max="958" width="16.1796875" style="2" customWidth="1"/>
    <col min="959" max="959" width="16" style="2" customWidth="1"/>
    <col min="960" max="960" width="9.81640625" style="2" bestFit="1" customWidth="1"/>
    <col min="961" max="961" width="11.7265625" style="2" customWidth="1"/>
    <col min="962" max="963" width="11.1796875" style="2" customWidth="1"/>
    <col min="964" max="964" width="11.81640625" style="2" bestFit="1" customWidth="1"/>
    <col min="965" max="966" width="11.1796875" style="2" customWidth="1"/>
    <col min="967" max="967" width="12.81640625" style="2" customWidth="1"/>
    <col min="968" max="968" width="11.81640625" style="2" bestFit="1" customWidth="1"/>
    <col min="969" max="969" width="12.7265625" style="2" customWidth="1"/>
    <col min="970" max="970" width="11.7265625" style="2" customWidth="1"/>
    <col min="971" max="971" width="13" style="2" customWidth="1"/>
    <col min="972" max="972" width="12.54296875" style="2" customWidth="1"/>
    <col min="973" max="973" width="0" style="2" hidden="1" customWidth="1"/>
    <col min="974" max="1213" width="11.453125" style="2"/>
    <col min="1214" max="1214" width="16.1796875" style="2" customWidth="1"/>
    <col min="1215" max="1215" width="16" style="2" customWidth="1"/>
    <col min="1216" max="1216" width="9.81640625" style="2" bestFit="1" customWidth="1"/>
    <col min="1217" max="1217" width="11.7265625" style="2" customWidth="1"/>
    <col min="1218" max="1219" width="11.1796875" style="2" customWidth="1"/>
    <col min="1220" max="1220" width="11.81640625" style="2" bestFit="1" customWidth="1"/>
    <col min="1221" max="1222" width="11.1796875" style="2" customWidth="1"/>
    <col min="1223" max="1223" width="12.81640625" style="2" customWidth="1"/>
    <col min="1224" max="1224" width="11.81640625" style="2" bestFit="1" customWidth="1"/>
    <col min="1225" max="1225" width="12.7265625" style="2" customWidth="1"/>
    <col min="1226" max="1226" width="11.7265625" style="2" customWidth="1"/>
    <col min="1227" max="1227" width="13" style="2" customWidth="1"/>
    <col min="1228" max="1228" width="12.54296875" style="2" customWidth="1"/>
    <col min="1229" max="1229" width="0" style="2" hidden="1" customWidth="1"/>
    <col min="1230" max="1469" width="11.453125" style="2"/>
    <col min="1470" max="1470" width="16.1796875" style="2" customWidth="1"/>
    <col min="1471" max="1471" width="16" style="2" customWidth="1"/>
    <col min="1472" max="1472" width="9.81640625" style="2" bestFit="1" customWidth="1"/>
    <col min="1473" max="1473" width="11.7265625" style="2" customWidth="1"/>
    <col min="1474" max="1475" width="11.1796875" style="2" customWidth="1"/>
    <col min="1476" max="1476" width="11.81640625" style="2" bestFit="1" customWidth="1"/>
    <col min="1477" max="1478" width="11.1796875" style="2" customWidth="1"/>
    <col min="1479" max="1479" width="12.81640625" style="2" customWidth="1"/>
    <col min="1480" max="1480" width="11.81640625" style="2" bestFit="1" customWidth="1"/>
    <col min="1481" max="1481" width="12.7265625" style="2" customWidth="1"/>
    <col min="1482" max="1482" width="11.7265625" style="2" customWidth="1"/>
    <col min="1483" max="1483" width="13" style="2" customWidth="1"/>
    <col min="1484" max="1484" width="12.54296875" style="2" customWidth="1"/>
    <col min="1485" max="1485" width="0" style="2" hidden="1" customWidth="1"/>
    <col min="1486" max="1725" width="11.453125" style="2"/>
    <col min="1726" max="1726" width="16.1796875" style="2" customWidth="1"/>
    <col min="1727" max="1727" width="16" style="2" customWidth="1"/>
    <col min="1728" max="1728" width="9.81640625" style="2" bestFit="1" customWidth="1"/>
    <col min="1729" max="1729" width="11.7265625" style="2" customWidth="1"/>
    <col min="1730" max="1731" width="11.1796875" style="2" customWidth="1"/>
    <col min="1732" max="1732" width="11.81640625" style="2" bestFit="1" customWidth="1"/>
    <col min="1733" max="1734" width="11.1796875" style="2" customWidth="1"/>
    <col min="1735" max="1735" width="12.81640625" style="2" customWidth="1"/>
    <col min="1736" max="1736" width="11.81640625" style="2" bestFit="1" customWidth="1"/>
    <col min="1737" max="1737" width="12.7265625" style="2" customWidth="1"/>
    <col min="1738" max="1738" width="11.7265625" style="2" customWidth="1"/>
    <col min="1739" max="1739" width="13" style="2" customWidth="1"/>
    <col min="1740" max="1740" width="12.54296875" style="2" customWidth="1"/>
    <col min="1741" max="1741" width="0" style="2" hidden="1" customWidth="1"/>
    <col min="1742" max="1981" width="11.453125" style="2"/>
    <col min="1982" max="1982" width="16.1796875" style="2" customWidth="1"/>
    <col min="1983" max="1983" width="16" style="2" customWidth="1"/>
    <col min="1984" max="1984" width="9.81640625" style="2" bestFit="1" customWidth="1"/>
    <col min="1985" max="1985" width="11.7265625" style="2" customWidth="1"/>
    <col min="1986" max="1987" width="11.1796875" style="2" customWidth="1"/>
    <col min="1988" max="1988" width="11.81640625" style="2" bestFit="1" customWidth="1"/>
    <col min="1989" max="1990" width="11.1796875" style="2" customWidth="1"/>
    <col min="1991" max="1991" width="12.81640625" style="2" customWidth="1"/>
    <col min="1992" max="1992" width="11.81640625" style="2" bestFit="1" customWidth="1"/>
    <col min="1993" max="1993" width="12.7265625" style="2" customWidth="1"/>
    <col min="1994" max="1994" width="11.7265625" style="2" customWidth="1"/>
    <col min="1995" max="1995" width="13" style="2" customWidth="1"/>
    <col min="1996" max="1996" width="12.54296875" style="2" customWidth="1"/>
    <col min="1997" max="1997" width="0" style="2" hidden="1" customWidth="1"/>
    <col min="1998" max="2237" width="11.453125" style="2"/>
    <col min="2238" max="2238" width="16.1796875" style="2" customWidth="1"/>
    <col min="2239" max="2239" width="16" style="2" customWidth="1"/>
    <col min="2240" max="2240" width="9.81640625" style="2" bestFit="1" customWidth="1"/>
    <col min="2241" max="2241" width="11.7265625" style="2" customWidth="1"/>
    <col min="2242" max="2243" width="11.1796875" style="2" customWidth="1"/>
    <col min="2244" max="2244" width="11.81640625" style="2" bestFit="1" customWidth="1"/>
    <col min="2245" max="2246" width="11.1796875" style="2" customWidth="1"/>
    <col min="2247" max="2247" width="12.81640625" style="2" customWidth="1"/>
    <col min="2248" max="2248" width="11.81640625" style="2" bestFit="1" customWidth="1"/>
    <col min="2249" max="2249" width="12.7265625" style="2" customWidth="1"/>
    <col min="2250" max="2250" width="11.7265625" style="2" customWidth="1"/>
    <col min="2251" max="2251" width="13" style="2" customWidth="1"/>
    <col min="2252" max="2252" width="12.54296875" style="2" customWidth="1"/>
    <col min="2253" max="2253" width="0" style="2" hidden="1" customWidth="1"/>
    <col min="2254" max="2493" width="11.453125" style="2"/>
    <col min="2494" max="2494" width="16.1796875" style="2" customWidth="1"/>
    <col min="2495" max="2495" width="16" style="2" customWidth="1"/>
    <col min="2496" max="2496" width="9.81640625" style="2" bestFit="1" customWidth="1"/>
    <col min="2497" max="2497" width="11.7265625" style="2" customWidth="1"/>
    <col min="2498" max="2499" width="11.1796875" style="2" customWidth="1"/>
    <col min="2500" max="2500" width="11.81640625" style="2" bestFit="1" customWidth="1"/>
    <col min="2501" max="2502" width="11.1796875" style="2" customWidth="1"/>
    <col min="2503" max="2503" width="12.81640625" style="2" customWidth="1"/>
    <col min="2504" max="2504" width="11.81640625" style="2" bestFit="1" customWidth="1"/>
    <col min="2505" max="2505" width="12.7265625" style="2" customWidth="1"/>
    <col min="2506" max="2506" width="11.7265625" style="2" customWidth="1"/>
    <col min="2507" max="2507" width="13" style="2" customWidth="1"/>
    <col min="2508" max="2508" width="12.54296875" style="2" customWidth="1"/>
    <col min="2509" max="2509" width="0" style="2" hidden="1" customWidth="1"/>
    <col min="2510" max="2749" width="11.453125" style="2"/>
    <col min="2750" max="2750" width="16.1796875" style="2" customWidth="1"/>
    <col min="2751" max="2751" width="16" style="2" customWidth="1"/>
    <col min="2752" max="2752" width="9.81640625" style="2" bestFit="1" customWidth="1"/>
    <col min="2753" max="2753" width="11.7265625" style="2" customWidth="1"/>
    <col min="2754" max="2755" width="11.1796875" style="2" customWidth="1"/>
    <col min="2756" max="2756" width="11.81640625" style="2" bestFit="1" customWidth="1"/>
    <col min="2757" max="2758" width="11.1796875" style="2" customWidth="1"/>
    <col min="2759" max="2759" width="12.81640625" style="2" customWidth="1"/>
    <col min="2760" max="2760" width="11.81640625" style="2" bestFit="1" customWidth="1"/>
    <col min="2761" max="2761" width="12.7265625" style="2" customWidth="1"/>
    <col min="2762" max="2762" width="11.7265625" style="2" customWidth="1"/>
    <col min="2763" max="2763" width="13" style="2" customWidth="1"/>
    <col min="2764" max="2764" width="12.54296875" style="2" customWidth="1"/>
    <col min="2765" max="2765" width="0" style="2" hidden="1" customWidth="1"/>
    <col min="2766" max="3005" width="11.453125" style="2"/>
    <col min="3006" max="3006" width="16.1796875" style="2" customWidth="1"/>
    <col min="3007" max="3007" width="16" style="2" customWidth="1"/>
    <col min="3008" max="3008" width="9.81640625" style="2" bestFit="1" customWidth="1"/>
    <col min="3009" max="3009" width="11.7265625" style="2" customWidth="1"/>
    <col min="3010" max="3011" width="11.1796875" style="2" customWidth="1"/>
    <col min="3012" max="3012" width="11.81640625" style="2" bestFit="1" customWidth="1"/>
    <col min="3013" max="3014" width="11.1796875" style="2" customWidth="1"/>
    <col min="3015" max="3015" width="12.81640625" style="2" customWidth="1"/>
    <col min="3016" max="3016" width="11.81640625" style="2" bestFit="1" customWidth="1"/>
    <col min="3017" max="3017" width="12.7265625" style="2" customWidth="1"/>
    <col min="3018" max="3018" width="11.7265625" style="2" customWidth="1"/>
    <col min="3019" max="3019" width="13" style="2" customWidth="1"/>
    <col min="3020" max="3020" width="12.54296875" style="2" customWidth="1"/>
    <col min="3021" max="3021" width="0" style="2" hidden="1" customWidth="1"/>
    <col min="3022" max="3261" width="11.453125" style="2"/>
    <col min="3262" max="3262" width="16.1796875" style="2" customWidth="1"/>
    <col min="3263" max="3263" width="16" style="2" customWidth="1"/>
    <col min="3264" max="3264" width="9.81640625" style="2" bestFit="1" customWidth="1"/>
    <col min="3265" max="3265" width="11.7265625" style="2" customWidth="1"/>
    <col min="3266" max="3267" width="11.1796875" style="2" customWidth="1"/>
    <col min="3268" max="3268" width="11.81640625" style="2" bestFit="1" customWidth="1"/>
    <col min="3269" max="3270" width="11.1796875" style="2" customWidth="1"/>
    <col min="3271" max="3271" width="12.81640625" style="2" customWidth="1"/>
    <col min="3272" max="3272" width="11.81640625" style="2" bestFit="1" customWidth="1"/>
    <col min="3273" max="3273" width="12.7265625" style="2" customWidth="1"/>
    <col min="3274" max="3274" width="11.7265625" style="2" customWidth="1"/>
    <col min="3275" max="3275" width="13" style="2" customWidth="1"/>
    <col min="3276" max="3276" width="12.54296875" style="2" customWidth="1"/>
    <col min="3277" max="3277" width="0" style="2" hidden="1" customWidth="1"/>
    <col min="3278" max="3517" width="11.453125" style="2"/>
    <col min="3518" max="3518" width="16.1796875" style="2" customWidth="1"/>
    <col min="3519" max="3519" width="16" style="2" customWidth="1"/>
    <col min="3520" max="3520" width="9.81640625" style="2" bestFit="1" customWidth="1"/>
    <col min="3521" max="3521" width="11.7265625" style="2" customWidth="1"/>
    <col min="3522" max="3523" width="11.1796875" style="2" customWidth="1"/>
    <col min="3524" max="3524" width="11.81640625" style="2" bestFit="1" customWidth="1"/>
    <col min="3525" max="3526" width="11.1796875" style="2" customWidth="1"/>
    <col min="3527" max="3527" width="12.81640625" style="2" customWidth="1"/>
    <col min="3528" max="3528" width="11.81640625" style="2" bestFit="1" customWidth="1"/>
    <col min="3529" max="3529" width="12.7265625" style="2" customWidth="1"/>
    <col min="3530" max="3530" width="11.7265625" style="2" customWidth="1"/>
    <col min="3531" max="3531" width="13" style="2" customWidth="1"/>
    <col min="3532" max="3532" width="12.54296875" style="2" customWidth="1"/>
    <col min="3533" max="3533" width="0" style="2" hidden="1" customWidth="1"/>
    <col min="3534" max="3773" width="11.453125" style="2"/>
    <col min="3774" max="3774" width="16.1796875" style="2" customWidth="1"/>
    <col min="3775" max="3775" width="16" style="2" customWidth="1"/>
    <col min="3776" max="3776" width="9.81640625" style="2" bestFit="1" customWidth="1"/>
    <col min="3777" max="3777" width="11.7265625" style="2" customWidth="1"/>
    <col min="3778" max="3779" width="11.1796875" style="2" customWidth="1"/>
    <col min="3780" max="3780" width="11.81640625" style="2" bestFit="1" customWidth="1"/>
    <col min="3781" max="3782" width="11.1796875" style="2" customWidth="1"/>
    <col min="3783" max="3783" width="12.81640625" style="2" customWidth="1"/>
    <col min="3784" max="3784" width="11.81640625" style="2" bestFit="1" customWidth="1"/>
    <col min="3785" max="3785" width="12.7265625" style="2" customWidth="1"/>
    <col min="3786" max="3786" width="11.7265625" style="2" customWidth="1"/>
    <col min="3787" max="3787" width="13" style="2" customWidth="1"/>
    <col min="3788" max="3788" width="12.54296875" style="2" customWidth="1"/>
    <col min="3789" max="3789" width="0" style="2" hidden="1" customWidth="1"/>
    <col min="3790" max="4029" width="11.453125" style="2"/>
    <col min="4030" max="4030" width="16.1796875" style="2" customWidth="1"/>
    <col min="4031" max="4031" width="16" style="2" customWidth="1"/>
    <col min="4032" max="4032" width="9.81640625" style="2" bestFit="1" customWidth="1"/>
    <col min="4033" max="4033" width="11.7265625" style="2" customWidth="1"/>
    <col min="4034" max="4035" width="11.1796875" style="2" customWidth="1"/>
    <col min="4036" max="4036" width="11.81640625" style="2" bestFit="1" customWidth="1"/>
    <col min="4037" max="4038" width="11.1796875" style="2" customWidth="1"/>
    <col min="4039" max="4039" width="12.81640625" style="2" customWidth="1"/>
    <col min="4040" max="4040" width="11.81640625" style="2" bestFit="1" customWidth="1"/>
    <col min="4041" max="4041" width="12.7265625" style="2" customWidth="1"/>
    <col min="4042" max="4042" width="11.7265625" style="2" customWidth="1"/>
    <col min="4043" max="4043" width="13" style="2" customWidth="1"/>
    <col min="4044" max="4044" width="12.54296875" style="2" customWidth="1"/>
    <col min="4045" max="4045" width="0" style="2" hidden="1" customWidth="1"/>
    <col min="4046" max="4285" width="11.453125" style="2"/>
    <col min="4286" max="4286" width="16.1796875" style="2" customWidth="1"/>
    <col min="4287" max="4287" width="16" style="2" customWidth="1"/>
    <col min="4288" max="4288" width="9.81640625" style="2" bestFit="1" customWidth="1"/>
    <col min="4289" max="4289" width="11.7265625" style="2" customWidth="1"/>
    <col min="4290" max="4291" width="11.1796875" style="2" customWidth="1"/>
    <col min="4292" max="4292" width="11.81640625" style="2" bestFit="1" customWidth="1"/>
    <col min="4293" max="4294" width="11.1796875" style="2" customWidth="1"/>
    <col min="4295" max="4295" width="12.81640625" style="2" customWidth="1"/>
    <col min="4296" max="4296" width="11.81640625" style="2" bestFit="1" customWidth="1"/>
    <col min="4297" max="4297" width="12.7265625" style="2" customWidth="1"/>
    <col min="4298" max="4298" width="11.7265625" style="2" customWidth="1"/>
    <col min="4299" max="4299" width="13" style="2" customWidth="1"/>
    <col min="4300" max="4300" width="12.54296875" style="2" customWidth="1"/>
    <col min="4301" max="4301" width="0" style="2" hidden="1" customWidth="1"/>
    <col min="4302" max="4541" width="11.453125" style="2"/>
    <col min="4542" max="4542" width="16.1796875" style="2" customWidth="1"/>
    <col min="4543" max="4543" width="16" style="2" customWidth="1"/>
    <col min="4544" max="4544" width="9.81640625" style="2" bestFit="1" customWidth="1"/>
    <col min="4545" max="4545" width="11.7265625" style="2" customWidth="1"/>
    <col min="4546" max="4547" width="11.1796875" style="2" customWidth="1"/>
    <col min="4548" max="4548" width="11.81640625" style="2" bestFit="1" customWidth="1"/>
    <col min="4549" max="4550" width="11.1796875" style="2" customWidth="1"/>
    <col min="4551" max="4551" width="12.81640625" style="2" customWidth="1"/>
    <col min="4552" max="4552" width="11.81640625" style="2" bestFit="1" customWidth="1"/>
    <col min="4553" max="4553" width="12.7265625" style="2" customWidth="1"/>
    <col min="4554" max="4554" width="11.7265625" style="2" customWidth="1"/>
    <col min="4555" max="4555" width="13" style="2" customWidth="1"/>
    <col min="4556" max="4556" width="12.54296875" style="2" customWidth="1"/>
    <col min="4557" max="4557" width="0" style="2" hidden="1" customWidth="1"/>
    <col min="4558" max="4797" width="11.453125" style="2"/>
    <col min="4798" max="4798" width="16.1796875" style="2" customWidth="1"/>
    <col min="4799" max="4799" width="16" style="2" customWidth="1"/>
    <col min="4800" max="4800" width="9.81640625" style="2" bestFit="1" customWidth="1"/>
    <col min="4801" max="4801" width="11.7265625" style="2" customWidth="1"/>
    <col min="4802" max="4803" width="11.1796875" style="2" customWidth="1"/>
    <col min="4804" max="4804" width="11.81640625" style="2" bestFit="1" customWidth="1"/>
    <col min="4805" max="4806" width="11.1796875" style="2" customWidth="1"/>
    <col min="4807" max="4807" width="12.81640625" style="2" customWidth="1"/>
    <col min="4808" max="4808" width="11.81640625" style="2" bestFit="1" customWidth="1"/>
    <col min="4809" max="4809" width="12.7265625" style="2" customWidth="1"/>
    <col min="4810" max="4810" width="11.7265625" style="2" customWidth="1"/>
    <col min="4811" max="4811" width="13" style="2" customWidth="1"/>
    <col min="4812" max="4812" width="12.54296875" style="2" customWidth="1"/>
    <col min="4813" max="4813" width="0" style="2" hidden="1" customWidth="1"/>
    <col min="4814" max="5053" width="11.453125" style="2"/>
    <col min="5054" max="5054" width="16.1796875" style="2" customWidth="1"/>
    <col min="5055" max="5055" width="16" style="2" customWidth="1"/>
    <col min="5056" max="5056" width="9.81640625" style="2" bestFit="1" customWidth="1"/>
    <col min="5057" max="5057" width="11.7265625" style="2" customWidth="1"/>
    <col min="5058" max="5059" width="11.1796875" style="2" customWidth="1"/>
    <col min="5060" max="5060" width="11.81640625" style="2" bestFit="1" customWidth="1"/>
    <col min="5061" max="5062" width="11.1796875" style="2" customWidth="1"/>
    <col min="5063" max="5063" width="12.81640625" style="2" customWidth="1"/>
    <col min="5064" max="5064" width="11.81640625" style="2" bestFit="1" customWidth="1"/>
    <col min="5065" max="5065" width="12.7265625" style="2" customWidth="1"/>
    <col min="5066" max="5066" width="11.7265625" style="2" customWidth="1"/>
    <col min="5067" max="5067" width="13" style="2" customWidth="1"/>
    <col min="5068" max="5068" width="12.54296875" style="2" customWidth="1"/>
    <col min="5069" max="5069" width="0" style="2" hidden="1" customWidth="1"/>
    <col min="5070" max="5309" width="11.453125" style="2"/>
    <col min="5310" max="5310" width="16.1796875" style="2" customWidth="1"/>
    <col min="5311" max="5311" width="16" style="2" customWidth="1"/>
    <col min="5312" max="5312" width="9.81640625" style="2" bestFit="1" customWidth="1"/>
    <col min="5313" max="5313" width="11.7265625" style="2" customWidth="1"/>
    <col min="5314" max="5315" width="11.1796875" style="2" customWidth="1"/>
    <col min="5316" max="5316" width="11.81640625" style="2" bestFit="1" customWidth="1"/>
    <col min="5317" max="5318" width="11.1796875" style="2" customWidth="1"/>
    <col min="5319" max="5319" width="12.81640625" style="2" customWidth="1"/>
    <col min="5320" max="5320" width="11.81640625" style="2" bestFit="1" customWidth="1"/>
    <col min="5321" max="5321" width="12.7265625" style="2" customWidth="1"/>
    <col min="5322" max="5322" width="11.7265625" style="2" customWidth="1"/>
    <col min="5323" max="5323" width="13" style="2" customWidth="1"/>
    <col min="5324" max="5324" width="12.54296875" style="2" customWidth="1"/>
    <col min="5325" max="5325" width="0" style="2" hidden="1" customWidth="1"/>
    <col min="5326" max="5565" width="11.453125" style="2"/>
    <col min="5566" max="5566" width="16.1796875" style="2" customWidth="1"/>
    <col min="5567" max="5567" width="16" style="2" customWidth="1"/>
    <col min="5568" max="5568" width="9.81640625" style="2" bestFit="1" customWidth="1"/>
    <col min="5569" max="5569" width="11.7265625" style="2" customWidth="1"/>
    <col min="5570" max="5571" width="11.1796875" style="2" customWidth="1"/>
    <col min="5572" max="5572" width="11.81640625" style="2" bestFit="1" customWidth="1"/>
    <col min="5573" max="5574" width="11.1796875" style="2" customWidth="1"/>
    <col min="5575" max="5575" width="12.81640625" style="2" customWidth="1"/>
    <col min="5576" max="5576" width="11.81640625" style="2" bestFit="1" customWidth="1"/>
    <col min="5577" max="5577" width="12.7265625" style="2" customWidth="1"/>
    <col min="5578" max="5578" width="11.7265625" style="2" customWidth="1"/>
    <col min="5579" max="5579" width="13" style="2" customWidth="1"/>
    <col min="5580" max="5580" width="12.54296875" style="2" customWidth="1"/>
    <col min="5581" max="5581" width="0" style="2" hidden="1" customWidth="1"/>
    <col min="5582" max="5821" width="11.453125" style="2"/>
    <col min="5822" max="5822" width="16.1796875" style="2" customWidth="1"/>
    <col min="5823" max="5823" width="16" style="2" customWidth="1"/>
    <col min="5824" max="5824" width="9.81640625" style="2" bestFit="1" customWidth="1"/>
    <col min="5825" max="5825" width="11.7265625" style="2" customWidth="1"/>
    <col min="5826" max="5827" width="11.1796875" style="2" customWidth="1"/>
    <col min="5828" max="5828" width="11.81640625" style="2" bestFit="1" customWidth="1"/>
    <col min="5829" max="5830" width="11.1796875" style="2" customWidth="1"/>
    <col min="5831" max="5831" width="12.81640625" style="2" customWidth="1"/>
    <col min="5832" max="5832" width="11.81640625" style="2" bestFit="1" customWidth="1"/>
    <col min="5833" max="5833" width="12.7265625" style="2" customWidth="1"/>
    <col min="5834" max="5834" width="11.7265625" style="2" customWidth="1"/>
    <col min="5835" max="5835" width="13" style="2" customWidth="1"/>
    <col min="5836" max="5836" width="12.54296875" style="2" customWidth="1"/>
    <col min="5837" max="5837" width="0" style="2" hidden="1" customWidth="1"/>
    <col min="5838" max="6077" width="11.453125" style="2"/>
    <col min="6078" max="6078" width="16.1796875" style="2" customWidth="1"/>
    <col min="6079" max="6079" width="16" style="2" customWidth="1"/>
    <col min="6080" max="6080" width="9.81640625" style="2" bestFit="1" customWidth="1"/>
    <col min="6081" max="6081" width="11.7265625" style="2" customWidth="1"/>
    <col min="6082" max="6083" width="11.1796875" style="2" customWidth="1"/>
    <col min="6084" max="6084" width="11.81640625" style="2" bestFit="1" customWidth="1"/>
    <col min="6085" max="6086" width="11.1796875" style="2" customWidth="1"/>
    <col min="6087" max="6087" width="12.81640625" style="2" customWidth="1"/>
    <col min="6088" max="6088" width="11.81640625" style="2" bestFit="1" customWidth="1"/>
    <col min="6089" max="6089" width="12.7265625" style="2" customWidth="1"/>
    <col min="6090" max="6090" width="11.7265625" style="2" customWidth="1"/>
    <col min="6091" max="6091" width="13" style="2" customWidth="1"/>
    <col min="6092" max="6092" width="12.54296875" style="2" customWidth="1"/>
    <col min="6093" max="6093" width="0" style="2" hidden="1" customWidth="1"/>
    <col min="6094" max="6333" width="11.453125" style="2"/>
    <col min="6334" max="6334" width="16.1796875" style="2" customWidth="1"/>
    <col min="6335" max="6335" width="16" style="2" customWidth="1"/>
    <col min="6336" max="6336" width="9.81640625" style="2" bestFit="1" customWidth="1"/>
    <col min="6337" max="6337" width="11.7265625" style="2" customWidth="1"/>
    <col min="6338" max="6339" width="11.1796875" style="2" customWidth="1"/>
    <col min="6340" max="6340" width="11.81640625" style="2" bestFit="1" customWidth="1"/>
    <col min="6341" max="6342" width="11.1796875" style="2" customWidth="1"/>
    <col min="6343" max="6343" width="12.81640625" style="2" customWidth="1"/>
    <col min="6344" max="6344" width="11.81640625" style="2" bestFit="1" customWidth="1"/>
    <col min="6345" max="6345" width="12.7265625" style="2" customWidth="1"/>
    <col min="6346" max="6346" width="11.7265625" style="2" customWidth="1"/>
    <col min="6347" max="6347" width="13" style="2" customWidth="1"/>
    <col min="6348" max="6348" width="12.54296875" style="2" customWidth="1"/>
    <col min="6349" max="6349" width="0" style="2" hidden="1" customWidth="1"/>
    <col min="6350" max="6589" width="11.453125" style="2"/>
    <col min="6590" max="6590" width="16.1796875" style="2" customWidth="1"/>
    <col min="6591" max="6591" width="16" style="2" customWidth="1"/>
    <col min="6592" max="6592" width="9.81640625" style="2" bestFit="1" customWidth="1"/>
    <col min="6593" max="6593" width="11.7265625" style="2" customWidth="1"/>
    <col min="6594" max="6595" width="11.1796875" style="2" customWidth="1"/>
    <col min="6596" max="6596" width="11.81640625" style="2" bestFit="1" customWidth="1"/>
    <col min="6597" max="6598" width="11.1796875" style="2" customWidth="1"/>
    <col min="6599" max="6599" width="12.81640625" style="2" customWidth="1"/>
    <col min="6600" max="6600" width="11.81640625" style="2" bestFit="1" customWidth="1"/>
    <col min="6601" max="6601" width="12.7265625" style="2" customWidth="1"/>
    <col min="6602" max="6602" width="11.7265625" style="2" customWidth="1"/>
    <col min="6603" max="6603" width="13" style="2" customWidth="1"/>
    <col min="6604" max="6604" width="12.54296875" style="2" customWidth="1"/>
    <col min="6605" max="6605" width="0" style="2" hidden="1" customWidth="1"/>
    <col min="6606" max="6845" width="11.453125" style="2"/>
    <col min="6846" max="6846" width="16.1796875" style="2" customWidth="1"/>
    <col min="6847" max="6847" width="16" style="2" customWidth="1"/>
    <col min="6848" max="6848" width="9.81640625" style="2" bestFit="1" customWidth="1"/>
    <col min="6849" max="6849" width="11.7265625" style="2" customWidth="1"/>
    <col min="6850" max="6851" width="11.1796875" style="2" customWidth="1"/>
    <col min="6852" max="6852" width="11.81640625" style="2" bestFit="1" customWidth="1"/>
    <col min="6853" max="6854" width="11.1796875" style="2" customWidth="1"/>
    <col min="6855" max="6855" width="12.81640625" style="2" customWidth="1"/>
    <col min="6856" max="6856" width="11.81640625" style="2" bestFit="1" customWidth="1"/>
    <col min="6857" max="6857" width="12.7265625" style="2" customWidth="1"/>
    <col min="6858" max="6858" width="11.7265625" style="2" customWidth="1"/>
    <col min="6859" max="6859" width="13" style="2" customWidth="1"/>
    <col min="6860" max="6860" width="12.54296875" style="2" customWidth="1"/>
    <col min="6861" max="6861" width="0" style="2" hidden="1" customWidth="1"/>
    <col min="6862" max="7101" width="11.453125" style="2"/>
    <col min="7102" max="7102" width="16.1796875" style="2" customWidth="1"/>
    <col min="7103" max="7103" width="16" style="2" customWidth="1"/>
    <col min="7104" max="7104" width="9.81640625" style="2" bestFit="1" customWidth="1"/>
    <col min="7105" max="7105" width="11.7265625" style="2" customWidth="1"/>
    <col min="7106" max="7107" width="11.1796875" style="2" customWidth="1"/>
    <col min="7108" max="7108" width="11.81640625" style="2" bestFit="1" customWidth="1"/>
    <col min="7109" max="7110" width="11.1796875" style="2" customWidth="1"/>
    <col min="7111" max="7111" width="12.81640625" style="2" customWidth="1"/>
    <col min="7112" max="7112" width="11.81640625" style="2" bestFit="1" customWidth="1"/>
    <col min="7113" max="7113" width="12.7265625" style="2" customWidth="1"/>
    <col min="7114" max="7114" width="11.7265625" style="2" customWidth="1"/>
    <col min="7115" max="7115" width="13" style="2" customWidth="1"/>
    <col min="7116" max="7116" width="12.54296875" style="2" customWidth="1"/>
    <col min="7117" max="7117" width="0" style="2" hidden="1" customWidth="1"/>
    <col min="7118" max="7357" width="11.453125" style="2"/>
    <col min="7358" max="7358" width="16.1796875" style="2" customWidth="1"/>
    <col min="7359" max="7359" width="16" style="2" customWidth="1"/>
    <col min="7360" max="7360" width="9.81640625" style="2" bestFit="1" customWidth="1"/>
    <col min="7361" max="7361" width="11.7265625" style="2" customWidth="1"/>
    <col min="7362" max="7363" width="11.1796875" style="2" customWidth="1"/>
    <col min="7364" max="7364" width="11.81640625" style="2" bestFit="1" customWidth="1"/>
    <col min="7365" max="7366" width="11.1796875" style="2" customWidth="1"/>
    <col min="7367" max="7367" width="12.81640625" style="2" customWidth="1"/>
    <col min="7368" max="7368" width="11.81640625" style="2" bestFit="1" customWidth="1"/>
    <col min="7369" max="7369" width="12.7265625" style="2" customWidth="1"/>
    <col min="7370" max="7370" width="11.7265625" style="2" customWidth="1"/>
    <col min="7371" max="7371" width="13" style="2" customWidth="1"/>
    <col min="7372" max="7372" width="12.54296875" style="2" customWidth="1"/>
    <col min="7373" max="7373" width="0" style="2" hidden="1" customWidth="1"/>
    <col min="7374" max="7613" width="11.453125" style="2"/>
    <col min="7614" max="7614" width="16.1796875" style="2" customWidth="1"/>
    <col min="7615" max="7615" width="16" style="2" customWidth="1"/>
    <col min="7616" max="7616" width="9.81640625" style="2" bestFit="1" customWidth="1"/>
    <col min="7617" max="7617" width="11.7265625" style="2" customWidth="1"/>
    <col min="7618" max="7619" width="11.1796875" style="2" customWidth="1"/>
    <col min="7620" max="7620" width="11.81640625" style="2" bestFit="1" customWidth="1"/>
    <col min="7621" max="7622" width="11.1796875" style="2" customWidth="1"/>
    <col min="7623" max="7623" width="12.81640625" style="2" customWidth="1"/>
    <col min="7624" max="7624" width="11.81640625" style="2" bestFit="1" customWidth="1"/>
    <col min="7625" max="7625" width="12.7265625" style="2" customWidth="1"/>
    <col min="7626" max="7626" width="11.7265625" style="2" customWidth="1"/>
    <col min="7627" max="7627" width="13" style="2" customWidth="1"/>
    <col min="7628" max="7628" width="12.54296875" style="2" customWidth="1"/>
    <col min="7629" max="7629" width="0" style="2" hidden="1" customWidth="1"/>
    <col min="7630" max="7869" width="11.453125" style="2"/>
    <col min="7870" max="7870" width="16.1796875" style="2" customWidth="1"/>
    <col min="7871" max="7871" width="16" style="2" customWidth="1"/>
    <col min="7872" max="7872" width="9.81640625" style="2" bestFit="1" customWidth="1"/>
    <col min="7873" max="7873" width="11.7265625" style="2" customWidth="1"/>
    <col min="7874" max="7875" width="11.1796875" style="2" customWidth="1"/>
    <col min="7876" max="7876" width="11.81640625" style="2" bestFit="1" customWidth="1"/>
    <col min="7877" max="7878" width="11.1796875" style="2" customWidth="1"/>
    <col min="7879" max="7879" width="12.81640625" style="2" customWidth="1"/>
    <col min="7880" max="7880" width="11.81640625" style="2" bestFit="1" customWidth="1"/>
    <col min="7881" max="7881" width="12.7265625" style="2" customWidth="1"/>
    <col min="7882" max="7882" width="11.7265625" style="2" customWidth="1"/>
    <col min="7883" max="7883" width="13" style="2" customWidth="1"/>
    <col min="7884" max="7884" width="12.54296875" style="2" customWidth="1"/>
    <col min="7885" max="7885" width="0" style="2" hidden="1" customWidth="1"/>
    <col min="7886" max="8125" width="11.453125" style="2"/>
    <col min="8126" max="8126" width="16.1796875" style="2" customWidth="1"/>
    <col min="8127" max="8127" width="16" style="2" customWidth="1"/>
    <col min="8128" max="8128" width="9.81640625" style="2" bestFit="1" customWidth="1"/>
    <col min="8129" max="8129" width="11.7265625" style="2" customWidth="1"/>
    <col min="8130" max="8131" width="11.1796875" style="2" customWidth="1"/>
    <col min="8132" max="8132" width="11.81640625" style="2" bestFit="1" customWidth="1"/>
    <col min="8133" max="8134" width="11.1796875" style="2" customWidth="1"/>
    <col min="8135" max="8135" width="12.81640625" style="2" customWidth="1"/>
    <col min="8136" max="8136" width="11.81640625" style="2" bestFit="1" customWidth="1"/>
    <col min="8137" max="8137" width="12.7265625" style="2" customWidth="1"/>
    <col min="8138" max="8138" width="11.7265625" style="2" customWidth="1"/>
    <col min="8139" max="8139" width="13" style="2" customWidth="1"/>
    <col min="8140" max="8140" width="12.54296875" style="2" customWidth="1"/>
    <col min="8141" max="8141" width="0" style="2" hidden="1" customWidth="1"/>
    <col min="8142" max="8381" width="11.453125" style="2"/>
    <col min="8382" max="8382" width="16.1796875" style="2" customWidth="1"/>
    <col min="8383" max="8383" width="16" style="2" customWidth="1"/>
    <col min="8384" max="8384" width="9.81640625" style="2" bestFit="1" customWidth="1"/>
    <col min="8385" max="8385" width="11.7265625" style="2" customWidth="1"/>
    <col min="8386" max="8387" width="11.1796875" style="2" customWidth="1"/>
    <col min="8388" max="8388" width="11.81640625" style="2" bestFit="1" customWidth="1"/>
    <col min="8389" max="8390" width="11.1796875" style="2" customWidth="1"/>
    <col min="8391" max="8391" width="12.81640625" style="2" customWidth="1"/>
    <col min="8392" max="8392" width="11.81640625" style="2" bestFit="1" customWidth="1"/>
    <col min="8393" max="8393" width="12.7265625" style="2" customWidth="1"/>
    <col min="8394" max="8394" width="11.7265625" style="2" customWidth="1"/>
    <col min="8395" max="8395" width="13" style="2" customWidth="1"/>
    <col min="8396" max="8396" width="12.54296875" style="2" customWidth="1"/>
    <col min="8397" max="8397" width="0" style="2" hidden="1" customWidth="1"/>
    <col min="8398" max="8637" width="11.453125" style="2"/>
    <col min="8638" max="8638" width="16.1796875" style="2" customWidth="1"/>
    <col min="8639" max="8639" width="16" style="2" customWidth="1"/>
    <col min="8640" max="8640" width="9.81640625" style="2" bestFit="1" customWidth="1"/>
    <col min="8641" max="8641" width="11.7265625" style="2" customWidth="1"/>
    <col min="8642" max="8643" width="11.1796875" style="2" customWidth="1"/>
    <col min="8644" max="8644" width="11.81640625" style="2" bestFit="1" customWidth="1"/>
    <col min="8645" max="8646" width="11.1796875" style="2" customWidth="1"/>
    <col min="8647" max="8647" width="12.81640625" style="2" customWidth="1"/>
    <col min="8648" max="8648" width="11.81640625" style="2" bestFit="1" customWidth="1"/>
    <col min="8649" max="8649" width="12.7265625" style="2" customWidth="1"/>
    <col min="8650" max="8650" width="11.7265625" style="2" customWidth="1"/>
    <col min="8651" max="8651" width="13" style="2" customWidth="1"/>
    <col min="8652" max="8652" width="12.54296875" style="2" customWidth="1"/>
    <col min="8653" max="8653" width="0" style="2" hidden="1" customWidth="1"/>
    <col min="8654" max="8893" width="11.453125" style="2"/>
    <col min="8894" max="8894" width="16.1796875" style="2" customWidth="1"/>
    <col min="8895" max="8895" width="16" style="2" customWidth="1"/>
    <col min="8896" max="8896" width="9.81640625" style="2" bestFit="1" customWidth="1"/>
    <col min="8897" max="8897" width="11.7265625" style="2" customWidth="1"/>
    <col min="8898" max="8899" width="11.1796875" style="2" customWidth="1"/>
    <col min="8900" max="8900" width="11.81640625" style="2" bestFit="1" customWidth="1"/>
    <col min="8901" max="8902" width="11.1796875" style="2" customWidth="1"/>
    <col min="8903" max="8903" width="12.81640625" style="2" customWidth="1"/>
    <col min="8904" max="8904" width="11.81640625" style="2" bestFit="1" customWidth="1"/>
    <col min="8905" max="8905" width="12.7265625" style="2" customWidth="1"/>
    <col min="8906" max="8906" width="11.7265625" style="2" customWidth="1"/>
    <col min="8907" max="8907" width="13" style="2" customWidth="1"/>
    <col min="8908" max="8908" width="12.54296875" style="2" customWidth="1"/>
    <col min="8909" max="8909" width="0" style="2" hidden="1" customWidth="1"/>
    <col min="8910" max="9149" width="11.453125" style="2"/>
    <col min="9150" max="9150" width="16.1796875" style="2" customWidth="1"/>
    <col min="9151" max="9151" width="16" style="2" customWidth="1"/>
    <col min="9152" max="9152" width="9.81640625" style="2" bestFit="1" customWidth="1"/>
    <col min="9153" max="9153" width="11.7265625" style="2" customWidth="1"/>
    <col min="9154" max="9155" width="11.1796875" style="2" customWidth="1"/>
    <col min="9156" max="9156" width="11.81640625" style="2" bestFit="1" customWidth="1"/>
    <col min="9157" max="9158" width="11.1796875" style="2" customWidth="1"/>
    <col min="9159" max="9159" width="12.81640625" style="2" customWidth="1"/>
    <col min="9160" max="9160" width="11.81640625" style="2" bestFit="1" customWidth="1"/>
    <col min="9161" max="9161" width="12.7265625" style="2" customWidth="1"/>
    <col min="9162" max="9162" width="11.7265625" style="2" customWidth="1"/>
    <col min="9163" max="9163" width="13" style="2" customWidth="1"/>
    <col min="9164" max="9164" width="12.54296875" style="2" customWidth="1"/>
    <col min="9165" max="9165" width="0" style="2" hidden="1" customWidth="1"/>
    <col min="9166" max="9405" width="11.453125" style="2"/>
    <col min="9406" max="9406" width="16.1796875" style="2" customWidth="1"/>
    <col min="9407" max="9407" width="16" style="2" customWidth="1"/>
    <col min="9408" max="9408" width="9.81640625" style="2" bestFit="1" customWidth="1"/>
    <col min="9409" max="9409" width="11.7265625" style="2" customWidth="1"/>
    <col min="9410" max="9411" width="11.1796875" style="2" customWidth="1"/>
    <col min="9412" max="9412" width="11.81640625" style="2" bestFit="1" customWidth="1"/>
    <col min="9413" max="9414" width="11.1796875" style="2" customWidth="1"/>
    <col min="9415" max="9415" width="12.81640625" style="2" customWidth="1"/>
    <col min="9416" max="9416" width="11.81640625" style="2" bestFit="1" customWidth="1"/>
    <col min="9417" max="9417" width="12.7265625" style="2" customWidth="1"/>
    <col min="9418" max="9418" width="11.7265625" style="2" customWidth="1"/>
    <col min="9419" max="9419" width="13" style="2" customWidth="1"/>
    <col min="9420" max="9420" width="12.54296875" style="2" customWidth="1"/>
    <col min="9421" max="9421" width="0" style="2" hidden="1" customWidth="1"/>
    <col min="9422" max="9661" width="11.453125" style="2"/>
    <col min="9662" max="9662" width="16.1796875" style="2" customWidth="1"/>
    <col min="9663" max="9663" width="16" style="2" customWidth="1"/>
    <col min="9664" max="9664" width="9.81640625" style="2" bestFit="1" customWidth="1"/>
    <col min="9665" max="9665" width="11.7265625" style="2" customWidth="1"/>
    <col min="9666" max="9667" width="11.1796875" style="2" customWidth="1"/>
    <col min="9668" max="9668" width="11.81640625" style="2" bestFit="1" customWidth="1"/>
    <col min="9669" max="9670" width="11.1796875" style="2" customWidth="1"/>
    <col min="9671" max="9671" width="12.81640625" style="2" customWidth="1"/>
    <col min="9672" max="9672" width="11.81640625" style="2" bestFit="1" customWidth="1"/>
    <col min="9673" max="9673" width="12.7265625" style="2" customWidth="1"/>
    <col min="9674" max="9674" width="11.7265625" style="2" customWidth="1"/>
    <col min="9675" max="9675" width="13" style="2" customWidth="1"/>
    <col min="9676" max="9676" width="12.54296875" style="2" customWidth="1"/>
    <col min="9677" max="9677" width="0" style="2" hidden="1" customWidth="1"/>
    <col min="9678" max="9917" width="11.453125" style="2"/>
    <col min="9918" max="9918" width="16.1796875" style="2" customWidth="1"/>
    <col min="9919" max="9919" width="16" style="2" customWidth="1"/>
    <col min="9920" max="9920" width="9.81640625" style="2" bestFit="1" customWidth="1"/>
    <col min="9921" max="9921" width="11.7265625" style="2" customWidth="1"/>
    <col min="9922" max="9923" width="11.1796875" style="2" customWidth="1"/>
    <col min="9924" max="9924" width="11.81640625" style="2" bestFit="1" customWidth="1"/>
    <col min="9925" max="9926" width="11.1796875" style="2" customWidth="1"/>
    <col min="9927" max="9927" width="12.81640625" style="2" customWidth="1"/>
    <col min="9928" max="9928" width="11.81640625" style="2" bestFit="1" customWidth="1"/>
    <col min="9929" max="9929" width="12.7265625" style="2" customWidth="1"/>
    <col min="9930" max="9930" width="11.7265625" style="2" customWidth="1"/>
    <col min="9931" max="9931" width="13" style="2" customWidth="1"/>
    <col min="9932" max="9932" width="12.54296875" style="2" customWidth="1"/>
    <col min="9933" max="9933" width="0" style="2" hidden="1" customWidth="1"/>
    <col min="9934" max="10173" width="11.453125" style="2"/>
    <col min="10174" max="10174" width="16.1796875" style="2" customWidth="1"/>
    <col min="10175" max="10175" width="16" style="2" customWidth="1"/>
    <col min="10176" max="10176" width="9.81640625" style="2" bestFit="1" customWidth="1"/>
    <col min="10177" max="10177" width="11.7265625" style="2" customWidth="1"/>
    <col min="10178" max="10179" width="11.1796875" style="2" customWidth="1"/>
    <col min="10180" max="10180" width="11.81640625" style="2" bestFit="1" customWidth="1"/>
    <col min="10181" max="10182" width="11.1796875" style="2" customWidth="1"/>
    <col min="10183" max="10183" width="12.81640625" style="2" customWidth="1"/>
    <col min="10184" max="10184" width="11.81640625" style="2" bestFit="1" customWidth="1"/>
    <col min="10185" max="10185" width="12.7265625" style="2" customWidth="1"/>
    <col min="10186" max="10186" width="11.7265625" style="2" customWidth="1"/>
    <col min="10187" max="10187" width="13" style="2" customWidth="1"/>
    <col min="10188" max="10188" width="12.54296875" style="2" customWidth="1"/>
    <col min="10189" max="10189" width="0" style="2" hidden="1" customWidth="1"/>
    <col min="10190" max="10429" width="11.453125" style="2"/>
    <col min="10430" max="10430" width="16.1796875" style="2" customWidth="1"/>
    <col min="10431" max="10431" width="16" style="2" customWidth="1"/>
    <col min="10432" max="10432" width="9.81640625" style="2" bestFit="1" customWidth="1"/>
    <col min="10433" max="10433" width="11.7265625" style="2" customWidth="1"/>
    <col min="10434" max="10435" width="11.1796875" style="2" customWidth="1"/>
    <col min="10436" max="10436" width="11.81640625" style="2" bestFit="1" customWidth="1"/>
    <col min="10437" max="10438" width="11.1796875" style="2" customWidth="1"/>
    <col min="10439" max="10439" width="12.81640625" style="2" customWidth="1"/>
    <col min="10440" max="10440" width="11.81640625" style="2" bestFit="1" customWidth="1"/>
    <col min="10441" max="10441" width="12.7265625" style="2" customWidth="1"/>
    <col min="10442" max="10442" width="11.7265625" style="2" customWidth="1"/>
    <col min="10443" max="10443" width="13" style="2" customWidth="1"/>
    <col min="10444" max="10444" width="12.54296875" style="2" customWidth="1"/>
    <col min="10445" max="10445" width="0" style="2" hidden="1" customWidth="1"/>
    <col min="10446" max="10685" width="11.453125" style="2"/>
    <col min="10686" max="10686" width="16.1796875" style="2" customWidth="1"/>
    <col min="10687" max="10687" width="16" style="2" customWidth="1"/>
    <col min="10688" max="10688" width="9.81640625" style="2" bestFit="1" customWidth="1"/>
    <col min="10689" max="10689" width="11.7265625" style="2" customWidth="1"/>
    <col min="10690" max="10691" width="11.1796875" style="2" customWidth="1"/>
    <col min="10692" max="10692" width="11.81640625" style="2" bestFit="1" customWidth="1"/>
    <col min="10693" max="10694" width="11.1796875" style="2" customWidth="1"/>
    <col min="10695" max="10695" width="12.81640625" style="2" customWidth="1"/>
    <col min="10696" max="10696" width="11.81640625" style="2" bestFit="1" customWidth="1"/>
    <col min="10697" max="10697" width="12.7265625" style="2" customWidth="1"/>
    <col min="10698" max="10698" width="11.7265625" style="2" customWidth="1"/>
    <col min="10699" max="10699" width="13" style="2" customWidth="1"/>
    <col min="10700" max="10700" width="12.54296875" style="2" customWidth="1"/>
    <col min="10701" max="10701" width="0" style="2" hidden="1" customWidth="1"/>
    <col min="10702" max="10941" width="11.453125" style="2"/>
    <col min="10942" max="10942" width="16.1796875" style="2" customWidth="1"/>
    <col min="10943" max="10943" width="16" style="2" customWidth="1"/>
    <col min="10944" max="10944" width="9.81640625" style="2" bestFit="1" customWidth="1"/>
    <col min="10945" max="10945" width="11.7265625" style="2" customWidth="1"/>
    <col min="10946" max="10947" width="11.1796875" style="2" customWidth="1"/>
    <col min="10948" max="10948" width="11.81640625" style="2" bestFit="1" customWidth="1"/>
    <col min="10949" max="10950" width="11.1796875" style="2" customWidth="1"/>
    <col min="10951" max="10951" width="12.81640625" style="2" customWidth="1"/>
    <col min="10952" max="10952" width="11.81640625" style="2" bestFit="1" customWidth="1"/>
    <col min="10953" max="10953" width="12.7265625" style="2" customWidth="1"/>
    <col min="10954" max="10954" width="11.7265625" style="2" customWidth="1"/>
    <col min="10955" max="10955" width="13" style="2" customWidth="1"/>
    <col min="10956" max="10956" width="12.54296875" style="2" customWidth="1"/>
    <col min="10957" max="10957" width="0" style="2" hidden="1" customWidth="1"/>
    <col min="10958" max="11197" width="11.453125" style="2"/>
    <col min="11198" max="11198" width="16.1796875" style="2" customWidth="1"/>
    <col min="11199" max="11199" width="16" style="2" customWidth="1"/>
    <col min="11200" max="11200" width="9.81640625" style="2" bestFit="1" customWidth="1"/>
    <col min="11201" max="11201" width="11.7265625" style="2" customWidth="1"/>
    <col min="11202" max="11203" width="11.1796875" style="2" customWidth="1"/>
    <col min="11204" max="11204" width="11.81640625" style="2" bestFit="1" customWidth="1"/>
    <col min="11205" max="11206" width="11.1796875" style="2" customWidth="1"/>
    <col min="11207" max="11207" width="12.81640625" style="2" customWidth="1"/>
    <col min="11208" max="11208" width="11.81640625" style="2" bestFit="1" customWidth="1"/>
    <col min="11209" max="11209" width="12.7265625" style="2" customWidth="1"/>
    <col min="11210" max="11210" width="11.7265625" style="2" customWidth="1"/>
    <col min="11211" max="11211" width="13" style="2" customWidth="1"/>
    <col min="11212" max="11212" width="12.54296875" style="2" customWidth="1"/>
    <col min="11213" max="11213" width="0" style="2" hidden="1" customWidth="1"/>
    <col min="11214" max="11453" width="11.453125" style="2"/>
    <col min="11454" max="11454" width="16.1796875" style="2" customWidth="1"/>
    <col min="11455" max="11455" width="16" style="2" customWidth="1"/>
    <col min="11456" max="11456" width="9.81640625" style="2" bestFit="1" customWidth="1"/>
    <col min="11457" max="11457" width="11.7265625" style="2" customWidth="1"/>
    <col min="11458" max="11459" width="11.1796875" style="2" customWidth="1"/>
    <col min="11460" max="11460" width="11.81640625" style="2" bestFit="1" customWidth="1"/>
    <col min="11461" max="11462" width="11.1796875" style="2" customWidth="1"/>
    <col min="11463" max="11463" width="12.81640625" style="2" customWidth="1"/>
    <col min="11464" max="11464" width="11.81640625" style="2" bestFit="1" customWidth="1"/>
    <col min="11465" max="11465" width="12.7265625" style="2" customWidth="1"/>
    <col min="11466" max="11466" width="11.7265625" style="2" customWidth="1"/>
    <col min="11467" max="11467" width="13" style="2" customWidth="1"/>
    <col min="11468" max="11468" width="12.54296875" style="2" customWidth="1"/>
    <col min="11469" max="11469" width="0" style="2" hidden="1" customWidth="1"/>
    <col min="11470" max="11709" width="11.453125" style="2"/>
    <col min="11710" max="11710" width="16.1796875" style="2" customWidth="1"/>
    <col min="11711" max="11711" width="16" style="2" customWidth="1"/>
    <col min="11712" max="11712" width="9.81640625" style="2" bestFit="1" customWidth="1"/>
    <col min="11713" max="11713" width="11.7265625" style="2" customWidth="1"/>
    <col min="11714" max="11715" width="11.1796875" style="2" customWidth="1"/>
    <col min="11716" max="11716" width="11.81640625" style="2" bestFit="1" customWidth="1"/>
    <col min="11717" max="11718" width="11.1796875" style="2" customWidth="1"/>
    <col min="11719" max="11719" width="12.81640625" style="2" customWidth="1"/>
    <col min="11720" max="11720" width="11.81640625" style="2" bestFit="1" customWidth="1"/>
    <col min="11721" max="11721" width="12.7265625" style="2" customWidth="1"/>
    <col min="11722" max="11722" width="11.7265625" style="2" customWidth="1"/>
    <col min="11723" max="11723" width="13" style="2" customWidth="1"/>
    <col min="11724" max="11724" width="12.54296875" style="2" customWidth="1"/>
    <col min="11725" max="11725" width="0" style="2" hidden="1" customWidth="1"/>
    <col min="11726" max="11965" width="11.453125" style="2"/>
    <col min="11966" max="11966" width="16.1796875" style="2" customWidth="1"/>
    <col min="11967" max="11967" width="16" style="2" customWidth="1"/>
    <col min="11968" max="11968" width="9.81640625" style="2" bestFit="1" customWidth="1"/>
    <col min="11969" max="11969" width="11.7265625" style="2" customWidth="1"/>
    <col min="11970" max="11971" width="11.1796875" style="2" customWidth="1"/>
    <col min="11972" max="11972" width="11.81640625" style="2" bestFit="1" customWidth="1"/>
    <col min="11973" max="11974" width="11.1796875" style="2" customWidth="1"/>
    <col min="11975" max="11975" width="12.81640625" style="2" customWidth="1"/>
    <col min="11976" max="11976" width="11.81640625" style="2" bestFit="1" customWidth="1"/>
    <col min="11977" max="11977" width="12.7265625" style="2" customWidth="1"/>
    <col min="11978" max="11978" width="11.7265625" style="2" customWidth="1"/>
    <col min="11979" max="11979" width="13" style="2" customWidth="1"/>
    <col min="11980" max="11980" width="12.54296875" style="2" customWidth="1"/>
    <col min="11981" max="11981" width="0" style="2" hidden="1" customWidth="1"/>
    <col min="11982" max="12221" width="11.453125" style="2"/>
    <col min="12222" max="12222" width="16.1796875" style="2" customWidth="1"/>
    <col min="12223" max="12223" width="16" style="2" customWidth="1"/>
    <col min="12224" max="12224" width="9.81640625" style="2" bestFit="1" customWidth="1"/>
    <col min="12225" max="12225" width="11.7265625" style="2" customWidth="1"/>
    <col min="12226" max="12227" width="11.1796875" style="2" customWidth="1"/>
    <col min="12228" max="12228" width="11.81640625" style="2" bestFit="1" customWidth="1"/>
    <col min="12229" max="12230" width="11.1796875" style="2" customWidth="1"/>
    <col min="12231" max="12231" width="12.81640625" style="2" customWidth="1"/>
    <col min="12232" max="12232" width="11.81640625" style="2" bestFit="1" customWidth="1"/>
    <col min="12233" max="12233" width="12.7265625" style="2" customWidth="1"/>
    <col min="12234" max="12234" width="11.7265625" style="2" customWidth="1"/>
    <col min="12235" max="12235" width="13" style="2" customWidth="1"/>
    <col min="12236" max="12236" width="12.54296875" style="2" customWidth="1"/>
    <col min="12237" max="12237" width="0" style="2" hidden="1" customWidth="1"/>
    <col min="12238" max="12477" width="11.453125" style="2"/>
    <col min="12478" max="12478" width="16.1796875" style="2" customWidth="1"/>
    <col min="12479" max="12479" width="16" style="2" customWidth="1"/>
    <col min="12480" max="12480" width="9.81640625" style="2" bestFit="1" customWidth="1"/>
    <col min="12481" max="12481" width="11.7265625" style="2" customWidth="1"/>
    <col min="12482" max="12483" width="11.1796875" style="2" customWidth="1"/>
    <col min="12484" max="12484" width="11.81640625" style="2" bestFit="1" customWidth="1"/>
    <col min="12485" max="12486" width="11.1796875" style="2" customWidth="1"/>
    <col min="12487" max="12487" width="12.81640625" style="2" customWidth="1"/>
    <col min="12488" max="12488" width="11.81640625" style="2" bestFit="1" customWidth="1"/>
    <col min="12489" max="12489" width="12.7265625" style="2" customWidth="1"/>
    <col min="12490" max="12490" width="11.7265625" style="2" customWidth="1"/>
    <col min="12491" max="12491" width="13" style="2" customWidth="1"/>
    <col min="12492" max="12492" width="12.54296875" style="2" customWidth="1"/>
    <col min="12493" max="12493" width="0" style="2" hidden="1" customWidth="1"/>
    <col min="12494" max="12733" width="11.453125" style="2"/>
    <col min="12734" max="12734" width="16.1796875" style="2" customWidth="1"/>
    <col min="12735" max="12735" width="16" style="2" customWidth="1"/>
    <col min="12736" max="12736" width="9.81640625" style="2" bestFit="1" customWidth="1"/>
    <col min="12737" max="12737" width="11.7265625" style="2" customWidth="1"/>
    <col min="12738" max="12739" width="11.1796875" style="2" customWidth="1"/>
    <col min="12740" max="12740" width="11.81640625" style="2" bestFit="1" customWidth="1"/>
    <col min="12741" max="12742" width="11.1796875" style="2" customWidth="1"/>
    <col min="12743" max="12743" width="12.81640625" style="2" customWidth="1"/>
    <col min="12744" max="12744" width="11.81640625" style="2" bestFit="1" customWidth="1"/>
    <col min="12745" max="12745" width="12.7265625" style="2" customWidth="1"/>
    <col min="12746" max="12746" width="11.7265625" style="2" customWidth="1"/>
    <col min="12747" max="12747" width="13" style="2" customWidth="1"/>
    <col min="12748" max="12748" width="12.54296875" style="2" customWidth="1"/>
    <col min="12749" max="12749" width="0" style="2" hidden="1" customWidth="1"/>
    <col min="12750" max="12989" width="11.453125" style="2"/>
    <col min="12990" max="12990" width="16.1796875" style="2" customWidth="1"/>
    <col min="12991" max="12991" width="16" style="2" customWidth="1"/>
    <col min="12992" max="12992" width="9.81640625" style="2" bestFit="1" customWidth="1"/>
    <col min="12993" max="12993" width="11.7265625" style="2" customWidth="1"/>
    <col min="12994" max="12995" width="11.1796875" style="2" customWidth="1"/>
    <col min="12996" max="12996" width="11.81640625" style="2" bestFit="1" customWidth="1"/>
    <col min="12997" max="12998" width="11.1796875" style="2" customWidth="1"/>
    <col min="12999" max="12999" width="12.81640625" style="2" customWidth="1"/>
    <col min="13000" max="13000" width="11.81640625" style="2" bestFit="1" customWidth="1"/>
    <col min="13001" max="13001" width="12.7265625" style="2" customWidth="1"/>
    <col min="13002" max="13002" width="11.7265625" style="2" customWidth="1"/>
    <col min="13003" max="13003" width="13" style="2" customWidth="1"/>
    <col min="13004" max="13004" width="12.54296875" style="2" customWidth="1"/>
    <col min="13005" max="13005" width="0" style="2" hidden="1" customWidth="1"/>
    <col min="13006" max="13245" width="11.453125" style="2"/>
    <col min="13246" max="13246" width="16.1796875" style="2" customWidth="1"/>
    <col min="13247" max="13247" width="16" style="2" customWidth="1"/>
    <col min="13248" max="13248" width="9.81640625" style="2" bestFit="1" customWidth="1"/>
    <col min="13249" max="13249" width="11.7265625" style="2" customWidth="1"/>
    <col min="13250" max="13251" width="11.1796875" style="2" customWidth="1"/>
    <col min="13252" max="13252" width="11.81640625" style="2" bestFit="1" customWidth="1"/>
    <col min="13253" max="13254" width="11.1796875" style="2" customWidth="1"/>
    <col min="13255" max="13255" width="12.81640625" style="2" customWidth="1"/>
    <col min="13256" max="13256" width="11.81640625" style="2" bestFit="1" customWidth="1"/>
    <col min="13257" max="13257" width="12.7265625" style="2" customWidth="1"/>
    <col min="13258" max="13258" width="11.7265625" style="2" customWidth="1"/>
    <col min="13259" max="13259" width="13" style="2" customWidth="1"/>
    <col min="13260" max="13260" width="12.54296875" style="2" customWidth="1"/>
    <col min="13261" max="13261" width="0" style="2" hidden="1" customWidth="1"/>
    <col min="13262" max="13501" width="11.453125" style="2"/>
    <col min="13502" max="13502" width="16.1796875" style="2" customWidth="1"/>
    <col min="13503" max="13503" width="16" style="2" customWidth="1"/>
    <col min="13504" max="13504" width="9.81640625" style="2" bestFit="1" customWidth="1"/>
    <col min="13505" max="13505" width="11.7265625" style="2" customWidth="1"/>
    <col min="13506" max="13507" width="11.1796875" style="2" customWidth="1"/>
    <col min="13508" max="13508" width="11.81640625" style="2" bestFit="1" customWidth="1"/>
    <col min="13509" max="13510" width="11.1796875" style="2" customWidth="1"/>
    <col min="13511" max="13511" width="12.81640625" style="2" customWidth="1"/>
    <col min="13512" max="13512" width="11.81640625" style="2" bestFit="1" customWidth="1"/>
    <col min="13513" max="13513" width="12.7265625" style="2" customWidth="1"/>
    <col min="13514" max="13514" width="11.7265625" style="2" customWidth="1"/>
    <col min="13515" max="13515" width="13" style="2" customWidth="1"/>
    <col min="13516" max="13516" width="12.54296875" style="2" customWidth="1"/>
    <col min="13517" max="13517" width="0" style="2" hidden="1" customWidth="1"/>
    <col min="13518" max="13757" width="11.453125" style="2"/>
    <col min="13758" max="13758" width="16.1796875" style="2" customWidth="1"/>
    <col min="13759" max="13759" width="16" style="2" customWidth="1"/>
    <col min="13760" max="13760" width="9.81640625" style="2" bestFit="1" customWidth="1"/>
    <col min="13761" max="13761" width="11.7265625" style="2" customWidth="1"/>
    <col min="13762" max="13763" width="11.1796875" style="2" customWidth="1"/>
    <col min="13764" max="13764" width="11.81640625" style="2" bestFit="1" customWidth="1"/>
    <col min="13765" max="13766" width="11.1796875" style="2" customWidth="1"/>
    <col min="13767" max="13767" width="12.81640625" style="2" customWidth="1"/>
    <col min="13768" max="13768" width="11.81640625" style="2" bestFit="1" customWidth="1"/>
    <col min="13769" max="13769" width="12.7265625" style="2" customWidth="1"/>
    <col min="13770" max="13770" width="11.7265625" style="2" customWidth="1"/>
    <col min="13771" max="13771" width="13" style="2" customWidth="1"/>
    <col min="13772" max="13772" width="12.54296875" style="2" customWidth="1"/>
    <col min="13773" max="13773" width="0" style="2" hidden="1" customWidth="1"/>
    <col min="13774" max="14013" width="11.453125" style="2"/>
    <col min="14014" max="14014" width="16.1796875" style="2" customWidth="1"/>
    <col min="14015" max="14015" width="16" style="2" customWidth="1"/>
    <col min="14016" max="14016" width="9.81640625" style="2" bestFit="1" customWidth="1"/>
    <col min="14017" max="14017" width="11.7265625" style="2" customWidth="1"/>
    <col min="14018" max="14019" width="11.1796875" style="2" customWidth="1"/>
    <col min="14020" max="14020" width="11.81640625" style="2" bestFit="1" customWidth="1"/>
    <col min="14021" max="14022" width="11.1796875" style="2" customWidth="1"/>
    <col min="14023" max="14023" width="12.81640625" style="2" customWidth="1"/>
    <col min="14024" max="14024" width="11.81640625" style="2" bestFit="1" customWidth="1"/>
    <col min="14025" max="14025" width="12.7265625" style="2" customWidth="1"/>
    <col min="14026" max="14026" width="11.7265625" style="2" customWidth="1"/>
    <col min="14027" max="14027" width="13" style="2" customWidth="1"/>
    <col min="14028" max="14028" width="12.54296875" style="2" customWidth="1"/>
    <col min="14029" max="14029" width="0" style="2" hidden="1" customWidth="1"/>
    <col min="14030" max="14269" width="11.453125" style="2"/>
    <col min="14270" max="14270" width="16.1796875" style="2" customWidth="1"/>
    <col min="14271" max="14271" width="16" style="2" customWidth="1"/>
    <col min="14272" max="14272" width="9.81640625" style="2" bestFit="1" customWidth="1"/>
    <col min="14273" max="14273" width="11.7265625" style="2" customWidth="1"/>
    <col min="14274" max="14275" width="11.1796875" style="2" customWidth="1"/>
    <col min="14276" max="14276" width="11.81640625" style="2" bestFit="1" customWidth="1"/>
    <col min="14277" max="14278" width="11.1796875" style="2" customWidth="1"/>
    <col min="14279" max="14279" width="12.81640625" style="2" customWidth="1"/>
    <col min="14280" max="14280" width="11.81640625" style="2" bestFit="1" customWidth="1"/>
    <col min="14281" max="14281" width="12.7265625" style="2" customWidth="1"/>
    <col min="14282" max="14282" width="11.7265625" style="2" customWidth="1"/>
    <col min="14283" max="14283" width="13" style="2" customWidth="1"/>
    <col min="14284" max="14284" width="12.54296875" style="2" customWidth="1"/>
    <col min="14285" max="14285" width="0" style="2" hidden="1" customWidth="1"/>
    <col min="14286" max="14525" width="11.453125" style="2"/>
    <col min="14526" max="14526" width="16.1796875" style="2" customWidth="1"/>
    <col min="14527" max="14527" width="16" style="2" customWidth="1"/>
    <col min="14528" max="14528" width="9.81640625" style="2" bestFit="1" customWidth="1"/>
    <col min="14529" max="14529" width="11.7265625" style="2" customWidth="1"/>
    <col min="14530" max="14531" width="11.1796875" style="2" customWidth="1"/>
    <col min="14532" max="14532" width="11.81640625" style="2" bestFit="1" customWidth="1"/>
    <col min="14533" max="14534" width="11.1796875" style="2" customWidth="1"/>
    <col min="14535" max="14535" width="12.81640625" style="2" customWidth="1"/>
    <col min="14536" max="14536" width="11.81640625" style="2" bestFit="1" customWidth="1"/>
    <col min="14537" max="14537" width="12.7265625" style="2" customWidth="1"/>
    <col min="14538" max="14538" width="11.7265625" style="2" customWidth="1"/>
    <col min="14539" max="14539" width="13" style="2" customWidth="1"/>
    <col min="14540" max="14540" width="12.54296875" style="2" customWidth="1"/>
    <col min="14541" max="14541" width="0" style="2" hidden="1" customWidth="1"/>
    <col min="14542" max="14781" width="11.453125" style="2"/>
    <col min="14782" max="14782" width="16.1796875" style="2" customWidth="1"/>
    <col min="14783" max="14783" width="16" style="2" customWidth="1"/>
    <col min="14784" max="14784" width="9.81640625" style="2" bestFit="1" customWidth="1"/>
    <col min="14785" max="14785" width="11.7265625" style="2" customWidth="1"/>
    <col min="14786" max="14787" width="11.1796875" style="2" customWidth="1"/>
    <col min="14788" max="14788" width="11.81640625" style="2" bestFit="1" customWidth="1"/>
    <col min="14789" max="14790" width="11.1796875" style="2" customWidth="1"/>
    <col min="14791" max="14791" width="12.81640625" style="2" customWidth="1"/>
    <col min="14792" max="14792" width="11.81640625" style="2" bestFit="1" customWidth="1"/>
    <col min="14793" max="14793" width="12.7265625" style="2" customWidth="1"/>
    <col min="14794" max="14794" width="11.7265625" style="2" customWidth="1"/>
    <col min="14795" max="14795" width="13" style="2" customWidth="1"/>
    <col min="14796" max="14796" width="12.54296875" style="2" customWidth="1"/>
    <col min="14797" max="14797" width="0" style="2" hidden="1" customWidth="1"/>
    <col min="14798" max="15037" width="11.453125" style="2"/>
    <col min="15038" max="15038" width="16.1796875" style="2" customWidth="1"/>
    <col min="15039" max="15039" width="16" style="2" customWidth="1"/>
    <col min="15040" max="15040" width="9.81640625" style="2" bestFit="1" customWidth="1"/>
    <col min="15041" max="15041" width="11.7265625" style="2" customWidth="1"/>
    <col min="15042" max="15043" width="11.1796875" style="2" customWidth="1"/>
    <col min="15044" max="15044" width="11.81640625" style="2" bestFit="1" customWidth="1"/>
    <col min="15045" max="15046" width="11.1796875" style="2" customWidth="1"/>
    <col min="15047" max="15047" width="12.81640625" style="2" customWidth="1"/>
    <col min="15048" max="15048" width="11.81640625" style="2" bestFit="1" customWidth="1"/>
    <col min="15049" max="15049" width="12.7265625" style="2" customWidth="1"/>
    <col min="15050" max="15050" width="11.7265625" style="2" customWidth="1"/>
    <col min="15051" max="15051" width="13" style="2" customWidth="1"/>
    <col min="15052" max="15052" width="12.54296875" style="2" customWidth="1"/>
    <col min="15053" max="15053" width="0" style="2" hidden="1" customWidth="1"/>
    <col min="15054" max="15293" width="11.453125" style="2"/>
    <col min="15294" max="15294" width="16.1796875" style="2" customWidth="1"/>
    <col min="15295" max="15295" width="16" style="2" customWidth="1"/>
    <col min="15296" max="15296" width="9.81640625" style="2" bestFit="1" customWidth="1"/>
    <col min="15297" max="15297" width="11.7265625" style="2" customWidth="1"/>
    <col min="15298" max="15299" width="11.1796875" style="2" customWidth="1"/>
    <col min="15300" max="15300" width="11.81640625" style="2" bestFit="1" customWidth="1"/>
    <col min="15301" max="15302" width="11.1796875" style="2" customWidth="1"/>
    <col min="15303" max="15303" width="12.81640625" style="2" customWidth="1"/>
    <col min="15304" max="15304" width="11.81640625" style="2" bestFit="1" customWidth="1"/>
    <col min="15305" max="15305" width="12.7265625" style="2" customWidth="1"/>
    <col min="15306" max="15306" width="11.7265625" style="2" customWidth="1"/>
    <col min="15307" max="15307" width="13" style="2" customWidth="1"/>
    <col min="15308" max="15308" width="12.54296875" style="2" customWidth="1"/>
    <col min="15309" max="15309" width="0" style="2" hidden="1" customWidth="1"/>
    <col min="15310" max="15549" width="11.453125" style="2"/>
    <col min="15550" max="15550" width="16.1796875" style="2" customWidth="1"/>
    <col min="15551" max="15551" width="16" style="2" customWidth="1"/>
    <col min="15552" max="15552" width="9.81640625" style="2" bestFit="1" customWidth="1"/>
    <col min="15553" max="15553" width="11.7265625" style="2" customWidth="1"/>
    <col min="15554" max="15555" width="11.1796875" style="2" customWidth="1"/>
    <col min="15556" max="15556" width="11.81640625" style="2" bestFit="1" customWidth="1"/>
    <col min="15557" max="15558" width="11.1796875" style="2" customWidth="1"/>
    <col min="15559" max="15559" width="12.81640625" style="2" customWidth="1"/>
    <col min="15560" max="15560" width="11.81640625" style="2" bestFit="1" customWidth="1"/>
    <col min="15561" max="15561" width="12.7265625" style="2" customWidth="1"/>
    <col min="15562" max="15562" width="11.7265625" style="2" customWidth="1"/>
    <col min="15563" max="15563" width="13" style="2" customWidth="1"/>
    <col min="15564" max="15564" width="12.54296875" style="2" customWidth="1"/>
    <col min="15565" max="15565" width="0" style="2" hidden="1" customWidth="1"/>
    <col min="15566" max="15805" width="11.453125" style="2"/>
    <col min="15806" max="15806" width="16.1796875" style="2" customWidth="1"/>
    <col min="15807" max="15807" width="16" style="2" customWidth="1"/>
    <col min="15808" max="15808" width="9.81640625" style="2" bestFit="1" customWidth="1"/>
    <col min="15809" max="15809" width="11.7265625" style="2" customWidth="1"/>
    <col min="15810" max="15811" width="11.1796875" style="2" customWidth="1"/>
    <col min="15812" max="15812" width="11.81640625" style="2" bestFit="1" customWidth="1"/>
    <col min="15813" max="15814" width="11.1796875" style="2" customWidth="1"/>
    <col min="15815" max="15815" width="12.81640625" style="2" customWidth="1"/>
    <col min="15816" max="15816" width="11.81640625" style="2" bestFit="1" customWidth="1"/>
    <col min="15817" max="15817" width="12.7265625" style="2" customWidth="1"/>
    <col min="15818" max="15818" width="11.7265625" style="2" customWidth="1"/>
    <col min="15819" max="15819" width="13" style="2" customWidth="1"/>
    <col min="15820" max="15820" width="12.54296875" style="2" customWidth="1"/>
    <col min="15821" max="15821" width="0" style="2" hidden="1" customWidth="1"/>
    <col min="15822" max="16061" width="11.453125" style="2"/>
    <col min="16062" max="16062" width="16.1796875" style="2" customWidth="1"/>
    <col min="16063" max="16063" width="16" style="2" customWidth="1"/>
    <col min="16064" max="16064" width="9.81640625" style="2" bestFit="1" customWidth="1"/>
    <col min="16065" max="16065" width="11.7265625" style="2" customWidth="1"/>
    <col min="16066" max="16067" width="11.1796875" style="2" customWidth="1"/>
    <col min="16068" max="16068" width="11.81640625" style="2" bestFit="1" customWidth="1"/>
    <col min="16069" max="16070" width="11.1796875" style="2" customWidth="1"/>
    <col min="16071" max="16071" width="12.81640625" style="2" customWidth="1"/>
    <col min="16072" max="16072" width="11.81640625" style="2" bestFit="1" customWidth="1"/>
    <col min="16073" max="16073" width="12.7265625" style="2" customWidth="1"/>
    <col min="16074" max="16074" width="11.7265625" style="2" customWidth="1"/>
    <col min="16075" max="16075" width="13" style="2" customWidth="1"/>
    <col min="16076" max="16076" width="12.54296875" style="2" customWidth="1"/>
    <col min="16077" max="16077" width="0" style="2" hidden="1" customWidth="1"/>
    <col min="16078" max="16384" width="11.453125" style="2"/>
  </cols>
  <sheetData>
    <row r="1" spans="1:16" ht="13.5" customHeight="1" x14ac:dyDescent="0.3">
      <c r="A1" s="256" t="s">
        <v>84</v>
      </c>
      <c r="B1" s="257"/>
      <c r="C1" s="257"/>
      <c r="D1" s="257"/>
      <c r="E1" s="257"/>
      <c r="F1" s="257"/>
      <c r="G1" s="257"/>
      <c r="H1" s="257"/>
    </row>
    <row r="2" spans="1:16" x14ac:dyDescent="0.3">
      <c r="A2" s="257"/>
      <c r="B2" s="257"/>
      <c r="C2" s="257"/>
      <c r="D2" s="257"/>
      <c r="E2" s="257"/>
      <c r="F2" s="257"/>
      <c r="G2" s="257"/>
      <c r="H2" s="257"/>
    </row>
    <row r="3" spans="1:16" x14ac:dyDescent="0.3">
      <c r="A3" s="257"/>
      <c r="B3" s="257"/>
      <c r="C3" s="257"/>
      <c r="D3" s="257"/>
      <c r="E3" s="257"/>
      <c r="F3" s="257"/>
      <c r="G3" s="257"/>
      <c r="H3" s="257"/>
    </row>
    <row r="4" spans="1:16" x14ac:dyDescent="0.3">
      <c r="A4" s="257"/>
      <c r="B4" s="257"/>
      <c r="C4" s="257"/>
      <c r="D4" s="257"/>
      <c r="E4" s="257"/>
      <c r="F4" s="257"/>
      <c r="G4" s="257"/>
      <c r="H4" s="257"/>
    </row>
    <row r="5" spans="1:16" x14ac:dyDescent="0.3">
      <c r="A5" s="257"/>
      <c r="B5" s="257"/>
      <c r="C5" s="257"/>
      <c r="D5" s="257"/>
      <c r="E5" s="257"/>
      <c r="F5" s="257"/>
      <c r="G5" s="257"/>
      <c r="H5" s="257"/>
    </row>
    <row r="6" spans="1:16" x14ac:dyDescent="0.3">
      <c r="A6" s="257"/>
      <c r="B6" s="257"/>
      <c r="C6" s="257"/>
      <c r="D6" s="257"/>
      <c r="E6" s="257"/>
      <c r="F6" s="257"/>
      <c r="G6" s="257"/>
      <c r="H6" s="257"/>
    </row>
    <row r="7" spans="1:16" x14ac:dyDescent="0.3">
      <c r="A7" s="257"/>
      <c r="B7" s="257"/>
      <c r="C7" s="257"/>
      <c r="D7" s="257"/>
      <c r="E7" s="257"/>
      <c r="F7" s="257"/>
      <c r="G7" s="257"/>
      <c r="H7" s="257"/>
    </row>
    <row r="8" spans="1:16" x14ac:dyDescent="0.3">
      <c r="A8" s="257"/>
      <c r="B8" s="257"/>
      <c r="C8" s="257"/>
      <c r="D8" s="257"/>
      <c r="E8" s="257"/>
      <c r="F8" s="257"/>
      <c r="G8" s="257"/>
      <c r="H8" s="257"/>
    </row>
    <row r="9" spans="1:16" x14ac:dyDescent="0.3">
      <c r="A9" s="257"/>
      <c r="B9" s="257"/>
      <c r="C9" s="257"/>
      <c r="D9" s="257"/>
      <c r="E9" s="257"/>
      <c r="F9" s="257"/>
      <c r="G9" s="257"/>
      <c r="H9" s="257"/>
    </row>
    <row r="10" spans="1:16" x14ac:dyDescent="0.3">
      <c r="A10" s="257"/>
      <c r="B10" s="257"/>
      <c r="C10" s="257"/>
      <c r="D10" s="257"/>
      <c r="E10" s="257"/>
      <c r="F10" s="257"/>
      <c r="G10" s="257"/>
      <c r="H10" s="257"/>
    </row>
    <row r="11" spans="1:16" x14ac:dyDescent="0.3">
      <c r="A11" s="257"/>
      <c r="B11" s="257"/>
      <c r="C11" s="257"/>
      <c r="D11" s="257"/>
      <c r="E11" s="257"/>
      <c r="F11" s="257"/>
      <c r="G11" s="257"/>
      <c r="H11" s="257"/>
    </row>
    <row r="12" spans="1:16" x14ac:dyDescent="0.3">
      <c r="A12" s="276"/>
      <c r="B12" s="276"/>
      <c r="C12" s="276"/>
      <c r="D12" s="276"/>
      <c r="E12" s="276"/>
      <c r="F12" s="276"/>
      <c r="G12" s="276"/>
      <c r="H12" s="276"/>
    </row>
    <row r="13" spans="1:16" s="1" customFormat="1" ht="9" customHeight="1" x14ac:dyDescent="0.3">
      <c r="A13" s="274" t="s">
        <v>0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</row>
    <row r="14" spans="1:16" s="1" customFormat="1" ht="8.25" customHeight="1" x14ac:dyDescent="0.3">
      <c r="A14" s="274"/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</row>
    <row r="15" spans="1:16" s="1" customFormat="1" ht="9.75" customHeight="1" thickBot="1" x14ac:dyDescent="0.35">
      <c r="A15" s="274"/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</row>
    <row r="16" spans="1:16" ht="26.25" customHeight="1" x14ac:dyDescent="0.3">
      <c r="A16" s="233" t="s">
        <v>2</v>
      </c>
      <c r="B16" s="233"/>
      <c r="C16" s="186" t="s">
        <v>58</v>
      </c>
      <c r="D16" s="234"/>
      <c r="E16" s="216" t="s">
        <v>82</v>
      </c>
      <c r="F16" s="217"/>
      <c r="G16" s="217"/>
      <c r="H16" s="218"/>
      <c r="I16" s="221" t="s">
        <v>62</v>
      </c>
      <c r="J16" s="222"/>
      <c r="K16" s="222"/>
      <c r="L16" s="223"/>
      <c r="M16" s="224" t="s">
        <v>63</v>
      </c>
      <c r="N16" s="225"/>
      <c r="O16" s="225"/>
      <c r="P16" s="226"/>
    </row>
    <row r="17" spans="1:16" ht="27" x14ac:dyDescent="0.3">
      <c r="A17" s="233"/>
      <c r="B17" s="233"/>
      <c r="C17" s="20" t="s">
        <v>3</v>
      </c>
      <c r="D17" s="73" t="s">
        <v>4</v>
      </c>
      <c r="E17" s="100" t="s">
        <v>5</v>
      </c>
      <c r="F17" s="20" t="s">
        <v>6</v>
      </c>
      <c r="G17" s="20" t="s">
        <v>7</v>
      </c>
      <c r="H17" s="101" t="s">
        <v>8</v>
      </c>
      <c r="I17" s="100" t="s">
        <v>5</v>
      </c>
      <c r="J17" s="20" t="s">
        <v>6</v>
      </c>
      <c r="K17" s="20" t="s">
        <v>7</v>
      </c>
      <c r="L17" s="101" t="s">
        <v>8</v>
      </c>
      <c r="M17" s="100" t="s">
        <v>5</v>
      </c>
      <c r="N17" s="20" t="s">
        <v>6</v>
      </c>
      <c r="O17" s="20" t="s">
        <v>7</v>
      </c>
      <c r="P17" s="101" t="s">
        <v>8</v>
      </c>
    </row>
    <row r="18" spans="1:16" ht="23.25" customHeight="1" x14ac:dyDescent="0.3">
      <c r="A18" s="246" t="s">
        <v>54</v>
      </c>
      <c r="B18" s="246"/>
      <c r="C18" s="6" t="s">
        <v>10</v>
      </c>
      <c r="D18" s="7">
        <v>3</v>
      </c>
      <c r="E18" s="21">
        <v>349569</v>
      </c>
      <c r="F18" s="21">
        <f>+E18*D18</f>
        <v>1048707</v>
      </c>
      <c r="G18" s="8">
        <f>+F18*19%</f>
        <v>199254.33000000002</v>
      </c>
      <c r="H18" s="102">
        <f>+F18+G18</f>
        <v>1247961.33</v>
      </c>
      <c r="I18" s="47">
        <v>805367</v>
      </c>
      <c r="J18" s="21">
        <f>+I18*D18</f>
        <v>2416101</v>
      </c>
      <c r="K18" s="8">
        <f>+J18*19%</f>
        <v>459059.19</v>
      </c>
      <c r="L18" s="102">
        <f>+J18+K18</f>
        <v>2875160.19</v>
      </c>
      <c r="M18" s="21"/>
      <c r="N18" s="21">
        <f>+M18*D18</f>
        <v>0</v>
      </c>
      <c r="O18" s="8">
        <f>+N18*19%</f>
        <v>0</v>
      </c>
      <c r="P18" s="8">
        <f>+N18+O18</f>
        <v>0</v>
      </c>
    </row>
    <row r="19" spans="1:16" ht="23.25" customHeight="1" x14ac:dyDescent="0.3">
      <c r="A19" s="246" t="s">
        <v>11</v>
      </c>
      <c r="B19" s="246"/>
      <c r="C19" s="6" t="s">
        <v>10</v>
      </c>
      <c r="D19" s="7">
        <v>2</v>
      </c>
      <c r="E19" s="21">
        <v>582615</v>
      </c>
      <c r="F19" s="21">
        <f t="shared" ref="F19:F21" si="0">+E19*D19</f>
        <v>1165230</v>
      </c>
      <c r="G19" s="8">
        <f t="shared" ref="G19:G21" si="1">+F19*19%</f>
        <v>221393.7</v>
      </c>
      <c r="H19" s="102">
        <f t="shared" ref="H19:H21" si="2">+F19+G19</f>
        <v>1386623.7</v>
      </c>
      <c r="I19" s="47">
        <v>1555301</v>
      </c>
      <c r="J19" s="21">
        <f t="shared" ref="J19:J21" si="3">+I19*D19</f>
        <v>3110602</v>
      </c>
      <c r="K19" s="8">
        <f t="shared" ref="K19:K21" si="4">+J19*19%</f>
        <v>591014.38</v>
      </c>
      <c r="L19" s="102">
        <f t="shared" ref="L19:L21" si="5">+J19+K19</f>
        <v>3701616.38</v>
      </c>
      <c r="M19" s="21"/>
      <c r="N19" s="21">
        <f t="shared" ref="N19:N21" si="6">+M19*D19</f>
        <v>0</v>
      </c>
      <c r="O19" s="8">
        <f t="shared" ref="O19:O21" si="7">+N19*19%</f>
        <v>0</v>
      </c>
      <c r="P19" s="8">
        <f t="shared" ref="P19:P21" si="8">+N19+O19</f>
        <v>0</v>
      </c>
    </row>
    <row r="20" spans="1:16" ht="23.25" customHeight="1" x14ac:dyDescent="0.3">
      <c r="A20" s="246" t="s">
        <v>12</v>
      </c>
      <c r="B20" s="246"/>
      <c r="C20" s="6" t="s">
        <v>10</v>
      </c>
      <c r="D20" s="7">
        <v>1</v>
      </c>
      <c r="E20" s="21">
        <v>932184</v>
      </c>
      <c r="F20" s="21">
        <f t="shared" si="0"/>
        <v>932184</v>
      </c>
      <c r="G20" s="8">
        <f t="shared" si="1"/>
        <v>177114.96</v>
      </c>
      <c r="H20" s="102">
        <f t="shared" si="2"/>
        <v>1109298.96</v>
      </c>
      <c r="I20" s="47">
        <v>2548605</v>
      </c>
      <c r="J20" s="21">
        <f t="shared" si="3"/>
        <v>2548605</v>
      </c>
      <c r="K20" s="8">
        <f t="shared" si="4"/>
        <v>484234.95</v>
      </c>
      <c r="L20" s="102">
        <f t="shared" si="5"/>
        <v>3032839.95</v>
      </c>
      <c r="M20" s="21"/>
      <c r="N20" s="21">
        <f t="shared" si="6"/>
        <v>0</v>
      </c>
      <c r="O20" s="8">
        <f t="shared" si="7"/>
        <v>0</v>
      </c>
      <c r="P20" s="8">
        <f t="shared" si="8"/>
        <v>0</v>
      </c>
    </row>
    <row r="21" spans="1:16" ht="23.25" customHeight="1" x14ac:dyDescent="0.3">
      <c r="A21" s="246" t="s">
        <v>55</v>
      </c>
      <c r="B21" s="246"/>
      <c r="C21" s="6" t="s">
        <v>10</v>
      </c>
      <c r="D21" s="7">
        <v>1</v>
      </c>
      <c r="E21" s="21">
        <v>932184</v>
      </c>
      <c r="F21" s="21">
        <f t="shared" si="0"/>
        <v>932184</v>
      </c>
      <c r="G21" s="8">
        <f t="shared" si="1"/>
        <v>177114.96</v>
      </c>
      <c r="H21" s="102">
        <f t="shared" si="2"/>
        <v>1109298.96</v>
      </c>
      <c r="I21" s="47">
        <v>2617838</v>
      </c>
      <c r="J21" s="21">
        <f t="shared" si="3"/>
        <v>2617838</v>
      </c>
      <c r="K21" s="8">
        <f t="shared" si="4"/>
        <v>497389.22000000003</v>
      </c>
      <c r="L21" s="102">
        <f t="shared" si="5"/>
        <v>3115227.22</v>
      </c>
      <c r="M21" s="21"/>
      <c r="N21" s="21">
        <f t="shared" si="6"/>
        <v>0</v>
      </c>
      <c r="O21" s="8">
        <f t="shared" si="7"/>
        <v>0</v>
      </c>
      <c r="P21" s="8">
        <f t="shared" si="8"/>
        <v>0</v>
      </c>
    </row>
    <row r="22" spans="1:16" ht="30.75" customHeight="1" x14ac:dyDescent="0.3">
      <c r="A22" s="185" t="s">
        <v>14</v>
      </c>
      <c r="B22" s="185"/>
      <c r="C22" s="185"/>
      <c r="D22" s="186"/>
      <c r="E22" s="103"/>
      <c r="F22" s="148">
        <f>SUM(F18:F21)</f>
        <v>4078305</v>
      </c>
      <c r="G22" s="148">
        <f>SUM(G18:G21)</f>
        <v>774877.95</v>
      </c>
      <c r="H22" s="149">
        <f>+F22+G22</f>
        <v>4853182.95</v>
      </c>
      <c r="I22" s="156"/>
      <c r="J22" s="151">
        <f>SUM(J18:J21)</f>
        <v>10693146</v>
      </c>
      <c r="K22" s="151">
        <f>SUM(K18:K21)</f>
        <v>2031697.74</v>
      </c>
      <c r="L22" s="152">
        <f>+J22+K22</f>
        <v>12724843.74</v>
      </c>
      <c r="M22" s="157"/>
      <c r="N22" s="154">
        <f>SUM(N18:N21)</f>
        <v>0</v>
      </c>
      <c r="O22" s="154">
        <f>SUM(O18:O21)</f>
        <v>0</v>
      </c>
      <c r="P22" s="155">
        <f>+N22+O22</f>
        <v>0</v>
      </c>
    </row>
    <row r="23" spans="1:16" s="1" customFormat="1" ht="60" customHeight="1" x14ac:dyDescent="0.3">
      <c r="A23" s="233" t="s">
        <v>15</v>
      </c>
      <c r="B23" s="233"/>
      <c r="C23" s="20" t="s">
        <v>3</v>
      </c>
      <c r="D23" s="73" t="s">
        <v>4</v>
      </c>
      <c r="E23" s="100" t="s">
        <v>5</v>
      </c>
      <c r="F23" s="20" t="s">
        <v>6</v>
      </c>
      <c r="G23" s="20" t="s">
        <v>7</v>
      </c>
      <c r="H23" s="101" t="s">
        <v>8</v>
      </c>
      <c r="I23" s="100" t="s">
        <v>5</v>
      </c>
      <c r="J23" s="20" t="s">
        <v>6</v>
      </c>
      <c r="K23" s="20" t="s">
        <v>7</v>
      </c>
      <c r="L23" s="101" t="s">
        <v>8</v>
      </c>
      <c r="M23" s="100" t="s">
        <v>5</v>
      </c>
      <c r="N23" s="20" t="s">
        <v>6</v>
      </c>
      <c r="O23" s="20" t="s">
        <v>7</v>
      </c>
      <c r="P23" s="101" t="s">
        <v>8</v>
      </c>
    </row>
    <row r="24" spans="1:16" s="3" customFormat="1" ht="18" customHeight="1" x14ac:dyDescent="0.25">
      <c r="A24" s="183" t="s">
        <v>16</v>
      </c>
      <c r="B24" s="183"/>
      <c r="C24" s="169" t="s">
        <v>10</v>
      </c>
      <c r="D24" s="9">
        <v>8</v>
      </c>
      <c r="E24" s="170">
        <v>186437</v>
      </c>
      <c r="F24" s="14">
        <f>+E24*D24</f>
        <v>1491496</v>
      </c>
      <c r="G24" s="8">
        <f>+F24*19%</f>
        <v>283384.24</v>
      </c>
      <c r="H24" s="102">
        <f>+F24+G24</f>
        <v>1774880.24</v>
      </c>
      <c r="I24" s="170">
        <v>94400</v>
      </c>
      <c r="J24" s="14">
        <f>+I24*D24</f>
        <v>755200</v>
      </c>
      <c r="K24" s="8">
        <f>+J24*19%</f>
        <v>143488</v>
      </c>
      <c r="L24" s="102">
        <f>+J24+K24</f>
        <v>898688</v>
      </c>
      <c r="M24" s="170"/>
      <c r="N24" s="14">
        <f>+M24*D24</f>
        <v>0</v>
      </c>
      <c r="O24" s="8">
        <f t="shared" ref="O24:O32" si="9">+N24*19%</f>
        <v>0</v>
      </c>
      <c r="P24" s="8">
        <f>+N24+O24</f>
        <v>0</v>
      </c>
    </row>
    <row r="25" spans="1:16" s="3" customFormat="1" ht="18" customHeight="1" x14ac:dyDescent="0.25">
      <c r="A25" s="183" t="s">
        <v>17</v>
      </c>
      <c r="B25" s="183"/>
      <c r="C25" s="169" t="s">
        <v>10</v>
      </c>
      <c r="D25" s="9">
        <v>8</v>
      </c>
      <c r="E25" s="170">
        <v>46609</v>
      </c>
      <c r="F25" s="14">
        <f t="shared" ref="F25:F35" si="10">+E25*D25</f>
        <v>372872</v>
      </c>
      <c r="G25" s="8">
        <f t="shared" ref="G25:G35" si="11">+F25*19%</f>
        <v>70845.680000000008</v>
      </c>
      <c r="H25" s="102">
        <f t="shared" ref="H25:H35" si="12">+F25+G25</f>
        <v>443717.68</v>
      </c>
      <c r="I25" s="170">
        <v>94400</v>
      </c>
      <c r="J25" s="14">
        <f t="shared" ref="J25:J35" si="13">+I25*D25</f>
        <v>755200</v>
      </c>
      <c r="K25" s="8">
        <f t="shared" ref="K25:K35" si="14">+J25*19%</f>
        <v>143488</v>
      </c>
      <c r="L25" s="102">
        <f t="shared" ref="L25:L35" si="15">+J25+K25</f>
        <v>898688</v>
      </c>
      <c r="M25" s="170"/>
      <c r="N25" s="14">
        <f t="shared" ref="N25:N32" si="16">+M25*D25</f>
        <v>0</v>
      </c>
      <c r="O25" s="8">
        <f t="shared" si="9"/>
        <v>0</v>
      </c>
      <c r="P25" s="8">
        <f t="shared" ref="P25:P32" si="17">+N25+O25</f>
        <v>0</v>
      </c>
    </row>
    <row r="26" spans="1:16" ht="18" customHeight="1" x14ac:dyDescent="0.3">
      <c r="A26" s="183" t="s">
        <v>18</v>
      </c>
      <c r="B26" s="183"/>
      <c r="C26" s="169" t="s">
        <v>10</v>
      </c>
      <c r="D26" s="9">
        <v>7</v>
      </c>
      <c r="E26" s="170">
        <v>46609</v>
      </c>
      <c r="F26" s="14">
        <f t="shared" si="10"/>
        <v>326263</v>
      </c>
      <c r="G26" s="8">
        <f t="shared" si="11"/>
        <v>61989.97</v>
      </c>
      <c r="H26" s="102">
        <f t="shared" si="12"/>
        <v>388252.97</v>
      </c>
      <c r="I26" s="170">
        <v>0</v>
      </c>
      <c r="J26" s="14">
        <f t="shared" si="13"/>
        <v>0</v>
      </c>
      <c r="K26" s="8">
        <f t="shared" si="14"/>
        <v>0</v>
      </c>
      <c r="L26" s="102">
        <f t="shared" si="15"/>
        <v>0</v>
      </c>
      <c r="M26" s="170"/>
      <c r="N26" s="14">
        <f t="shared" si="16"/>
        <v>0</v>
      </c>
      <c r="O26" s="8">
        <f t="shared" si="9"/>
        <v>0</v>
      </c>
      <c r="P26" s="8">
        <f t="shared" si="17"/>
        <v>0</v>
      </c>
    </row>
    <row r="27" spans="1:16" ht="18" customHeight="1" x14ac:dyDescent="0.3">
      <c r="A27" s="183" t="s">
        <v>19</v>
      </c>
      <c r="B27" s="183"/>
      <c r="C27" s="24" t="s">
        <v>3</v>
      </c>
      <c r="D27" s="9">
        <v>6</v>
      </c>
      <c r="E27" s="170">
        <v>144538</v>
      </c>
      <c r="F27" s="14">
        <f t="shared" si="10"/>
        <v>867228</v>
      </c>
      <c r="G27" s="8">
        <f t="shared" si="11"/>
        <v>164773.32</v>
      </c>
      <c r="H27" s="102">
        <f t="shared" si="12"/>
        <v>1032001.3200000001</v>
      </c>
      <c r="I27" s="170">
        <v>172000</v>
      </c>
      <c r="J27" s="14">
        <f t="shared" si="13"/>
        <v>1032000</v>
      </c>
      <c r="K27" s="8">
        <f t="shared" si="14"/>
        <v>196080</v>
      </c>
      <c r="L27" s="102">
        <f t="shared" si="15"/>
        <v>1228080</v>
      </c>
      <c r="M27" s="170"/>
      <c r="N27" s="14">
        <f t="shared" si="16"/>
        <v>0</v>
      </c>
      <c r="O27" s="8">
        <f t="shared" si="9"/>
        <v>0</v>
      </c>
      <c r="P27" s="8">
        <f t="shared" si="17"/>
        <v>0</v>
      </c>
    </row>
    <row r="28" spans="1:16" ht="18" customHeight="1" x14ac:dyDescent="0.3">
      <c r="A28" s="183" t="s">
        <v>75</v>
      </c>
      <c r="B28" s="183"/>
      <c r="C28" s="24" t="s">
        <v>3</v>
      </c>
      <c r="D28" s="9">
        <v>8</v>
      </c>
      <c r="E28" s="182">
        <v>129412</v>
      </c>
      <c r="F28" s="14">
        <f t="shared" si="10"/>
        <v>1035296</v>
      </c>
      <c r="G28" s="8">
        <f t="shared" si="11"/>
        <v>196706.24</v>
      </c>
      <c r="H28" s="102">
        <f t="shared" si="12"/>
        <v>1232002.24</v>
      </c>
      <c r="I28" s="170">
        <v>188000</v>
      </c>
      <c r="J28" s="14">
        <f t="shared" si="13"/>
        <v>1504000</v>
      </c>
      <c r="K28" s="8">
        <f t="shared" si="14"/>
        <v>285760</v>
      </c>
      <c r="L28" s="102">
        <f t="shared" si="15"/>
        <v>1789760</v>
      </c>
      <c r="M28" s="170"/>
      <c r="N28" s="14"/>
      <c r="O28" s="8"/>
      <c r="P28" s="8"/>
    </row>
    <row r="29" spans="1:16" ht="18" customHeight="1" x14ac:dyDescent="0.3">
      <c r="A29" s="183" t="s">
        <v>40</v>
      </c>
      <c r="B29" s="183"/>
      <c r="C29" s="24" t="s">
        <v>3</v>
      </c>
      <c r="D29" s="9">
        <v>8</v>
      </c>
      <c r="E29" s="170">
        <v>216807</v>
      </c>
      <c r="F29" s="14">
        <f t="shared" si="10"/>
        <v>1734456</v>
      </c>
      <c r="G29" s="8">
        <f t="shared" si="11"/>
        <v>329546.64</v>
      </c>
      <c r="H29" s="102">
        <f t="shared" si="12"/>
        <v>2064002.6400000001</v>
      </c>
      <c r="I29" s="170">
        <v>0</v>
      </c>
      <c r="J29" s="14">
        <f t="shared" si="13"/>
        <v>0</v>
      </c>
      <c r="K29" s="8">
        <f t="shared" si="14"/>
        <v>0</v>
      </c>
      <c r="L29" s="102">
        <f t="shared" si="15"/>
        <v>0</v>
      </c>
      <c r="M29" s="170"/>
      <c r="N29" s="14">
        <f t="shared" si="16"/>
        <v>0</v>
      </c>
      <c r="O29" s="8">
        <f t="shared" si="9"/>
        <v>0</v>
      </c>
      <c r="P29" s="8">
        <f t="shared" si="17"/>
        <v>0</v>
      </c>
    </row>
    <row r="30" spans="1:16" ht="18" customHeight="1" x14ac:dyDescent="0.3">
      <c r="A30" s="183" t="s">
        <v>20</v>
      </c>
      <c r="B30" s="183"/>
      <c r="C30" s="24" t="s">
        <v>21</v>
      </c>
      <c r="D30" s="9">
        <v>6</v>
      </c>
      <c r="E30" s="170">
        <v>47899</v>
      </c>
      <c r="F30" s="14">
        <f t="shared" si="10"/>
        <v>287394</v>
      </c>
      <c r="G30" s="8">
        <f t="shared" si="11"/>
        <v>54604.86</v>
      </c>
      <c r="H30" s="102">
        <f t="shared" si="12"/>
        <v>341998.86</v>
      </c>
      <c r="I30" s="170">
        <v>42000</v>
      </c>
      <c r="J30" s="14">
        <f t="shared" si="13"/>
        <v>252000</v>
      </c>
      <c r="K30" s="8">
        <f t="shared" si="14"/>
        <v>47880</v>
      </c>
      <c r="L30" s="102">
        <f t="shared" si="15"/>
        <v>299880</v>
      </c>
      <c r="M30" s="170"/>
      <c r="N30" s="14">
        <f t="shared" si="16"/>
        <v>0</v>
      </c>
      <c r="O30" s="8">
        <f t="shared" si="9"/>
        <v>0</v>
      </c>
      <c r="P30" s="8">
        <f t="shared" si="17"/>
        <v>0</v>
      </c>
    </row>
    <row r="31" spans="1:16" ht="18" customHeight="1" x14ac:dyDescent="0.3">
      <c r="A31" s="194" t="s">
        <v>22</v>
      </c>
      <c r="B31" s="194"/>
      <c r="C31" s="11" t="s">
        <v>3</v>
      </c>
      <c r="D31" s="9">
        <v>5</v>
      </c>
      <c r="E31" s="170">
        <v>75524</v>
      </c>
      <c r="F31" s="14">
        <f t="shared" si="10"/>
        <v>377620</v>
      </c>
      <c r="G31" s="8">
        <f t="shared" si="11"/>
        <v>71747.8</v>
      </c>
      <c r="H31" s="102">
        <f t="shared" si="12"/>
        <v>449367.8</v>
      </c>
      <c r="I31" s="170">
        <v>93000</v>
      </c>
      <c r="J31" s="14">
        <f t="shared" si="13"/>
        <v>465000</v>
      </c>
      <c r="K31" s="8">
        <f t="shared" si="14"/>
        <v>88350</v>
      </c>
      <c r="L31" s="102">
        <f t="shared" si="15"/>
        <v>553350</v>
      </c>
      <c r="M31" s="170"/>
      <c r="N31" s="14">
        <f t="shared" si="16"/>
        <v>0</v>
      </c>
      <c r="O31" s="8">
        <f t="shared" si="9"/>
        <v>0</v>
      </c>
      <c r="P31" s="8">
        <f t="shared" si="17"/>
        <v>0</v>
      </c>
    </row>
    <row r="32" spans="1:16" ht="18" customHeight="1" x14ac:dyDescent="0.3">
      <c r="A32" s="194" t="s">
        <v>23</v>
      </c>
      <c r="B32" s="194"/>
      <c r="C32" s="11" t="s">
        <v>24</v>
      </c>
      <c r="D32" s="9">
        <v>6</v>
      </c>
      <c r="E32" s="170">
        <v>78151</v>
      </c>
      <c r="F32" s="14">
        <f t="shared" si="10"/>
        <v>468906</v>
      </c>
      <c r="G32" s="8">
        <f t="shared" si="11"/>
        <v>89092.14</v>
      </c>
      <c r="H32" s="102">
        <f t="shared" si="12"/>
        <v>557998.14</v>
      </c>
      <c r="I32" s="170">
        <v>93000</v>
      </c>
      <c r="J32" s="14">
        <f t="shared" si="13"/>
        <v>558000</v>
      </c>
      <c r="K32" s="8">
        <f t="shared" si="14"/>
        <v>106020</v>
      </c>
      <c r="L32" s="102">
        <f t="shared" si="15"/>
        <v>664020</v>
      </c>
      <c r="M32" s="170"/>
      <c r="N32" s="14">
        <f t="shared" si="16"/>
        <v>0</v>
      </c>
      <c r="O32" s="8">
        <f t="shared" si="9"/>
        <v>0</v>
      </c>
      <c r="P32" s="8">
        <f t="shared" si="17"/>
        <v>0</v>
      </c>
    </row>
    <row r="33" spans="1:16" ht="18" customHeight="1" x14ac:dyDescent="0.3">
      <c r="A33" s="268" t="s">
        <v>25</v>
      </c>
      <c r="B33" s="269"/>
      <c r="C33" s="11" t="s">
        <v>3</v>
      </c>
      <c r="D33" s="9">
        <v>9</v>
      </c>
      <c r="E33" s="170">
        <v>4202</v>
      </c>
      <c r="F33" s="14">
        <f t="shared" si="10"/>
        <v>37818</v>
      </c>
      <c r="G33" s="8">
        <f t="shared" si="11"/>
        <v>7185.42</v>
      </c>
      <c r="H33" s="102">
        <f t="shared" si="12"/>
        <v>45003.42</v>
      </c>
      <c r="I33" s="170">
        <v>5700</v>
      </c>
      <c r="J33" s="14">
        <f t="shared" si="13"/>
        <v>51300</v>
      </c>
      <c r="K33" s="8">
        <f t="shared" si="14"/>
        <v>9747</v>
      </c>
      <c r="L33" s="102">
        <f t="shared" si="15"/>
        <v>61047</v>
      </c>
      <c r="M33" s="177"/>
      <c r="N33" s="14"/>
      <c r="O33" s="8"/>
      <c r="P33" s="8"/>
    </row>
    <row r="34" spans="1:16" ht="18" customHeight="1" x14ac:dyDescent="0.3">
      <c r="A34" s="268" t="s">
        <v>26</v>
      </c>
      <c r="B34" s="269"/>
      <c r="C34" s="11" t="s">
        <v>27</v>
      </c>
      <c r="D34" s="9">
        <v>14</v>
      </c>
      <c r="E34" s="170">
        <v>42858</v>
      </c>
      <c r="F34" s="14">
        <f t="shared" si="10"/>
        <v>600012</v>
      </c>
      <c r="G34" s="8">
        <f t="shared" si="11"/>
        <v>114002.28</v>
      </c>
      <c r="H34" s="102">
        <f t="shared" si="12"/>
        <v>714014.28</v>
      </c>
      <c r="I34" s="170">
        <v>48246</v>
      </c>
      <c r="J34" s="14">
        <f t="shared" si="13"/>
        <v>675444</v>
      </c>
      <c r="K34" s="8">
        <f t="shared" si="14"/>
        <v>128334.36</v>
      </c>
      <c r="L34" s="102">
        <f t="shared" si="15"/>
        <v>803778.36</v>
      </c>
      <c r="M34" s="177"/>
      <c r="N34" s="14"/>
      <c r="O34" s="8"/>
      <c r="P34" s="8"/>
    </row>
    <row r="35" spans="1:16" ht="18" customHeight="1" x14ac:dyDescent="0.3">
      <c r="A35" s="268" t="s">
        <v>28</v>
      </c>
      <c r="B35" s="269"/>
      <c r="C35" s="9" t="s">
        <v>10</v>
      </c>
      <c r="D35" s="9">
        <v>3</v>
      </c>
      <c r="E35" s="170">
        <v>699138</v>
      </c>
      <c r="F35" s="14">
        <f t="shared" si="10"/>
        <v>2097414</v>
      </c>
      <c r="G35" s="8">
        <f t="shared" si="11"/>
        <v>398508.66000000003</v>
      </c>
      <c r="H35" s="102">
        <f t="shared" si="12"/>
        <v>2495922.66</v>
      </c>
      <c r="I35" s="170">
        <v>642000</v>
      </c>
      <c r="J35" s="14">
        <f t="shared" si="13"/>
        <v>1926000</v>
      </c>
      <c r="K35" s="8">
        <f t="shared" si="14"/>
        <v>365940</v>
      </c>
      <c r="L35" s="102">
        <f t="shared" si="15"/>
        <v>2291940</v>
      </c>
      <c r="M35" s="177"/>
      <c r="N35" s="14"/>
      <c r="O35" s="8"/>
      <c r="P35" s="8"/>
    </row>
    <row r="36" spans="1:16" ht="18" customHeight="1" x14ac:dyDescent="0.3">
      <c r="A36" s="185" t="s">
        <v>14</v>
      </c>
      <c r="B36" s="185"/>
      <c r="C36" s="185"/>
      <c r="D36" s="186"/>
      <c r="E36" s="147"/>
      <c r="F36" s="77">
        <f>SUM(F24:F35)</f>
        <v>9696775</v>
      </c>
      <c r="G36" s="93">
        <f>F36*19%</f>
        <v>1842387.25</v>
      </c>
      <c r="H36" s="104">
        <f>F36+G36</f>
        <v>11539162.25</v>
      </c>
      <c r="I36" s="150"/>
      <c r="J36" s="79">
        <f>SUM(J24:J35)</f>
        <v>7974144</v>
      </c>
      <c r="K36" s="83">
        <f>J36*19%</f>
        <v>1515087.36</v>
      </c>
      <c r="L36" s="114">
        <f>J36+K36</f>
        <v>9489231.3599999994</v>
      </c>
      <c r="M36" s="153"/>
      <c r="N36" s="81">
        <f>SUM(N24:N32)</f>
        <v>0</v>
      </c>
      <c r="O36" s="89">
        <f t="shared" ref="O36" si="18">N36*19%</f>
        <v>0</v>
      </c>
      <c r="P36" s="118">
        <f>N36+O36</f>
        <v>0</v>
      </c>
    </row>
    <row r="37" spans="1:16" ht="21.75" customHeight="1" x14ac:dyDescent="0.3">
      <c r="A37" s="185" t="s">
        <v>29</v>
      </c>
      <c r="B37" s="185"/>
      <c r="C37" s="185"/>
      <c r="D37" s="186"/>
      <c r="E37" s="103"/>
      <c r="F37" s="77">
        <f>+F22+F36</f>
        <v>13775080</v>
      </c>
      <c r="G37" s="93">
        <f>F37*19%</f>
        <v>2617265.2000000002</v>
      </c>
      <c r="H37" s="105">
        <f>+(H22+H36)</f>
        <v>16392345.199999999</v>
      </c>
      <c r="I37" s="156"/>
      <c r="J37" s="79">
        <f>+J22+J36</f>
        <v>18667290</v>
      </c>
      <c r="K37" s="83">
        <f>J37*19%</f>
        <v>3546785.1</v>
      </c>
      <c r="L37" s="105">
        <f>+(L22+L36)</f>
        <v>22214075.100000001</v>
      </c>
      <c r="M37" s="157"/>
      <c r="N37" s="81">
        <f>+N22+N36</f>
        <v>0</v>
      </c>
      <c r="O37" s="89">
        <f>N37*19%</f>
        <v>0</v>
      </c>
      <c r="P37" s="105">
        <f>+(P22+P36)*1.13</f>
        <v>0</v>
      </c>
    </row>
    <row r="38" spans="1:16" ht="37.5" customHeight="1" x14ac:dyDescent="0.3">
      <c r="A38" s="253" t="s">
        <v>86</v>
      </c>
      <c r="B38" s="254"/>
      <c r="C38" s="20" t="s">
        <v>3</v>
      </c>
      <c r="D38" s="73" t="s">
        <v>4</v>
      </c>
      <c r="E38" s="100" t="s">
        <v>5</v>
      </c>
      <c r="F38" s="20" t="s">
        <v>6</v>
      </c>
      <c r="G38" s="20" t="s">
        <v>7</v>
      </c>
      <c r="H38" s="101" t="s">
        <v>8</v>
      </c>
      <c r="I38" s="100" t="s">
        <v>5</v>
      </c>
      <c r="J38" s="20" t="s">
        <v>6</v>
      </c>
      <c r="K38" s="20" t="s">
        <v>7</v>
      </c>
      <c r="L38" s="101" t="s">
        <v>8</v>
      </c>
      <c r="M38" s="100" t="s">
        <v>5</v>
      </c>
      <c r="N38" s="20" t="s">
        <v>6</v>
      </c>
      <c r="O38" s="20" t="s">
        <v>7</v>
      </c>
      <c r="P38" s="101" t="s">
        <v>8</v>
      </c>
    </row>
    <row r="39" spans="1:16" s="3" customFormat="1" ht="18" customHeight="1" x14ac:dyDescent="0.25">
      <c r="A39" s="266" t="s">
        <v>30</v>
      </c>
      <c r="B39" s="267"/>
      <c r="C39" s="7" t="s">
        <v>31</v>
      </c>
      <c r="D39" s="9">
        <v>3</v>
      </c>
      <c r="E39" s="167">
        <v>599160</v>
      </c>
      <c r="F39" s="14">
        <f>+E39*D39</f>
        <v>1797480</v>
      </c>
      <c r="G39" s="8">
        <f>+F39*19%</f>
        <v>341521.2</v>
      </c>
      <c r="H39" s="102">
        <f>+F39+G39</f>
        <v>2139001.2000000002</v>
      </c>
      <c r="I39" s="167">
        <v>589916</v>
      </c>
      <c r="J39" s="14">
        <f>+I39*D39</f>
        <v>1769748</v>
      </c>
      <c r="K39" s="8">
        <f>+J39*19%</f>
        <v>336252.12</v>
      </c>
      <c r="L39" s="102">
        <f>+J39+K39</f>
        <v>2106000.12</v>
      </c>
      <c r="M39" s="167"/>
      <c r="N39" s="14">
        <f>+M39*D39</f>
        <v>0</v>
      </c>
      <c r="O39" s="8">
        <f t="shared" ref="O39:O42" si="19">+N39*19%</f>
        <v>0</v>
      </c>
      <c r="P39" s="8">
        <f>+N39+O39</f>
        <v>0</v>
      </c>
    </row>
    <row r="40" spans="1:16" s="3" customFormat="1" ht="18" customHeight="1" x14ac:dyDescent="0.25">
      <c r="A40" s="266" t="s">
        <v>32</v>
      </c>
      <c r="B40" s="267"/>
      <c r="C40" s="7" t="s">
        <v>31</v>
      </c>
      <c r="D40" s="9">
        <v>3</v>
      </c>
      <c r="E40" s="167">
        <v>355462</v>
      </c>
      <c r="F40" s="14">
        <f t="shared" ref="F40:F42" si="20">+E40*D40</f>
        <v>1066386</v>
      </c>
      <c r="G40" s="8">
        <f t="shared" ref="G40:G42" si="21">+F40*19%</f>
        <v>202613.34</v>
      </c>
      <c r="H40" s="102">
        <f t="shared" ref="H40:H42" si="22">+F40+G40</f>
        <v>1268999.3400000001</v>
      </c>
      <c r="I40" s="167">
        <v>350420</v>
      </c>
      <c r="J40" s="14">
        <f t="shared" ref="J40:J42" si="23">+I40*D40</f>
        <v>1051260</v>
      </c>
      <c r="K40" s="8">
        <f t="shared" ref="K40:K42" si="24">+J40*19%</f>
        <v>199739.4</v>
      </c>
      <c r="L40" s="102">
        <f t="shared" ref="L40:L42" si="25">+J40+K40</f>
        <v>1250999.3999999999</v>
      </c>
      <c r="M40" s="167"/>
      <c r="N40" s="14">
        <f t="shared" ref="N40:N42" si="26">+M40*D40</f>
        <v>0</v>
      </c>
      <c r="O40" s="8">
        <f t="shared" si="19"/>
        <v>0</v>
      </c>
      <c r="P40" s="8">
        <f t="shared" ref="P40:P42" si="27">+N40+O40</f>
        <v>0</v>
      </c>
    </row>
    <row r="41" spans="1:16" s="3" customFormat="1" ht="18" customHeight="1" x14ac:dyDescent="0.25">
      <c r="A41" s="266" t="s">
        <v>76</v>
      </c>
      <c r="B41" s="267"/>
      <c r="C41" s="24" t="s">
        <v>3</v>
      </c>
      <c r="D41" s="9">
        <v>1</v>
      </c>
      <c r="E41" s="170">
        <v>1135294</v>
      </c>
      <c r="F41" s="14">
        <f t="shared" si="20"/>
        <v>1135294</v>
      </c>
      <c r="G41" s="8">
        <f t="shared" si="21"/>
        <v>215705.86000000002</v>
      </c>
      <c r="H41" s="102"/>
      <c r="I41" s="167">
        <v>759664</v>
      </c>
      <c r="J41" s="14">
        <f t="shared" si="23"/>
        <v>759664</v>
      </c>
      <c r="K41" s="8">
        <f t="shared" si="24"/>
        <v>144336.16</v>
      </c>
      <c r="L41" s="102">
        <f t="shared" si="25"/>
        <v>904000.16</v>
      </c>
      <c r="M41" s="167"/>
      <c r="N41" s="14"/>
      <c r="O41" s="8"/>
      <c r="P41" s="8"/>
    </row>
    <row r="42" spans="1:16" s="3" customFormat="1" ht="18" customHeight="1" x14ac:dyDescent="0.25">
      <c r="A42" s="266" t="s">
        <v>33</v>
      </c>
      <c r="B42" s="267"/>
      <c r="C42" s="9" t="s">
        <v>31</v>
      </c>
      <c r="D42" s="9">
        <v>1</v>
      </c>
      <c r="E42" s="167">
        <v>6664000</v>
      </c>
      <c r="F42" s="14">
        <f t="shared" si="20"/>
        <v>6664000</v>
      </c>
      <c r="G42" s="8">
        <f t="shared" si="21"/>
        <v>1266160</v>
      </c>
      <c r="H42" s="102">
        <f t="shared" si="22"/>
        <v>7930160</v>
      </c>
      <c r="I42" s="167">
        <v>3276000</v>
      </c>
      <c r="J42" s="14">
        <f t="shared" si="23"/>
        <v>3276000</v>
      </c>
      <c r="K42" s="8">
        <f t="shared" si="24"/>
        <v>622440</v>
      </c>
      <c r="L42" s="102">
        <f t="shared" si="25"/>
        <v>3898440</v>
      </c>
      <c r="M42" s="167"/>
      <c r="N42" s="14">
        <f t="shared" si="26"/>
        <v>0</v>
      </c>
      <c r="O42" s="8">
        <f t="shared" si="19"/>
        <v>0</v>
      </c>
      <c r="P42" s="8">
        <f t="shared" si="27"/>
        <v>0</v>
      </c>
    </row>
    <row r="43" spans="1:16" s="26" customFormat="1" ht="19.5" customHeight="1" x14ac:dyDescent="0.3">
      <c r="A43" s="270" t="s">
        <v>87</v>
      </c>
      <c r="B43" s="270"/>
      <c r="C43" s="270"/>
      <c r="D43" s="271"/>
      <c r="E43" s="134"/>
      <c r="F43" s="93">
        <f>SUM(F39:F42)</f>
        <v>10663160</v>
      </c>
      <c r="G43" s="93">
        <f>SUM(G39:G42)</f>
        <v>2026000.4</v>
      </c>
      <c r="H43" s="105">
        <f>+(F43+G43)</f>
        <v>12689160.4</v>
      </c>
      <c r="I43" s="142"/>
      <c r="J43" s="83">
        <f>SUM(J39:J42)</f>
        <v>6856672</v>
      </c>
      <c r="K43" s="83">
        <f>SUM(K39:K42)</f>
        <v>1302767.6800000002</v>
      </c>
      <c r="L43" s="105">
        <f>+(J43+K43)</f>
        <v>8159439.6799999997</v>
      </c>
      <c r="M43" s="146"/>
      <c r="N43" s="89">
        <f>SUM(N39:N42)</f>
        <v>0</v>
      </c>
      <c r="O43" s="89">
        <f>SUM(O39:O42)</f>
        <v>0</v>
      </c>
      <c r="P43" s="105">
        <f>+(N43+O43)*1.13</f>
        <v>0</v>
      </c>
    </row>
    <row r="44" spans="1:16" ht="25.5" customHeight="1" thickBot="1" x14ac:dyDescent="0.35">
      <c r="A44" s="251" t="s">
        <v>59</v>
      </c>
      <c r="B44" s="251"/>
      <c r="C44" s="251"/>
      <c r="D44" s="252"/>
      <c r="E44" s="125"/>
      <c r="F44" s="137">
        <f>+F37+F43</f>
        <v>24438240</v>
      </c>
      <c r="G44" s="137">
        <f>+G37+G43</f>
        <v>4643265.5999999996</v>
      </c>
      <c r="H44" s="138">
        <f>+(H37+H43)</f>
        <v>29081505.600000001</v>
      </c>
      <c r="I44" s="125"/>
      <c r="J44" s="137">
        <f>+J37+J43</f>
        <v>25523962</v>
      </c>
      <c r="K44" s="137">
        <f>+K37+K43</f>
        <v>4849552.78</v>
      </c>
      <c r="L44" s="138">
        <f>+(L37+L43)</f>
        <v>30373514.780000001</v>
      </c>
      <c r="M44" s="125"/>
      <c r="N44" s="137">
        <f>+N37+N43</f>
        <v>0</v>
      </c>
      <c r="O44" s="137">
        <f>+O37+O43</f>
        <v>0</v>
      </c>
      <c r="P44" s="138">
        <f>+(P37+P43)</f>
        <v>0</v>
      </c>
    </row>
    <row r="45" spans="1:16" ht="20" x14ac:dyDescent="0.3">
      <c r="A45" s="56"/>
      <c r="B45" s="56"/>
      <c r="C45" s="56"/>
      <c r="D45" s="57" t="s">
        <v>35</v>
      </c>
      <c r="E45" s="56"/>
      <c r="F45" s="4"/>
      <c r="G45" s="4"/>
      <c r="H45" s="4"/>
    </row>
    <row r="46" spans="1:16" ht="18" customHeight="1" x14ac:dyDescent="0.3">
      <c r="A46" s="277" t="s">
        <v>60</v>
      </c>
      <c r="B46" s="278"/>
      <c r="C46" s="279"/>
      <c r="D46" s="175">
        <v>186890</v>
      </c>
      <c r="E46" s="22"/>
      <c r="F46" s="22"/>
      <c r="G46" s="4"/>
      <c r="H46" s="23"/>
    </row>
    <row r="47" spans="1:16" x14ac:dyDescent="0.3">
      <c r="A47" s="4"/>
      <c r="B47" s="4"/>
      <c r="C47" s="12"/>
      <c r="D47" s="4"/>
      <c r="E47" s="4"/>
      <c r="F47" s="22"/>
      <c r="G47" s="4"/>
      <c r="H47" s="4"/>
    </row>
    <row r="48" spans="1:16" x14ac:dyDescent="0.3">
      <c r="A48" s="4"/>
      <c r="B48" s="4"/>
      <c r="C48" s="12"/>
      <c r="D48" s="4"/>
      <c r="E48" s="4"/>
      <c r="F48" s="4"/>
      <c r="G48" s="4"/>
      <c r="H48" s="4"/>
    </row>
    <row r="49" spans="1:8" x14ac:dyDescent="0.3">
      <c r="A49" s="4"/>
      <c r="B49" s="4"/>
      <c r="C49" s="12"/>
      <c r="D49" s="4"/>
      <c r="E49" s="4"/>
      <c r="F49" s="4"/>
      <c r="G49" s="4"/>
      <c r="H49" s="4"/>
    </row>
    <row r="50" spans="1:8" x14ac:dyDescent="0.3">
      <c r="A50" s="4"/>
      <c r="B50" s="4"/>
      <c r="C50" s="12"/>
      <c r="D50" s="4"/>
      <c r="E50" s="4"/>
      <c r="F50" s="4"/>
      <c r="G50" s="4"/>
      <c r="H50" s="4"/>
    </row>
    <row r="51" spans="1:8" x14ac:dyDescent="0.3">
      <c r="A51" s="4"/>
      <c r="B51" s="4"/>
      <c r="C51" s="12"/>
      <c r="D51" s="4"/>
      <c r="E51" s="4"/>
      <c r="F51" s="4"/>
      <c r="G51" s="4"/>
      <c r="H51" s="4"/>
    </row>
    <row r="52" spans="1:8" x14ac:dyDescent="0.3">
      <c r="A52" s="4"/>
      <c r="B52" s="4"/>
      <c r="C52" s="12"/>
      <c r="D52" s="4"/>
      <c r="E52" s="4"/>
      <c r="F52" s="4"/>
      <c r="G52" s="4"/>
      <c r="H52" s="4"/>
    </row>
    <row r="53" spans="1:8" x14ac:dyDescent="0.3">
      <c r="A53" s="4"/>
      <c r="B53" s="4"/>
      <c r="C53" s="12"/>
      <c r="D53" s="4"/>
      <c r="E53" s="4"/>
      <c r="F53" s="4"/>
      <c r="G53" s="4"/>
      <c r="H53" s="4"/>
    </row>
    <row r="54" spans="1:8" x14ac:dyDescent="0.3">
      <c r="A54" s="4"/>
      <c r="B54" s="4"/>
      <c r="C54" s="12"/>
      <c r="D54" s="4"/>
      <c r="E54" s="4"/>
      <c r="F54" s="4"/>
      <c r="G54" s="4"/>
      <c r="H54" s="4"/>
    </row>
    <row r="55" spans="1:8" x14ac:dyDescent="0.3">
      <c r="A55" s="4"/>
      <c r="B55" s="4"/>
      <c r="C55" s="12"/>
      <c r="D55" s="4"/>
      <c r="E55" s="4"/>
      <c r="F55" s="4"/>
      <c r="G55" s="4"/>
      <c r="H55" s="4"/>
    </row>
    <row r="56" spans="1:8" x14ac:dyDescent="0.3">
      <c r="A56" s="4"/>
      <c r="B56" s="4"/>
      <c r="C56" s="12"/>
      <c r="D56" s="4"/>
      <c r="E56" s="4"/>
      <c r="F56" s="4"/>
      <c r="G56" s="4"/>
      <c r="H56" s="4"/>
    </row>
    <row r="57" spans="1:8" x14ac:dyDescent="0.3">
      <c r="A57" s="4"/>
      <c r="B57" s="4"/>
      <c r="C57" s="12"/>
      <c r="D57" s="4"/>
      <c r="E57" s="4"/>
      <c r="F57" s="4"/>
      <c r="G57" s="4"/>
      <c r="H57" s="4"/>
    </row>
    <row r="58" spans="1:8" x14ac:dyDescent="0.3">
      <c r="A58" s="4"/>
      <c r="B58" s="4"/>
      <c r="C58" s="12"/>
      <c r="D58" s="4"/>
      <c r="E58" s="4"/>
      <c r="F58" s="4"/>
      <c r="G58" s="4"/>
      <c r="H58" s="4"/>
    </row>
    <row r="59" spans="1:8" x14ac:dyDescent="0.3">
      <c r="A59" s="4"/>
      <c r="B59" s="4"/>
      <c r="C59" s="12"/>
      <c r="D59" s="4"/>
      <c r="E59" s="4"/>
      <c r="F59" s="4"/>
      <c r="G59" s="4"/>
      <c r="H59" s="4"/>
    </row>
    <row r="60" spans="1:8" x14ac:dyDescent="0.3">
      <c r="A60" s="4"/>
      <c r="B60" s="4"/>
      <c r="C60" s="12"/>
      <c r="D60" s="4"/>
      <c r="E60" s="4"/>
      <c r="F60" s="4"/>
      <c r="G60" s="4"/>
      <c r="H60" s="4"/>
    </row>
    <row r="61" spans="1:8" x14ac:dyDescent="0.3">
      <c r="A61" s="4"/>
      <c r="B61" s="4"/>
      <c r="C61" s="12"/>
      <c r="D61" s="4"/>
      <c r="E61" s="4"/>
      <c r="F61" s="4"/>
      <c r="G61" s="4"/>
      <c r="H61" s="4"/>
    </row>
    <row r="62" spans="1:8" x14ac:dyDescent="0.3">
      <c r="A62" s="4"/>
      <c r="B62" s="4"/>
      <c r="C62" s="12"/>
      <c r="D62" s="4"/>
      <c r="E62" s="4"/>
      <c r="F62" s="4"/>
      <c r="G62" s="4"/>
      <c r="H62" s="4"/>
    </row>
    <row r="63" spans="1:8" x14ac:dyDescent="0.3">
      <c r="A63" s="4"/>
      <c r="B63" s="4"/>
      <c r="C63" s="12"/>
      <c r="D63" s="4"/>
      <c r="E63" s="4"/>
      <c r="F63" s="4"/>
      <c r="G63" s="4"/>
      <c r="H63" s="4"/>
    </row>
    <row r="64" spans="1:8" x14ac:dyDescent="0.3">
      <c r="A64" s="4"/>
      <c r="B64" s="4"/>
      <c r="C64" s="12"/>
      <c r="D64" s="4"/>
      <c r="E64" s="4"/>
      <c r="F64" s="4"/>
      <c r="G64" s="4"/>
      <c r="H64" s="4"/>
    </row>
    <row r="65" spans="1:8" x14ac:dyDescent="0.3">
      <c r="A65" s="4"/>
      <c r="B65" s="4"/>
      <c r="C65" s="12"/>
      <c r="D65" s="4"/>
      <c r="E65" s="4"/>
      <c r="F65" s="4"/>
      <c r="G65" s="4"/>
      <c r="H65" s="4"/>
    </row>
    <row r="66" spans="1:8" x14ac:dyDescent="0.3">
      <c r="A66" s="4"/>
      <c r="B66" s="4"/>
      <c r="C66" s="12"/>
      <c r="D66" s="4"/>
      <c r="E66" s="4"/>
      <c r="F66" s="4"/>
      <c r="G66" s="4"/>
      <c r="H66" s="4"/>
    </row>
    <row r="67" spans="1:8" x14ac:dyDescent="0.3">
      <c r="A67" s="4"/>
      <c r="B67" s="4"/>
      <c r="C67" s="12"/>
      <c r="D67" s="4"/>
      <c r="E67" s="4"/>
      <c r="F67" s="4"/>
      <c r="G67" s="4"/>
      <c r="H67" s="4"/>
    </row>
    <row r="68" spans="1:8" x14ac:dyDescent="0.3">
      <c r="A68" s="4"/>
      <c r="B68" s="4"/>
      <c r="C68" s="12"/>
      <c r="D68" s="4"/>
      <c r="E68" s="4"/>
      <c r="F68" s="4"/>
      <c r="G68" s="4"/>
      <c r="H68" s="4"/>
    </row>
    <row r="69" spans="1:8" x14ac:dyDescent="0.3">
      <c r="A69" s="4"/>
      <c r="B69" s="4"/>
      <c r="C69" s="12"/>
      <c r="D69" s="4"/>
      <c r="E69" s="4"/>
      <c r="F69" s="4"/>
      <c r="G69" s="4"/>
      <c r="H69" s="4"/>
    </row>
    <row r="70" spans="1:8" x14ac:dyDescent="0.3">
      <c r="A70" s="4"/>
      <c r="B70" s="4"/>
      <c r="C70" s="12"/>
      <c r="D70" s="4"/>
      <c r="E70" s="4"/>
      <c r="F70" s="4"/>
      <c r="G70" s="4"/>
      <c r="H70" s="4"/>
    </row>
    <row r="71" spans="1:8" x14ac:dyDescent="0.3">
      <c r="A71" s="4"/>
      <c r="B71" s="4"/>
      <c r="C71" s="12"/>
      <c r="D71" s="4"/>
      <c r="E71" s="4"/>
      <c r="F71" s="4"/>
      <c r="G71" s="4"/>
      <c r="H71" s="4"/>
    </row>
    <row r="72" spans="1:8" x14ac:dyDescent="0.3">
      <c r="A72" s="4"/>
      <c r="B72" s="4"/>
      <c r="C72" s="12"/>
      <c r="D72" s="4"/>
      <c r="E72" s="4"/>
      <c r="F72" s="4"/>
      <c r="G72" s="4"/>
      <c r="H72" s="4"/>
    </row>
    <row r="73" spans="1:8" x14ac:dyDescent="0.3">
      <c r="A73" s="4"/>
      <c r="B73" s="4"/>
      <c r="C73" s="12"/>
      <c r="D73" s="4"/>
      <c r="E73" s="4"/>
      <c r="F73" s="4"/>
      <c r="G73" s="4"/>
      <c r="H73" s="4"/>
    </row>
    <row r="74" spans="1:8" x14ac:dyDescent="0.3">
      <c r="A74" s="4"/>
      <c r="B74" s="4"/>
      <c r="C74" s="12"/>
      <c r="D74" s="4"/>
      <c r="E74" s="4"/>
      <c r="F74" s="4"/>
      <c r="G74" s="4"/>
      <c r="H74" s="4"/>
    </row>
    <row r="75" spans="1:8" x14ac:dyDescent="0.3">
      <c r="A75" s="4"/>
      <c r="B75" s="4"/>
      <c r="C75" s="12"/>
      <c r="D75" s="4"/>
      <c r="E75" s="4"/>
      <c r="F75" s="4"/>
      <c r="G75" s="4"/>
      <c r="H75" s="4"/>
    </row>
    <row r="76" spans="1:8" x14ac:dyDescent="0.3">
      <c r="A76" s="4"/>
      <c r="B76" s="4"/>
      <c r="C76" s="12"/>
      <c r="D76" s="4"/>
      <c r="E76" s="4"/>
      <c r="F76" s="4"/>
      <c r="G76" s="4"/>
      <c r="H76" s="4"/>
    </row>
    <row r="77" spans="1:8" x14ac:dyDescent="0.3">
      <c r="A77" s="4"/>
      <c r="B77" s="4"/>
      <c r="C77" s="12"/>
      <c r="D77" s="4"/>
      <c r="E77" s="4"/>
      <c r="F77" s="4"/>
      <c r="G77" s="4"/>
      <c r="H77" s="4"/>
    </row>
    <row r="78" spans="1:8" x14ac:dyDescent="0.3">
      <c r="A78" s="4"/>
      <c r="B78" s="4"/>
      <c r="C78" s="12"/>
      <c r="D78" s="4"/>
      <c r="E78" s="4"/>
      <c r="F78" s="4"/>
      <c r="G78" s="4"/>
      <c r="H78" s="4"/>
    </row>
    <row r="79" spans="1:8" x14ac:dyDescent="0.3">
      <c r="A79" s="4"/>
      <c r="B79" s="4"/>
      <c r="C79" s="12"/>
      <c r="D79" s="4"/>
      <c r="E79" s="4"/>
      <c r="F79" s="4"/>
      <c r="G79" s="4"/>
      <c r="H79" s="4"/>
    </row>
    <row r="80" spans="1:8" x14ac:dyDescent="0.3">
      <c r="A80" s="4"/>
      <c r="B80" s="4"/>
      <c r="C80" s="12"/>
      <c r="D80" s="4"/>
      <c r="E80" s="4"/>
      <c r="F80" s="4"/>
      <c r="G80" s="4"/>
      <c r="H80" s="4"/>
    </row>
    <row r="81" spans="1:8" x14ac:dyDescent="0.3">
      <c r="A81" s="4"/>
      <c r="B81" s="4"/>
      <c r="C81" s="12"/>
      <c r="D81" s="4"/>
      <c r="E81" s="4"/>
      <c r="F81" s="4"/>
      <c r="G81" s="4"/>
      <c r="H81" s="4"/>
    </row>
    <row r="82" spans="1:8" x14ac:dyDescent="0.3">
      <c r="A82" s="4"/>
      <c r="B82" s="4"/>
      <c r="C82" s="12"/>
      <c r="D82" s="4"/>
      <c r="E82" s="4"/>
      <c r="F82" s="4"/>
      <c r="G82" s="4"/>
      <c r="H82" s="4"/>
    </row>
    <row r="83" spans="1:8" x14ac:dyDescent="0.3">
      <c r="A83" s="4"/>
      <c r="B83" s="4"/>
      <c r="C83" s="12"/>
      <c r="D83" s="4"/>
      <c r="E83" s="4"/>
      <c r="F83" s="4"/>
      <c r="G83" s="4"/>
      <c r="H83" s="4"/>
    </row>
    <row r="84" spans="1:8" x14ac:dyDescent="0.3">
      <c r="A84" s="4"/>
      <c r="B84" s="4"/>
      <c r="C84" s="12"/>
      <c r="D84" s="4"/>
      <c r="E84" s="4"/>
      <c r="F84" s="4"/>
      <c r="G84" s="4"/>
      <c r="H84" s="4"/>
    </row>
    <row r="85" spans="1:8" x14ac:dyDescent="0.3">
      <c r="A85" s="4"/>
      <c r="B85" s="4"/>
      <c r="C85" s="12"/>
      <c r="D85" s="4"/>
      <c r="E85" s="4"/>
      <c r="F85" s="4"/>
      <c r="G85" s="4"/>
      <c r="H85" s="4"/>
    </row>
    <row r="86" spans="1:8" x14ac:dyDescent="0.3">
      <c r="A86" s="4"/>
      <c r="B86" s="4"/>
      <c r="C86" s="12"/>
      <c r="D86" s="4"/>
      <c r="E86" s="4"/>
      <c r="F86" s="4"/>
      <c r="G86" s="4"/>
      <c r="H86" s="4"/>
    </row>
    <row r="87" spans="1:8" x14ac:dyDescent="0.3">
      <c r="A87" s="4"/>
      <c r="B87" s="4"/>
      <c r="C87" s="12"/>
      <c r="D87" s="4"/>
      <c r="E87" s="4"/>
      <c r="F87" s="4"/>
      <c r="G87" s="4"/>
      <c r="H87" s="4"/>
    </row>
    <row r="88" spans="1:8" x14ac:dyDescent="0.3">
      <c r="A88" s="4"/>
      <c r="B88" s="4"/>
      <c r="C88" s="12"/>
      <c r="D88" s="4"/>
      <c r="E88" s="4"/>
      <c r="F88" s="4"/>
      <c r="G88" s="4"/>
      <c r="H88" s="4"/>
    </row>
    <row r="89" spans="1:8" x14ac:dyDescent="0.3">
      <c r="A89" s="4"/>
      <c r="B89" s="4"/>
      <c r="C89" s="12"/>
      <c r="D89" s="4"/>
      <c r="E89" s="4"/>
      <c r="F89" s="4"/>
      <c r="G89" s="4"/>
      <c r="H89" s="4"/>
    </row>
    <row r="90" spans="1:8" x14ac:dyDescent="0.3">
      <c r="A90" s="4"/>
      <c r="B90" s="4"/>
      <c r="C90" s="12"/>
      <c r="D90" s="4"/>
      <c r="E90" s="4"/>
      <c r="F90" s="4"/>
      <c r="G90" s="4"/>
      <c r="H90" s="4"/>
    </row>
    <row r="91" spans="1:8" x14ac:dyDescent="0.3">
      <c r="A91" s="4"/>
      <c r="B91" s="4"/>
      <c r="C91" s="12"/>
      <c r="D91" s="4"/>
      <c r="E91" s="4"/>
      <c r="F91" s="4"/>
      <c r="G91" s="4"/>
      <c r="H91" s="4"/>
    </row>
    <row r="92" spans="1:8" x14ac:dyDescent="0.3">
      <c r="A92" s="4"/>
      <c r="B92" s="4"/>
      <c r="C92" s="12"/>
      <c r="D92" s="4"/>
      <c r="E92" s="4"/>
      <c r="F92" s="4"/>
      <c r="G92" s="4"/>
      <c r="H92" s="4"/>
    </row>
    <row r="93" spans="1:8" x14ac:dyDescent="0.3">
      <c r="A93" s="4"/>
      <c r="B93" s="4"/>
      <c r="C93" s="12"/>
      <c r="D93" s="4"/>
      <c r="E93" s="4"/>
      <c r="F93" s="4"/>
      <c r="G93" s="4"/>
      <c r="H93" s="4"/>
    </row>
  </sheetData>
  <mergeCells count="35">
    <mergeCell ref="A46:C46"/>
    <mergeCell ref="A18:B18"/>
    <mergeCell ref="A19:B19"/>
    <mergeCell ref="A20:B20"/>
    <mergeCell ref="A21:B21"/>
    <mergeCell ref="A23:B23"/>
    <mergeCell ref="A39:B39"/>
    <mergeCell ref="A40:B40"/>
    <mergeCell ref="A42:B42"/>
    <mergeCell ref="A27:B27"/>
    <mergeCell ref="A29:B29"/>
    <mergeCell ref="A30:B30"/>
    <mergeCell ref="A43:D43"/>
    <mergeCell ref="A35:B35"/>
    <mergeCell ref="A33:B33"/>
    <mergeCell ref="A28:B28"/>
    <mergeCell ref="A1:H12"/>
    <mergeCell ref="A16:B17"/>
    <mergeCell ref="C16:D16"/>
    <mergeCell ref="E16:H16"/>
    <mergeCell ref="A22:D22"/>
    <mergeCell ref="I16:L16"/>
    <mergeCell ref="M16:P16"/>
    <mergeCell ref="A44:D44"/>
    <mergeCell ref="A13:P15"/>
    <mergeCell ref="A38:B38"/>
    <mergeCell ref="A31:B31"/>
    <mergeCell ref="A32:B32"/>
    <mergeCell ref="A36:D36"/>
    <mergeCell ref="A37:D37"/>
    <mergeCell ref="A26:B26"/>
    <mergeCell ref="A24:B24"/>
    <mergeCell ref="A25:B25"/>
    <mergeCell ref="A34:B34"/>
    <mergeCell ref="A41:B41"/>
  </mergeCells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078A9-1FA2-4665-BF37-FD4B720E285F}">
  <dimension ref="A1:I29"/>
  <sheetViews>
    <sheetView tabSelected="1" topLeftCell="A12" zoomScaleNormal="100" workbookViewId="0">
      <selection activeCell="I30" sqref="I30"/>
    </sheetView>
  </sheetViews>
  <sheetFormatPr baseColWidth="10" defaultColWidth="11.453125" defaultRowHeight="12.5" x14ac:dyDescent="0.25"/>
  <cols>
    <col min="1" max="1" width="83.7265625" style="27" customWidth="1"/>
    <col min="2" max="2" width="2.1796875" style="27" customWidth="1"/>
    <col min="3" max="3" width="22.7265625" style="27" customWidth="1"/>
    <col min="4" max="4" width="6.26953125" style="27" customWidth="1"/>
    <col min="5" max="5" width="22.7265625" style="27" customWidth="1"/>
    <col min="6" max="6" width="7.81640625" style="27" customWidth="1"/>
    <col min="7" max="7" width="24.453125" style="27" customWidth="1"/>
    <col min="8" max="8" width="3.81640625" style="27" customWidth="1"/>
    <col min="9" max="9" width="19.453125" style="27" customWidth="1"/>
    <col min="10" max="16384" width="11.453125" style="27"/>
  </cols>
  <sheetData>
    <row r="1" spans="1:9" ht="12.75" customHeight="1" x14ac:dyDescent="0.25">
      <c r="A1" s="282" t="s">
        <v>83</v>
      </c>
      <c r="B1" s="283"/>
      <c r="C1" s="283"/>
      <c r="D1" s="283"/>
      <c r="E1" s="283"/>
      <c r="F1" s="283"/>
      <c r="G1" s="283"/>
      <c r="H1" s="283"/>
      <c r="I1" s="283"/>
    </row>
    <row r="2" spans="1:9" ht="12.75" customHeight="1" x14ac:dyDescent="0.25">
      <c r="A2" s="284"/>
      <c r="B2" s="283"/>
      <c r="C2" s="283"/>
      <c r="D2" s="283"/>
      <c r="E2" s="283"/>
      <c r="F2" s="283"/>
      <c r="G2" s="283"/>
      <c r="H2" s="283"/>
      <c r="I2" s="283"/>
    </row>
    <row r="3" spans="1:9" ht="12.75" customHeight="1" x14ac:dyDescent="0.25">
      <c r="A3" s="284"/>
      <c r="B3" s="283"/>
      <c r="C3" s="283"/>
      <c r="D3" s="283"/>
      <c r="E3" s="283"/>
      <c r="F3" s="283"/>
      <c r="G3" s="283"/>
      <c r="H3" s="283"/>
      <c r="I3" s="283"/>
    </row>
    <row r="4" spans="1:9" ht="12.75" customHeight="1" x14ac:dyDescent="0.25">
      <c r="A4" s="284"/>
      <c r="B4" s="283"/>
      <c r="C4" s="283"/>
      <c r="D4" s="283"/>
      <c r="E4" s="283"/>
      <c r="F4" s="283"/>
      <c r="G4" s="283"/>
      <c r="H4" s="283"/>
      <c r="I4" s="283"/>
    </row>
    <row r="5" spans="1:9" ht="12.75" customHeight="1" x14ac:dyDescent="0.25">
      <c r="A5" s="284"/>
      <c r="B5" s="283"/>
      <c r="C5" s="283"/>
      <c r="D5" s="283"/>
      <c r="E5" s="283"/>
      <c r="F5" s="283"/>
      <c r="G5" s="283"/>
      <c r="H5" s="283"/>
      <c r="I5" s="283"/>
    </row>
    <row r="6" spans="1:9" ht="12.75" customHeight="1" x14ac:dyDescent="0.25">
      <c r="A6" s="284"/>
      <c r="B6" s="283"/>
      <c r="C6" s="283"/>
      <c r="D6" s="283"/>
      <c r="E6" s="283"/>
      <c r="F6" s="283"/>
      <c r="G6" s="283"/>
      <c r="H6" s="283"/>
      <c r="I6" s="283"/>
    </row>
    <row r="7" spans="1:9" ht="12.75" customHeight="1" x14ac:dyDescent="0.25">
      <c r="A7" s="284"/>
      <c r="B7" s="283"/>
      <c r="C7" s="283"/>
      <c r="D7" s="283"/>
      <c r="E7" s="283"/>
      <c r="F7" s="283"/>
      <c r="G7" s="283"/>
      <c r="H7" s="283"/>
      <c r="I7" s="283"/>
    </row>
    <row r="8" spans="1:9" ht="12.75" customHeight="1" x14ac:dyDescent="0.25">
      <c r="A8" s="284"/>
      <c r="B8" s="283"/>
      <c r="C8" s="283"/>
      <c r="D8" s="283"/>
      <c r="E8" s="283"/>
      <c r="F8" s="283"/>
      <c r="G8" s="283"/>
      <c r="H8" s="283"/>
      <c r="I8" s="283"/>
    </row>
    <row r="9" spans="1:9" ht="12.75" customHeight="1" x14ac:dyDescent="0.25">
      <c r="A9" s="284"/>
      <c r="B9" s="283"/>
      <c r="C9" s="283"/>
      <c r="D9" s="283"/>
      <c r="E9" s="283"/>
      <c r="F9" s="283"/>
      <c r="G9" s="283"/>
      <c r="H9" s="283"/>
      <c r="I9" s="283"/>
    </row>
    <row r="10" spans="1:9" ht="12.75" customHeight="1" x14ac:dyDescent="0.25">
      <c r="A10" s="173"/>
      <c r="B10" s="161"/>
      <c r="C10" s="280" t="s">
        <v>61</v>
      </c>
      <c r="E10" s="280" t="s">
        <v>62</v>
      </c>
      <c r="G10" s="280" t="s">
        <v>63</v>
      </c>
    </row>
    <row r="11" spans="1:9" ht="12.75" customHeight="1" x14ac:dyDescent="0.3">
      <c r="A11" s="174"/>
      <c r="B11" s="161"/>
      <c r="C11" s="281"/>
      <c r="D11" s="28"/>
      <c r="E11" s="281"/>
      <c r="F11" s="28"/>
      <c r="G11" s="281"/>
    </row>
    <row r="12" spans="1:9" ht="28" x14ac:dyDescent="0.3">
      <c r="A12" s="29" t="s">
        <v>64</v>
      </c>
      <c r="B12" s="30"/>
      <c r="C12" s="29" t="s">
        <v>65</v>
      </c>
      <c r="D12" s="31"/>
      <c r="E12" s="29" t="s">
        <v>65</v>
      </c>
      <c r="F12" s="31"/>
      <c r="G12" s="29" t="s">
        <v>65</v>
      </c>
      <c r="I12" s="29" t="s">
        <v>66</v>
      </c>
    </row>
    <row r="13" spans="1:9" ht="14" x14ac:dyDescent="0.3">
      <c r="A13" s="32" t="s">
        <v>67</v>
      </c>
      <c r="B13" s="30"/>
      <c r="C13" s="163">
        <f>+'(3) TOYOTA RAV'!I34</f>
        <v>28268141.789999999</v>
      </c>
      <c r="E13" s="163">
        <f>+'(3) TOYOTA RAV'!M34</f>
        <v>35635622.189999998</v>
      </c>
      <c r="F13" s="33"/>
      <c r="G13" s="163">
        <f>+'(3) TOYOTA RAV'!Q34</f>
        <v>0</v>
      </c>
      <c r="I13" s="163">
        <f>+(C13+E13+G13)/2</f>
        <v>31951881.989999998</v>
      </c>
    </row>
    <row r="14" spans="1:9" ht="14" x14ac:dyDescent="0.3">
      <c r="A14" s="32" t="s">
        <v>68</v>
      </c>
      <c r="B14" s="30"/>
      <c r="C14" s="163">
        <f>+'(1) TOYOTA PRADO TXL'!I35</f>
        <v>11695231.940000001</v>
      </c>
      <c r="E14" s="163">
        <f>+'(1) TOYOTA PRADO TXL'!M35</f>
        <v>17129046.187399998</v>
      </c>
      <c r="F14" s="33"/>
      <c r="G14" s="163">
        <f>+'(1) TOYOTA PRADO TXL'!Q35</f>
        <v>0</v>
      </c>
      <c r="I14" s="163">
        <f t="shared" ref="I14:I17" si="0">+(C14+E14+G14)/2</f>
        <v>14412139.0637</v>
      </c>
    </row>
    <row r="15" spans="1:9" ht="14" x14ac:dyDescent="0.3">
      <c r="A15" s="32" t="s">
        <v>69</v>
      </c>
      <c r="B15" s="30"/>
      <c r="C15" s="163">
        <f>+'(1) HILUX KUN 25'!H37</f>
        <v>12335513.82</v>
      </c>
      <c r="E15" s="163">
        <f>+'(1) HILUX KUN 25'!L37</f>
        <v>20285152.93</v>
      </c>
      <c r="F15" s="33"/>
      <c r="G15" s="163">
        <f>+'(1) HILUX KUN 25'!P37</f>
        <v>0</v>
      </c>
      <c r="I15" s="163">
        <f t="shared" si="0"/>
        <v>16310333.375</v>
      </c>
    </row>
    <row r="16" spans="1:9" ht="14" x14ac:dyDescent="0.3">
      <c r="A16" s="32" t="s">
        <v>70</v>
      </c>
      <c r="B16" s="30"/>
      <c r="C16" s="163">
        <f>+' (1) NEW PRADO KDJ150 5 PUERTAS'!H38</f>
        <v>25384439.780000001</v>
      </c>
      <c r="E16" s="163">
        <f>+' (1) NEW PRADO KDJ150 5 PUERTAS'!L38</f>
        <v>29098010.899999999</v>
      </c>
      <c r="F16" s="33"/>
      <c r="G16" s="163">
        <f>+' (1) NEW PRADO KDJ150 5 PUERTAS'!P38</f>
        <v>0</v>
      </c>
      <c r="I16" s="163">
        <f t="shared" si="0"/>
        <v>27241225.34</v>
      </c>
    </row>
    <row r="17" spans="1:9" ht="14" x14ac:dyDescent="0.3">
      <c r="A17" s="32" t="s">
        <v>71</v>
      </c>
      <c r="B17" s="30"/>
      <c r="C17" s="163">
        <f>+'(1) 4RUNNER GRN285L'!H37</f>
        <v>16392345.199999999</v>
      </c>
      <c r="E17" s="163">
        <f>+'(1) 4RUNNER GRN285L'!L37</f>
        <v>22214075.100000001</v>
      </c>
      <c r="F17" s="33"/>
      <c r="G17" s="163">
        <f>+'(1) 4RUNNER GRN285L'!P37</f>
        <v>0</v>
      </c>
      <c r="I17" s="163">
        <f t="shared" si="0"/>
        <v>19303210.149999999</v>
      </c>
    </row>
    <row r="18" spans="1:9" ht="14" x14ac:dyDescent="0.3">
      <c r="A18" s="34" t="s">
        <v>72</v>
      </c>
      <c r="B18" s="30"/>
      <c r="C18" s="162">
        <f>SUM(C13:C17)</f>
        <v>94075672.530000016</v>
      </c>
      <c r="E18" s="162">
        <f>SUM(E13:E17)</f>
        <v>124361907.30739999</v>
      </c>
      <c r="F18" s="36"/>
      <c r="G18" s="162">
        <f>SUM(G13:G17)</f>
        <v>0</v>
      </c>
      <c r="I18" s="162">
        <f>+I13+I14+I15+I16+I17</f>
        <v>109218789.91870001</v>
      </c>
    </row>
    <row r="19" spans="1:9" ht="14" x14ac:dyDescent="0.3">
      <c r="A19" s="37"/>
      <c r="B19" s="30"/>
      <c r="C19" s="30"/>
      <c r="D19" s="31"/>
      <c r="E19" s="30"/>
      <c r="F19" s="31"/>
      <c r="G19" s="30"/>
      <c r="H19" s="40"/>
    </row>
    <row r="20" spans="1:9" ht="28" x14ac:dyDescent="0.25">
      <c r="A20" s="29" t="s">
        <v>86</v>
      </c>
      <c r="B20" s="35"/>
      <c r="C20" s="29" t="s">
        <v>65</v>
      </c>
      <c r="D20" s="35"/>
      <c r="E20" s="29" t="s">
        <v>65</v>
      </c>
      <c r="F20" s="38"/>
      <c r="G20" s="29" t="s">
        <v>65</v>
      </c>
      <c r="I20" s="29" t="s">
        <v>66</v>
      </c>
    </row>
    <row r="21" spans="1:9" ht="14" x14ac:dyDescent="0.3">
      <c r="A21" s="32" t="s">
        <v>67</v>
      </c>
      <c r="B21" s="39"/>
      <c r="C21" s="164">
        <f>+'(3) TOYOTA RAV'!I40</f>
        <v>11789296.322999999</v>
      </c>
      <c r="D21" s="166"/>
      <c r="E21" s="164">
        <f>+'(3) TOYOTA RAV'!M40</f>
        <v>5108000.03</v>
      </c>
      <c r="F21" s="165"/>
      <c r="G21" s="164">
        <f>+'(3) TOYOTA RAV'!Q40</f>
        <v>0</v>
      </c>
      <c r="I21" s="164">
        <f>+(C21+E21+G21)/2</f>
        <v>8448648.1765000001</v>
      </c>
    </row>
    <row r="22" spans="1:9" ht="14" x14ac:dyDescent="0.3">
      <c r="A22" s="32" t="s">
        <v>68</v>
      </c>
      <c r="C22" s="158">
        <f>+'(1) TOYOTA PRADO TXL'!I41</f>
        <v>11630160.359999999</v>
      </c>
      <c r="E22" s="158">
        <f>+'(1) TOYOTA PRADO TXL'!M41</f>
        <v>7124439.5600000005</v>
      </c>
      <c r="G22" s="158">
        <f>+'(1) TOYOTA PRADO TXL'!Q41</f>
        <v>0</v>
      </c>
      <c r="I22" s="164">
        <f t="shared" ref="I22:I25" si="1">+(C22+E22+G22)/2</f>
        <v>9377299.9600000009</v>
      </c>
    </row>
    <row r="23" spans="1:9" ht="14" x14ac:dyDescent="0.3">
      <c r="A23" s="32" t="s">
        <v>73</v>
      </c>
      <c r="C23" s="158">
        <f>+'(1) HILUX KUN 25'!H43</f>
        <v>9147997.6699999999</v>
      </c>
      <c r="E23" s="158">
        <f>+'(1) HILUX KUN 25'!L43</f>
        <v>7377400.2400000002</v>
      </c>
      <c r="G23" s="158">
        <f>+'(1) HILUX KUN 25'!P43</f>
        <v>0</v>
      </c>
      <c r="I23" s="164">
        <f t="shared" si="1"/>
        <v>8262698.9550000001</v>
      </c>
    </row>
    <row r="24" spans="1:9" ht="14" x14ac:dyDescent="0.3">
      <c r="A24" s="32" t="s">
        <v>70</v>
      </c>
      <c r="C24" s="158">
        <f>+' (1) NEW PRADO KDJ150 5 PUERTAS'!H44</f>
        <v>9043000.4000000004</v>
      </c>
      <c r="E24" s="158">
        <f>+' (1) NEW PRADO KDJ150 5 PUERTAS'!L44</f>
        <v>8243439.3999999994</v>
      </c>
      <c r="G24" s="158">
        <f>+' (1) NEW PRADO KDJ150 5 PUERTAS'!P44</f>
        <v>0</v>
      </c>
      <c r="I24" s="164">
        <f t="shared" si="1"/>
        <v>8643219.9000000004</v>
      </c>
    </row>
    <row r="25" spans="1:9" ht="14" x14ac:dyDescent="0.3">
      <c r="A25" s="32" t="s">
        <v>71</v>
      </c>
      <c r="C25" s="158">
        <f>+'(1) 4RUNNER GRN285L'!H43</f>
        <v>12689160.4</v>
      </c>
      <c r="E25" s="158">
        <f>+'(1) 4RUNNER GRN285L'!L43</f>
        <v>8159439.6799999997</v>
      </c>
      <c r="G25" s="158">
        <f>+'(1) 4RUNNER GRN285L'!P43</f>
        <v>0</v>
      </c>
      <c r="I25" s="164">
        <f t="shared" si="1"/>
        <v>10424300.039999999</v>
      </c>
    </row>
    <row r="26" spans="1:9" ht="14" x14ac:dyDescent="0.3">
      <c r="A26" s="34" t="s">
        <v>72</v>
      </c>
      <c r="C26" s="159">
        <f>SUM(C21:C25)</f>
        <v>54299615.152999997</v>
      </c>
      <c r="E26" s="159">
        <f>SUM(E21:E25)</f>
        <v>36012718.909999996</v>
      </c>
      <c r="G26" s="159">
        <f>SUM(G21:G25)</f>
        <v>0</v>
      </c>
      <c r="I26" s="159">
        <f>+I21+I22+I23+I24+I25</f>
        <v>45156167.031499997</v>
      </c>
    </row>
    <row r="28" spans="1:9" ht="14" x14ac:dyDescent="0.3">
      <c r="A28" s="34" t="s">
        <v>74</v>
      </c>
      <c r="C28" s="160">
        <f>+C18+C26</f>
        <v>148375287.68300003</v>
      </c>
      <c r="E28" s="160">
        <f>+E18+E26</f>
        <v>160374626.21739998</v>
      </c>
      <c r="G28" s="160">
        <f>+G18+G26</f>
        <v>0</v>
      </c>
      <c r="I28" s="160">
        <f>+I18+I26</f>
        <v>154374956.95020002</v>
      </c>
    </row>
    <row r="29" spans="1:9" ht="14" x14ac:dyDescent="0.3">
      <c r="A29" s="34" t="s">
        <v>88</v>
      </c>
      <c r="I29" s="181">
        <f>I28</f>
        <v>154374956.95020002</v>
      </c>
    </row>
  </sheetData>
  <mergeCells count="4">
    <mergeCell ref="C10:C11"/>
    <mergeCell ref="E10:E11"/>
    <mergeCell ref="G10:G11"/>
    <mergeCell ref="A1:I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CD1484-CEBA-4EDD-9D2D-3092CB3A461F}"/>
</file>

<file path=customXml/itemProps2.xml><?xml version="1.0" encoding="utf-8"?>
<ds:datastoreItem xmlns:ds="http://schemas.openxmlformats.org/officeDocument/2006/customXml" ds:itemID="{5D8DDC9B-92F5-4B89-9417-2822FFEDB101}"/>
</file>

<file path=customXml/itemProps3.xml><?xml version="1.0" encoding="utf-8"?>
<ds:datastoreItem xmlns:ds="http://schemas.openxmlformats.org/officeDocument/2006/customXml" ds:itemID="{72575735-EBAF-4345-B11F-06759FAC2328}"/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(3) TOYOTA RAV</vt:lpstr>
      <vt:lpstr>(1) TOYOTA PRADO TXL</vt:lpstr>
      <vt:lpstr>(1) HILUX KUN 25</vt:lpstr>
      <vt:lpstr> (1) NEW PRADO KDJ150 5 PUERTAS</vt:lpstr>
      <vt:lpstr>(1) 4RUNNER GRN285L</vt:lpstr>
      <vt:lpstr>VALOR TOTAL </vt:lpstr>
      <vt:lpstr>'(3) TOYOTA RAV'!_Toc230050773</vt:lpstr>
      <vt:lpstr>'(3) TOYOTA RAV'!Área_de_impresión</vt:lpstr>
    </vt:vector>
  </TitlesOfParts>
  <Manager/>
  <Company>AUTOAMERICA S.A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jmunoz</dc:creator>
  <cp:keywords/>
  <dc:description/>
  <cp:lastModifiedBy>Hernán David Henao Castrillón</cp:lastModifiedBy>
  <cp:revision/>
  <dcterms:created xsi:type="dcterms:W3CDTF">2008-01-22T20:36:19Z</dcterms:created>
  <dcterms:modified xsi:type="dcterms:W3CDTF">2026-01-23T14:26:56Z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