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contratacion02\D\OFICINA DE CONTRATACIÓN\CONTRATOS 2026\CONTRATACION DIRECTA\CONVENIOS SOLIDARIOS\001 CONSOL SI 001 2026 VEREDA MOTAÑITA\SECOP\"/>
    </mc:Choice>
  </mc:AlternateContent>
  <bookViews>
    <workbookView xWindow="0" yWindow="0" windowWidth="28800" windowHeight="12330" firstSheet="1" activeTab="1"/>
  </bookViews>
  <sheets>
    <sheet name="Hoja1" sheetId="1" state="hidden" r:id="rId1"/>
    <sheet name="PRESUPUESTO" sheetId="2" r:id="rId2"/>
    <sheet name="EXC MAT COMUN" sheetId="3" r:id="rId3"/>
    <sheet name="CONCRETO CICLOP " sheetId="4" state="hidden" r:id="rId4"/>
    <sheet name="CONCRETO REF" sheetId="7" state="hidden" r:id="rId5"/>
    <sheet name="ACERO" sheetId="8" state="hidden" r:id="rId6"/>
    <sheet name="TUBERIA" sheetId="9" state="hidden" r:id="rId7"/>
    <sheet name="RELLENO" sheetId="10" state="hidden" r:id="rId8"/>
    <sheet name="afirmado" sheetId="11" r:id="rId9"/>
    <sheet name="CONFORMACION CALZADA E" sheetId="12" r:id="rId10"/>
    <sheet name="MANO DE OBRA" sheetId="13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4" i="3" l="1"/>
  <c r="C43" i="3"/>
  <c r="E18" i="12"/>
  <c r="E17" i="12"/>
  <c r="D6" i="13"/>
  <c r="D21" i="13" s="1"/>
  <c r="E26" i="11"/>
  <c r="E18" i="11"/>
  <c r="E17" i="11"/>
  <c r="E17" i="3"/>
  <c r="C38" i="2"/>
  <c r="G36" i="11"/>
  <c r="F36" i="11"/>
  <c r="G17" i="12"/>
  <c r="H59" i="12"/>
  <c r="H39" i="12"/>
  <c r="H32" i="12"/>
  <c r="G18" i="12"/>
  <c r="D20" i="13" l="1"/>
  <c r="D51" i="13"/>
  <c r="D19" i="13"/>
  <c r="D66" i="13"/>
  <c r="D50" i="13"/>
  <c r="D34" i="13"/>
  <c r="D18" i="13"/>
  <c r="D65" i="13"/>
  <c r="D49" i="13"/>
  <c r="D33" i="13"/>
  <c r="D17" i="13"/>
  <c r="D64" i="13"/>
  <c r="D16" i="13"/>
  <c r="D47" i="13"/>
  <c r="D15" i="13"/>
  <c r="D62" i="13"/>
  <c r="D30" i="13"/>
  <c r="D14" i="13"/>
  <c r="D45" i="13"/>
  <c r="D29" i="13"/>
  <c r="D13" i="13"/>
  <c r="D59" i="13"/>
  <c r="D43" i="13"/>
  <c r="D27" i="13"/>
  <c r="D11" i="13"/>
  <c r="D58" i="13"/>
  <c r="D42" i="13"/>
  <c r="D26" i="13"/>
  <c r="D10" i="13"/>
  <c r="D48" i="13"/>
  <c r="D32" i="13"/>
  <c r="D63" i="13"/>
  <c r="D31" i="13"/>
  <c r="D46" i="13"/>
  <c r="D61" i="13"/>
  <c r="D60" i="13"/>
  <c r="D44" i="13"/>
  <c r="D28" i="13"/>
  <c r="D12" i="13"/>
  <c r="D57" i="13"/>
  <c r="D41" i="13"/>
  <c r="D25" i="13"/>
  <c r="D9" i="13"/>
  <c r="D67" i="13"/>
  <c r="D52" i="13"/>
  <c r="D36" i="13"/>
  <c r="D8" i="13"/>
  <c r="D35" i="13"/>
  <c r="D56" i="13"/>
  <c r="D40" i="13"/>
  <c r="D24" i="13"/>
  <c r="D55" i="13"/>
  <c r="D39" i="13"/>
  <c r="D23" i="13"/>
  <c r="D54" i="13"/>
  <c r="D38" i="13"/>
  <c r="D22" i="13"/>
  <c r="D53" i="13"/>
  <c r="D37" i="13"/>
  <c r="C44" i="12" l="1"/>
  <c r="E44" i="12" s="1"/>
  <c r="G44" i="12" s="1"/>
  <c r="C44" i="11"/>
  <c r="E44" i="11" s="1"/>
  <c r="G44" i="11" s="1"/>
  <c r="C43" i="12"/>
  <c r="E43" i="12" s="1"/>
  <c r="G43" i="12" s="1"/>
  <c r="H48" i="12" s="1"/>
  <c r="C43" i="11"/>
  <c r="E43" i="11" s="1"/>
  <c r="G43" i="11" s="1"/>
  <c r="C40" i="2"/>
  <c r="C28" i="2"/>
  <c r="C30" i="2" s="1"/>
  <c r="E21" i="2"/>
  <c r="C19" i="2"/>
  <c r="C21" i="2" s="1"/>
  <c r="G19" i="12" l="1"/>
  <c r="H20" i="12" s="1"/>
  <c r="H50" i="12" s="1"/>
  <c r="E6" i="2" s="1"/>
  <c r="F6" i="2" s="1"/>
  <c r="H48" i="11"/>
  <c r="H39" i="11"/>
  <c r="G26" i="11"/>
  <c r="H32" i="11" s="1"/>
  <c r="G18" i="11"/>
  <c r="G17" i="11"/>
  <c r="E27" i="7"/>
  <c r="G27" i="7" s="1"/>
  <c r="E26" i="7"/>
  <c r="E44" i="10"/>
  <c r="G44" i="10" s="1"/>
  <c r="E43" i="10"/>
  <c r="G43" i="10" s="1"/>
  <c r="H48" i="10" s="1"/>
  <c r="H39" i="10"/>
  <c r="G26" i="10"/>
  <c r="H32" i="10" s="1"/>
  <c r="G17" i="10"/>
  <c r="E42" i="9"/>
  <c r="G42" i="9" s="1"/>
  <c r="E41" i="9"/>
  <c r="G41" i="9" s="1"/>
  <c r="H45" i="9" s="1"/>
  <c r="G34" i="9"/>
  <c r="H37" i="9" s="1"/>
  <c r="G26" i="9"/>
  <c r="H30" i="9" s="1"/>
  <c r="E45" i="8"/>
  <c r="G45" i="8" s="1"/>
  <c r="E44" i="8"/>
  <c r="G44" i="8" s="1"/>
  <c r="G36" i="8"/>
  <c r="H39" i="8" s="1"/>
  <c r="G27" i="8"/>
  <c r="G26" i="8"/>
  <c r="H32" i="8" s="1"/>
  <c r="E47" i="7"/>
  <c r="G47" i="7" s="1"/>
  <c r="E46" i="7"/>
  <c r="G46" i="7" s="1"/>
  <c r="E45" i="7"/>
  <c r="G45" i="7" s="1"/>
  <c r="H50" i="7" s="1"/>
  <c r="G35" i="7"/>
  <c r="C34" i="7"/>
  <c r="E34" i="7" s="1"/>
  <c r="G34" i="7" s="1"/>
  <c r="G28" i="7"/>
  <c r="G26" i="7"/>
  <c r="E45" i="4"/>
  <c r="G45" i="4" s="1"/>
  <c r="E44" i="4"/>
  <c r="G44" i="4" s="1"/>
  <c r="E43" i="4"/>
  <c r="G43" i="4" s="1"/>
  <c r="H48" i="4" s="1"/>
  <c r="G36" i="4"/>
  <c r="C35" i="4"/>
  <c r="E35" i="4" s="1"/>
  <c r="G35" i="4" s="1"/>
  <c r="C34" i="4"/>
  <c r="E34" i="4" s="1"/>
  <c r="G34" i="4" s="1"/>
  <c r="G28" i="4"/>
  <c r="G27" i="4"/>
  <c r="G26" i="4"/>
  <c r="G25" i="4"/>
  <c r="E44" i="3"/>
  <c r="G44" i="3" s="1"/>
  <c r="E43" i="3"/>
  <c r="G43" i="3" s="1"/>
  <c r="H39" i="3"/>
  <c r="H32" i="3"/>
  <c r="G17" i="3"/>
  <c r="G16" i="11" l="1"/>
  <c r="H20" i="11" s="1"/>
  <c r="H50" i="11" s="1"/>
  <c r="H48" i="3"/>
  <c r="G16" i="3" s="1"/>
  <c r="H20" i="3" s="1"/>
  <c r="H50" i="3" s="1"/>
  <c r="E5" i="2" s="1"/>
  <c r="F5" i="2" s="1"/>
  <c r="H48" i="8"/>
  <c r="H39" i="4"/>
  <c r="H30" i="7"/>
  <c r="H30" i="4"/>
  <c r="G16" i="10"/>
  <c r="H20" i="10" s="1"/>
  <c r="H50" i="10"/>
  <c r="G16" i="9"/>
  <c r="H20" i="9" s="1"/>
  <c r="H47" i="9" s="1"/>
  <c r="H38" i="7"/>
  <c r="G16" i="7"/>
  <c r="H20" i="7" s="1"/>
  <c r="G16" i="4"/>
  <c r="H20" i="4" s="1"/>
  <c r="F12" i="1"/>
  <c r="F13" i="1" s="1"/>
  <c r="E7" i="2" l="1"/>
  <c r="F7" i="2" s="1"/>
  <c r="G16" i="8"/>
  <c r="H20" i="8" s="1"/>
  <c r="H50" i="8" s="1"/>
  <c r="H52" i="7"/>
  <c r="H50" i="4"/>
  <c r="H59" i="10"/>
  <c r="H61" i="10" s="1"/>
  <c r="G54" i="9"/>
  <c r="G53" i="9"/>
  <c r="G52" i="9"/>
  <c r="H59" i="3"/>
  <c r="H61" i="3" s="1"/>
  <c r="F14" i="1"/>
  <c r="G57" i="8" l="1"/>
  <c r="G55" i="8"/>
  <c r="G56" i="8"/>
  <c r="H56" i="9"/>
  <c r="H58" i="9" s="1"/>
  <c r="G58" i="7"/>
  <c r="F8" i="2"/>
  <c r="G57" i="7"/>
  <c r="G59" i="7"/>
  <c r="H59" i="11"/>
  <c r="H61" i="11" s="1"/>
  <c r="H59" i="8"/>
  <c r="H61" i="8" s="1"/>
  <c r="G57" i="4"/>
  <c r="G55" i="4"/>
  <c r="G56" i="4"/>
  <c r="D17" i="1"/>
  <c r="E17" i="1" s="1"/>
  <c r="F17" i="1" s="1"/>
  <c r="F9" i="2" l="1"/>
  <c r="F10" i="2" s="1"/>
  <c r="H59" i="4"/>
  <c r="H61" i="4" s="1"/>
  <c r="H61" i="7"/>
  <c r="H63" i="7" s="1"/>
  <c r="H61" i="12" l="1"/>
</calcChain>
</file>

<file path=xl/sharedStrings.xml><?xml version="1.0" encoding="utf-8"?>
<sst xmlns="http://schemas.openxmlformats.org/spreadsheetml/2006/main" count="693" uniqueCount="255">
  <si>
    <t xml:space="preserve">ITEM </t>
  </si>
  <si>
    <t>DESCRIPCION</t>
  </si>
  <si>
    <t>UNIDAD</t>
  </si>
  <si>
    <t>CANT.</t>
  </si>
  <si>
    <t>V/UNITARIO</t>
  </si>
  <si>
    <t>V/TOTAL</t>
  </si>
  <si>
    <t>Transporte de material proveniente de derrumbes</t>
  </si>
  <si>
    <t>Conformacion de la calzada existente con motoniveladora. Incluye nivleacion, compactacion, limpieza y reconstruccion de cunetas y todo lo necesario para la correcta ejecucion de la actividad</t>
  </si>
  <si>
    <t>Suministro de material de la zona para afirmado de vias</t>
  </si>
  <si>
    <t>Transporte de material de la zona para afirmado de vias</t>
  </si>
  <si>
    <t>HORAS</t>
  </si>
  <si>
    <t>M3-KM</t>
  </si>
  <si>
    <t>M3</t>
  </si>
  <si>
    <t>COSTOS DIRECTO</t>
  </si>
  <si>
    <t>RETENCIONES</t>
  </si>
  <si>
    <t>COSTO TOTAL</t>
  </si>
  <si>
    <t>MANTENIMIENTO MECANICO DE UN (1) KILOMETRO DE VIAS TERCIARIAS</t>
  </si>
  <si>
    <t>VIAS TERCIARIAS INTERVENIDAS</t>
  </si>
  <si>
    <t>KM</t>
  </si>
  <si>
    <t>PRECIO</t>
  </si>
  <si>
    <t>Pt/Vereda</t>
  </si>
  <si>
    <t>TOTAL</t>
  </si>
  <si>
    <t>Vereda Montañita</t>
  </si>
  <si>
    <t>Remocion de derrumbes. No incluye transporte ni la disposicion final de los materiales</t>
  </si>
  <si>
    <t>CONVENIO SOLIDARIO CON LA JUNTA DE ACCIÓN COMUNAL VEREDA MONTAÑITA, PARA EL MANTENIMIENTO MECANICO DE LA VIA TERCIARIA DE ACCESO A LA VEREDA, EN LA ZONA RURAL DEL MUNICIPIO DE SANTA ROSA DE OSOS, ANTIOQUIA</t>
  </si>
  <si>
    <t>Excavaciones varias en material común en seco</t>
  </si>
  <si>
    <t>ANALISIS DE PRECIOS UNITARIOS</t>
  </si>
  <si>
    <t xml:space="preserve">ITEM : </t>
  </si>
  <si>
    <t>DESCRIPCION :</t>
  </si>
  <si>
    <t>600-4</t>
  </si>
  <si>
    <t>Excavaciones varias en material</t>
  </si>
  <si>
    <t>común en seco</t>
  </si>
  <si>
    <t>UNIDAD :</t>
  </si>
  <si>
    <t>I. EQUIPO</t>
  </si>
  <si>
    <t>Descripción</t>
  </si>
  <si>
    <t>Tipo</t>
  </si>
  <si>
    <t>Tarifa/Hora</t>
  </si>
  <si>
    <t>Rendimiento</t>
  </si>
  <si>
    <t>Valor-unit.</t>
  </si>
  <si>
    <t>Herramienta menor</t>
  </si>
  <si>
    <t>5% MO</t>
  </si>
  <si>
    <t>retroexcavadora</t>
  </si>
  <si>
    <t>Sub-Total</t>
  </si>
  <si>
    <t>II MATERIALES EN OBRA</t>
  </si>
  <si>
    <t>Unidad</t>
  </si>
  <si>
    <t>Precio-unit.</t>
  </si>
  <si>
    <t>Cantidad</t>
  </si>
  <si>
    <t>III. TRANSPORTES</t>
  </si>
  <si>
    <t>Material</t>
  </si>
  <si>
    <t>Vol-Peso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</si>
  <si>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</si>
  <si>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</si>
  <si>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</si>
  <si>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</si>
  <si>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</si>
  <si>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</si>
  <si>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</si>
  <si>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</si>
  <si>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Oficial (1)</t>
  </si>
  <si>
    <t>Obreros ( 2 )</t>
  </si>
  <si>
    <t>Total Costo Directo</t>
  </si>
  <si>
    <t>V. COSTOS INDIRECTOS</t>
  </si>
  <si>
    <t>Descripcion</t>
  </si>
  <si>
    <t>Pocentaje</t>
  </si>
  <si>
    <t>Valor total</t>
  </si>
  <si>
    <t>ADMINISTRACION E IMPREVISTOS</t>
  </si>
  <si>
    <t>UTILIDADES</t>
  </si>
  <si>
    <t>CONTRIBUCION ESPECIAL LEY 1106</t>
  </si>
  <si>
    <t>Precio unitario total aproximado al peso</t>
  </si>
  <si>
    <t>PROYECTO : Adecuacion - vias terciarias municipio de Santa Rosa de Osos Antioquia</t>
  </si>
  <si>
    <t>PROYECTO : Adecuacion de vias terciarias municipio de Santa Rosa de Osos Antioquia</t>
  </si>
  <si>
    <t>630-7</t>
  </si>
  <si>
    <t>Concreto ciclopeo Clase G</t>
  </si>
  <si>
    <t>Formaletas</t>
  </si>
  <si>
    <t>GLOBAL</t>
  </si>
  <si>
    <t xml:space="preserve">Piedra </t>
  </si>
  <si>
    <t>m3</t>
  </si>
  <si>
    <t>gravilla</t>
  </si>
  <si>
    <t>Cemento</t>
  </si>
  <si>
    <t>saco</t>
  </si>
  <si>
    <t>Agua</t>
  </si>
  <si>
    <t>lt</t>
  </si>
  <si>
    <t>piedra</t>
  </si>
  <si>
    <t>Gravilla</t>
  </si>
  <si>
    <t xml:space="preserve">Maestro </t>
  </si>
  <si>
    <t>Obreros ( 8)</t>
  </si>
  <si>
    <t>630-4</t>
  </si>
  <si>
    <t>Concreto reforzado Clase D</t>
  </si>
  <si>
    <t>Maestro</t>
  </si>
  <si>
    <t>PROYECTO : Mantenimiento - vias terciarias municipio de Santa Rosa de Osos Antioquia</t>
  </si>
  <si>
    <t>Acero de refuerzo</t>
  </si>
  <si>
    <t>Kilo</t>
  </si>
  <si>
    <t xml:space="preserve">Alambre </t>
  </si>
  <si>
    <t>kilo</t>
  </si>
  <si>
    <t>Acero</t>
  </si>
  <si>
    <t xml:space="preserve">Obreros </t>
  </si>
  <si>
    <t>Tuberia en NOVAFORT 600 mm</t>
  </si>
  <si>
    <t>Tuberia novafort 24"</t>
  </si>
  <si>
    <t>Ml</t>
  </si>
  <si>
    <t>Concreto simple para solado de nivelacion</t>
  </si>
  <si>
    <t>tuberia</t>
  </si>
  <si>
    <t>Rellenos compactad con material seleccionado</t>
  </si>
  <si>
    <t xml:space="preserve">proveniente de la excavacion- incluye acarreo inerno </t>
  </si>
  <si>
    <t>Tarifa/dia</t>
  </si>
  <si>
    <t>5% mo</t>
  </si>
  <si>
    <t>canguro</t>
  </si>
  <si>
    <t>dia</t>
  </si>
  <si>
    <t>Acarreo de material</t>
  </si>
  <si>
    <t>Afirmado</t>
  </si>
  <si>
    <t>Global</t>
  </si>
  <si>
    <t>Motoniveladora</t>
  </si>
  <si>
    <t>Caterpillar</t>
  </si>
  <si>
    <t xml:space="preserve">Cilindro </t>
  </si>
  <si>
    <t>Vibratorio</t>
  </si>
  <si>
    <t>Material de afirmado</t>
  </si>
  <si>
    <t>adulto</t>
  </si>
  <si>
    <t>cultura</t>
  </si>
  <si>
    <t>justicia</t>
  </si>
  <si>
    <t>seguridad</t>
  </si>
  <si>
    <t>deportes</t>
  </si>
  <si>
    <t xml:space="preserve">ica </t>
  </si>
  <si>
    <t>bomberil</t>
  </si>
  <si>
    <t>CONVENIO SOLIDARIO</t>
  </si>
  <si>
    <t>CONFORMACIÓN DE LA CALZADA EXISTENTE</t>
  </si>
  <si>
    <t>oficial</t>
  </si>
  <si>
    <t>obrero (2)</t>
  </si>
  <si>
    <t>MANO DE OBRA INCLUIDO FACTOR PRESTACIONAL</t>
  </si>
  <si>
    <t>-</t>
  </si>
  <si>
    <t>día</t>
  </si>
  <si>
    <t>Moneda (Pesos $)</t>
  </si>
  <si>
    <t>A0100130</t>
  </si>
  <si>
    <t>Armador</t>
  </si>
  <si>
    <t>A0100150</t>
  </si>
  <si>
    <t>Ayudante</t>
  </si>
  <si>
    <t>A0010010</t>
  </si>
  <si>
    <t>Cadenero</t>
  </si>
  <si>
    <t>A0100181</t>
  </si>
  <si>
    <t>Calculista</t>
  </si>
  <si>
    <t>A0100140</t>
  </si>
  <si>
    <t>Cortador</t>
  </si>
  <si>
    <t>A0100010</t>
  </si>
  <si>
    <t>Cuadrilla de desmontaje (10 personas)</t>
  </si>
  <si>
    <t>A0100180</t>
  </si>
  <si>
    <t>Cuadrilla de fabricación</t>
  </si>
  <si>
    <t>A0041004</t>
  </si>
  <si>
    <t>Cuadrilla de Un Oficial y (2) Obreros.</t>
  </si>
  <si>
    <t>A0041006</t>
  </si>
  <si>
    <t>Cuadrilla de un oficial y (4) Obreros.</t>
  </si>
  <si>
    <t>A0100170</t>
  </si>
  <si>
    <t>Dibujante</t>
  </si>
  <si>
    <t>A0100182</t>
  </si>
  <si>
    <t>Dibujante 2</t>
  </si>
  <si>
    <t>A0100120</t>
  </si>
  <si>
    <t>u</t>
  </si>
  <si>
    <t>Estudios, análisis e informes</t>
  </si>
  <si>
    <t>A0100070</t>
  </si>
  <si>
    <t>Ingeniero de montaje y prueba</t>
  </si>
  <si>
    <t>A0100069</t>
  </si>
  <si>
    <t>Ingeniero de Montaje y Prueba Pilote (1)</t>
  </si>
  <si>
    <t>A0100082</t>
  </si>
  <si>
    <t>Ingeniero Especialista prueba de  integridad</t>
  </si>
  <si>
    <t>A0100071</t>
  </si>
  <si>
    <t xml:space="preserve">Ingeniero Geotecnista </t>
  </si>
  <si>
    <t>A0100020</t>
  </si>
  <si>
    <t>Ingeniero supervisor</t>
  </si>
  <si>
    <t>A0100080</t>
  </si>
  <si>
    <t>Ingeniero supervisor y director de prueba</t>
  </si>
  <si>
    <t>A0100081</t>
  </si>
  <si>
    <t>Ingeniero Supervisor y Director de Prueba Pilote</t>
  </si>
  <si>
    <t>A0100160</t>
  </si>
  <si>
    <t>Inspector</t>
  </si>
  <si>
    <t>A0020010</t>
  </si>
  <si>
    <t>Inspector de fabricación y montaje</t>
  </si>
  <si>
    <t>A0041008</t>
  </si>
  <si>
    <t>1 Oficial y 1 Obrero.</t>
  </si>
  <si>
    <t>A0100030</t>
  </si>
  <si>
    <t>A0030100</t>
  </si>
  <si>
    <t>Obrero (10)</t>
  </si>
  <si>
    <t>A0030020</t>
  </si>
  <si>
    <t>Obrero (2)</t>
  </si>
  <si>
    <t>A0030030</t>
  </si>
  <si>
    <t>Obrero (3)</t>
  </si>
  <si>
    <t>A0030040</t>
  </si>
  <si>
    <t>Obrero (4)</t>
  </si>
  <si>
    <t>A0030050</t>
  </si>
  <si>
    <t>Obrero (5)</t>
  </si>
  <si>
    <t>A0030060</t>
  </si>
  <si>
    <t>Obrero (6)</t>
  </si>
  <si>
    <t>A0030070</t>
  </si>
  <si>
    <t>Obrero (7)</t>
  </si>
  <si>
    <t>A0030080</t>
  </si>
  <si>
    <t>Obrero (8)</t>
  </si>
  <si>
    <t>A0030090</t>
  </si>
  <si>
    <t>Obrero (9)</t>
  </si>
  <si>
    <t>A0100060</t>
  </si>
  <si>
    <t>Obrero (prueba de carga)</t>
  </si>
  <si>
    <t>A0030120</t>
  </si>
  <si>
    <t>Obreros de incado (2)</t>
  </si>
  <si>
    <t>A0030110</t>
  </si>
  <si>
    <t>Obreros de izado (2)</t>
  </si>
  <si>
    <t>A0040010</t>
  </si>
  <si>
    <t>Oficial</t>
  </si>
  <si>
    <t>A0041002</t>
  </si>
  <si>
    <t xml:space="preserve">Oficial  Obrero (3) Cuadrilla de un oficial y 3 Obreros. </t>
  </si>
  <si>
    <t>A0040020</t>
  </si>
  <si>
    <t>Oficial (2)</t>
  </si>
  <si>
    <t>A0040030</t>
  </si>
  <si>
    <t>Oficial (3)</t>
  </si>
  <si>
    <t>A0100050</t>
  </si>
  <si>
    <t>Oficial + 3 Ayudantes (armado e inyección de anclajes)</t>
  </si>
  <si>
    <t>A0041000</t>
  </si>
  <si>
    <t>Oficial experto en desmontaje</t>
  </si>
  <si>
    <t>A0041001</t>
  </si>
  <si>
    <t>Oficial experto en explosivos</t>
  </si>
  <si>
    <t>A0100092</t>
  </si>
  <si>
    <t>Operador prueba de integridad</t>
  </si>
  <si>
    <t>A0050010</t>
  </si>
  <si>
    <t>Paletero</t>
  </si>
  <si>
    <t>A0050020</t>
  </si>
  <si>
    <t>Paletero (2)</t>
  </si>
  <si>
    <t>A0060010</t>
  </si>
  <si>
    <t>Perforador</t>
  </si>
  <si>
    <t>A0100040</t>
  </si>
  <si>
    <t>Perforador + Ayudante1 + Ayudante2</t>
  </si>
  <si>
    <t>A0040001</t>
  </si>
  <si>
    <t>Personal requerido para el diseño y fabricación de estructura metálica. (incluye un calista, un dibujante y la cuadrilla de Fabricación) De esta ultima no hay detalle de que personal la compone.</t>
  </si>
  <si>
    <t>A0070010</t>
  </si>
  <si>
    <t>Rastrillero</t>
  </si>
  <si>
    <t>A0070020</t>
  </si>
  <si>
    <t>Rastrilleros (2)</t>
  </si>
  <si>
    <t>A0080010</t>
  </si>
  <si>
    <t>Soldador</t>
  </si>
  <si>
    <t>A0010083</t>
  </si>
  <si>
    <t>Soldador (2)</t>
  </si>
  <si>
    <t>A0080012</t>
  </si>
  <si>
    <t>Soldador 1A</t>
  </si>
  <si>
    <t>A0100090</t>
  </si>
  <si>
    <t>Soldador experto en montaje y pruebas</t>
  </si>
  <si>
    <t>A0100091</t>
  </si>
  <si>
    <t>A0090010</t>
  </si>
  <si>
    <t>Topógrafo</t>
  </si>
  <si>
    <t>A0030010</t>
  </si>
  <si>
    <t xml:space="preserve">Obrero </t>
  </si>
  <si>
    <t>A0100100</t>
  </si>
  <si>
    <t>Viáticos ingeniero y director</t>
  </si>
  <si>
    <t>A0100110</t>
  </si>
  <si>
    <t>Viáticos soldadores</t>
  </si>
  <si>
    <t>A0040110</t>
  </si>
  <si>
    <t>Celador</t>
  </si>
  <si>
    <t>transporte material de afirmado de la zona</t>
  </si>
  <si>
    <t>310.1</t>
  </si>
  <si>
    <t>m2</t>
  </si>
  <si>
    <t>Conformacion de la calzada existente con motoniveladora. Incluye nivelacion, compactacion, limpieza y reconstruccion de cunetas y todo lo necesario para la correcta ejecucion de la actividad</t>
  </si>
  <si>
    <t>CONVENIO SOLIDARIO CON LA JUNTA DE ACCIÓN COMUNAL MONTAÑITA, PARA LA ADECUACION DE LA VIAS TERCIARIAS (CAMINOS CARRETEABLES) DE ACCESO A LA VEREDA  DESDE SAN ISIDRO PARTE BAJA A MONTAÑITA EN LA ZONA RURAL DEL  MUNICIPIO DE SANTA ROSA DE OSOS, ANTIOQUIA</t>
  </si>
  <si>
    <t>Jornal SMMMLV - SMDLV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</si>
</sst>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"/>
    <numFmt numFmtId="165" formatCode="0.0"/>
    <numFmt numFmtId="166" formatCode="0.0%"/>
    <numFmt numFmtId="167" formatCode="&quot;$&quot;\ #,##0.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name val="Arial"/>
      <family val="2"/>
    </font>
    <font>
      <sz val="8"/>
      <name val="MS Sans Serif"/>
    </font>
    <font>
      <b/>
      <sz val="12"/>
      <name val="Arial"/>
      <family val="2"/>
    </font>
    <font>
      <b/>
      <sz val="10"/>
      <name val="MS Sans Serif"/>
    </font>
    <font>
      <sz val="10"/>
      <name val="Lucida Sans"/>
      <family val="2"/>
    </font>
    <font>
      <b/>
      <sz val="10"/>
      <name val="Lucida Sans"/>
      <family val="2"/>
    </font>
    <font>
      <b/>
      <i/>
      <sz val="10"/>
      <name val="Lucida Sans"/>
      <family val="2"/>
    </font>
    <font>
      <i/>
      <sz val="10"/>
      <name val="Lucida Sans"/>
      <family val="2"/>
    </font>
    <font>
      <b/>
      <i/>
      <sz val="11"/>
      <name val="Lucida Sans"/>
      <family val="2"/>
    </font>
    <font>
      <sz val="11"/>
      <name val="Lucida Sans"/>
      <family val="2"/>
    </font>
    <font>
      <sz val="12"/>
      <name val="Lucida Sans"/>
      <family val="2"/>
    </font>
    <font>
      <b/>
      <sz val="11"/>
      <name val="Lucida Sans"/>
      <family val="2"/>
    </font>
    <font>
      <b/>
      <i/>
      <sz val="16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A0A0A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CC"/>
      </patternFill>
    </fill>
    <fill>
      <gradientFill degree="90">
        <stop position="0">
          <color rgb="FFFFFFCC"/>
        </stop>
        <stop position="1">
          <color theme="0" tint="-0.1490218817712943"/>
        </stop>
      </gradient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rgb="FFB2B2B2"/>
      </left>
      <right/>
      <top style="thick">
        <color rgb="FFB2B2B2"/>
      </top>
      <bottom/>
      <diagonal/>
    </border>
    <border>
      <left/>
      <right/>
      <top style="thick">
        <color rgb="FFB2B2B2"/>
      </top>
      <bottom/>
      <diagonal/>
    </border>
    <border>
      <left/>
      <right style="thick">
        <color rgb="FFB2B2B2"/>
      </right>
      <top style="thick">
        <color rgb="FFB2B2B2"/>
      </top>
      <bottom/>
      <diagonal/>
    </border>
    <border>
      <left style="thick">
        <color rgb="FFB2B2B2"/>
      </left>
      <right/>
      <top/>
      <bottom style="thick">
        <color rgb="FFB2B2B2"/>
      </bottom>
      <diagonal/>
    </border>
    <border>
      <left/>
      <right/>
      <top/>
      <bottom style="thick">
        <color rgb="FFB2B2B2"/>
      </bottom>
      <diagonal/>
    </border>
    <border>
      <left/>
      <right style="thick">
        <color rgb="FFB2B2B2"/>
      </right>
      <top/>
      <bottom style="thick">
        <color rgb="FFB2B2B2"/>
      </bottom>
      <diagonal/>
    </border>
    <border>
      <left style="thick">
        <color rgb="FFB2B2B2"/>
      </left>
      <right style="thick">
        <color rgb="FFB2B2B2"/>
      </right>
      <top style="thick">
        <color rgb="FFB2B2B2"/>
      </top>
      <bottom style="thick">
        <color rgb="FFB2B2B2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37" applyNumberFormat="0" applyFont="0" applyAlignment="0" applyProtection="0"/>
  </cellStyleXfs>
  <cellXfs count="171">
    <xf numFmtId="0" fontId="0" fillId="0" borderId="0" xfId="0"/>
    <xf numFmtId="0" fontId="0" fillId="0" borderId="1" xfId="0" applyBorder="1"/>
    <xf numFmtId="9" fontId="0" fillId="0" borderId="1" xfId="0" applyNumberFormat="1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43" fontId="0" fillId="0" borderId="1" xfId="1" applyFont="1" applyBorder="1"/>
    <xf numFmtId="43" fontId="0" fillId="0" borderId="1" xfId="0" applyNumberFormat="1" applyBorder="1"/>
    <xf numFmtId="0" fontId="1" fillId="4" borderId="1" xfId="0" applyFont="1" applyFill="1" applyBorder="1"/>
    <xf numFmtId="0" fontId="3" fillId="4" borderId="1" xfId="0" applyFont="1" applyFill="1" applyBorder="1"/>
    <xf numFmtId="43" fontId="1" fillId="0" borderId="1" xfId="0" applyNumberFormat="1" applyFont="1" applyBorder="1" applyAlignment="1">
      <alignment vertical="center"/>
    </xf>
    <xf numFmtId="0" fontId="0" fillId="1" borderId="2" xfId="0" applyFill="1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0" fontId="0" fillId="1" borderId="5" xfId="0" applyFill="1" applyBorder="1"/>
    <xf numFmtId="0" fontId="6" fillId="0" borderId="5" xfId="0" applyFont="1" applyBorder="1" applyAlignment="1">
      <alignment horizontal="centerContinuous"/>
    </xf>
    <xf numFmtId="0" fontId="0" fillId="0" borderId="0" xfId="0" applyAlignment="1">
      <alignment horizontal="centerContinuous"/>
    </xf>
    <xf numFmtId="0" fontId="5" fillId="0" borderId="6" xfId="0" applyFont="1" applyBorder="1" applyAlignment="1">
      <alignment horizontal="centerContinuous"/>
    </xf>
    <xf numFmtId="0" fontId="0" fillId="1" borderId="7" xfId="0" applyFill="1" applyBorder="1"/>
    <xf numFmtId="0" fontId="7" fillId="1" borderId="8" xfId="0" applyFont="1" applyFill="1" applyBorder="1" applyAlignment="1" applyProtection="1">
      <alignment horizontal="centerContinuous"/>
      <protection locked="0"/>
    </xf>
    <xf numFmtId="0" fontId="0" fillId="1" borderId="9" xfId="0" applyFill="1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Continuous"/>
    </xf>
    <xf numFmtId="0" fontId="0" fillId="0" borderId="9" xfId="0" applyBorder="1" applyAlignment="1">
      <alignment horizontal="centerContinuous"/>
    </xf>
    <xf numFmtId="0" fontId="8" fillId="0" borderId="0" xfId="0" applyFont="1"/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8" xfId="0" applyFont="1" applyBorder="1" applyAlignment="1">
      <alignment horizontal="center"/>
    </xf>
    <xf numFmtId="0" fontId="10" fillId="0" borderId="8" xfId="0" applyFont="1" applyBorder="1"/>
    <xf numFmtId="0" fontId="8" fillId="0" borderId="8" xfId="0" applyFont="1" applyBorder="1"/>
    <xf numFmtId="0" fontId="8" fillId="0" borderId="10" xfId="0" applyFont="1" applyBorder="1"/>
    <xf numFmtId="0" fontId="11" fillId="0" borderId="10" xfId="0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16" xfId="0" applyFont="1" applyBorder="1"/>
    <xf numFmtId="9" fontId="8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0" fontId="13" fillId="0" borderId="22" xfId="0" applyFont="1" applyBorder="1"/>
    <xf numFmtId="4" fontId="8" fillId="0" borderId="1" xfId="0" applyNumberFormat="1" applyFont="1" applyBorder="1"/>
    <xf numFmtId="0" fontId="14" fillId="0" borderId="0" xfId="0" applyFont="1"/>
    <xf numFmtId="0" fontId="8" fillId="0" borderId="1" xfId="0" applyFont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right"/>
    </xf>
    <xf numFmtId="0" fontId="8" fillId="0" borderId="16" xfId="0" applyFont="1" applyBorder="1" applyAlignment="1">
      <alignment horizontal="center"/>
    </xf>
    <xf numFmtId="164" fontId="8" fillId="0" borderId="16" xfId="0" applyNumberFormat="1" applyFont="1" applyBorder="1" applyAlignment="1">
      <alignment horizontal="center"/>
    </xf>
    <xf numFmtId="164" fontId="8" fillId="0" borderId="16" xfId="0" applyNumberFormat="1" applyFont="1" applyBorder="1" applyAlignment="1">
      <alignment horizontal="right"/>
    </xf>
    <xf numFmtId="164" fontId="13" fillId="0" borderId="1" xfId="0" applyNumberFormat="1" applyFont="1" applyBorder="1" applyAlignment="1">
      <alignment horizontal="center"/>
    </xf>
    <xf numFmtId="164" fontId="13" fillId="0" borderId="16" xfId="0" applyNumberFormat="1" applyFont="1" applyBorder="1" applyAlignment="1">
      <alignment horizontal="right"/>
    </xf>
    <xf numFmtId="0" fontId="13" fillId="0" borderId="15" xfId="0" applyFont="1" applyBorder="1"/>
    <xf numFmtId="0" fontId="13" fillId="0" borderId="7" xfId="0" applyFont="1" applyBorder="1"/>
    <xf numFmtId="0" fontId="8" fillId="0" borderId="20" xfId="0" applyFont="1" applyBorder="1"/>
    <xf numFmtId="0" fontId="8" fillId="0" borderId="28" xfId="0" applyFont="1" applyBorder="1"/>
    <xf numFmtId="0" fontId="13" fillId="0" borderId="21" xfId="0" applyFont="1" applyBorder="1"/>
    <xf numFmtId="0" fontId="13" fillId="0" borderId="29" xfId="0" applyFont="1" applyBorder="1"/>
    <xf numFmtId="0" fontId="8" fillId="0" borderId="15" xfId="0" applyFont="1" applyBorder="1"/>
    <xf numFmtId="164" fontId="8" fillId="0" borderId="1" xfId="0" applyNumberFormat="1" applyFont="1" applyBorder="1" applyAlignment="1">
      <alignment horizontal="center"/>
    </xf>
    <xf numFmtId="10" fontId="8" fillId="0" borderId="16" xfId="0" applyNumberFormat="1" applyFont="1" applyBorder="1"/>
    <xf numFmtId="164" fontId="8" fillId="0" borderId="16" xfId="0" applyNumberFormat="1" applyFont="1" applyBorder="1"/>
    <xf numFmtId="0" fontId="8" fillId="0" borderId="16" xfId="0" applyFont="1" applyBorder="1"/>
    <xf numFmtId="10" fontId="8" fillId="0" borderId="1" xfId="0" applyNumberFormat="1" applyFont="1" applyBorder="1"/>
    <xf numFmtId="0" fontId="13" fillId="0" borderId="20" xfId="0" applyFont="1" applyBorder="1"/>
    <xf numFmtId="0" fontId="13" fillId="0" borderId="32" xfId="0" applyFont="1" applyBorder="1"/>
    <xf numFmtId="0" fontId="13" fillId="0" borderId="33" xfId="0" applyFont="1" applyBorder="1"/>
    <xf numFmtId="4" fontId="8" fillId="0" borderId="35" xfId="0" applyNumberFormat="1" applyFont="1" applyBorder="1"/>
    <xf numFmtId="9" fontId="8" fillId="0" borderId="16" xfId="0" applyNumberFormat="1" applyFont="1" applyBorder="1" applyAlignment="1">
      <alignment horizontal="center"/>
    </xf>
    <xf numFmtId="3" fontId="8" fillId="0" borderId="7" xfId="0" applyNumberFormat="1" applyFont="1" applyBorder="1" applyAlignment="1">
      <alignment horizontal="center"/>
    </xf>
    <xf numFmtId="0" fontId="10" fillId="0" borderId="0" xfId="0" applyFont="1"/>
    <xf numFmtId="0" fontId="13" fillId="0" borderId="8" xfId="0" applyFont="1" applyBorder="1"/>
    <xf numFmtId="0" fontId="15" fillId="0" borderId="0" xfId="0" applyFont="1"/>
    <xf numFmtId="17" fontId="12" fillId="0" borderId="8" xfId="0" applyNumberFormat="1" applyFont="1" applyBorder="1"/>
    <xf numFmtId="165" fontId="8" fillId="0" borderId="1" xfId="0" applyNumberFormat="1" applyFont="1" applyBorder="1"/>
    <xf numFmtId="164" fontId="8" fillId="0" borderId="1" xfId="0" applyNumberFormat="1" applyFont="1" applyBorder="1"/>
    <xf numFmtId="4" fontId="8" fillId="0" borderId="16" xfId="0" applyNumberFormat="1" applyFont="1" applyBorder="1"/>
    <xf numFmtId="0" fontId="8" fillId="0" borderId="7" xfId="0" applyFont="1" applyBorder="1"/>
    <xf numFmtId="0" fontId="13" fillId="0" borderId="36" xfId="0" applyFont="1" applyBorder="1" applyAlignment="1">
      <alignment horizontal="center"/>
    </xf>
    <xf numFmtId="164" fontId="8" fillId="0" borderId="7" xfId="0" applyNumberFormat="1" applyFont="1" applyBorder="1"/>
    <xf numFmtId="0" fontId="13" fillId="0" borderId="28" xfId="0" applyFont="1" applyBorder="1"/>
    <xf numFmtId="4" fontId="8" fillId="0" borderId="0" xfId="0" applyNumberFormat="1" applyFont="1"/>
    <xf numFmtId="4" fontId="8" fillId="0" borderId="35" xfId="0" applyNumberFormat="1" applyFont="1" applyBorder="1" applyAlignment="1">
      <alignment horizontal="center"/>
    </xf>
    <xf numFmtId="2" fontId="8" fillId="0" borderId="1" xfId="0" applyNumberFormat="1" applyFont="1" applyBorder="1"/>
    <xf numFmtId="3" fontId="8" fillId="0" borderId="0" xfId="0" applyNumberFormat="1" applyFont="1"/>
    <xf numFmtId="3" fontId="8" fillId="0" borderId="35" xfId="0" applyNumberFormat="1" applyFont="1" applyBorder="1" applyAlignment="1">
      <alignment horizontal="center"/>
    </xf>
    <xf numFmtId="2" fontId="0" fillId="0" borderId="1" xfId="0" applyNumberFormat="1" applyBorder="1"/>
    <xf numFmtId="43" fontId="1" fillId="0" borderId="1" xfId="1" applyFont="1" applyBorder="1"/>
    <xf numFmtId="10" fontId="0" fillId="0" borderId="1" xfId="0" applyNumberFormat="1" applyBorder="1"/>
    <xf numFmtId="43" fontId="0" fillId="0" borderId="0" xfId="0" applyNumberFormat="1"/>
    <xf numFmtId="9" fontId="0" fillId="0" borderId="0" xfId="0" applyNumberFormat="1"/>
    <xf numFmtId="10" fontId="0" fillId="0" borderId="0" xfId="0" applyNumberFormat="1"/>
    <xf numFmtId="43" fontId="0" fillId="0" borderId="0" xfId="1" applyFont="1" applyBorder="1"/>
    <xf numFmtId="166" fontId="0" fillId="0" borderId="0" xfId="0" applyNumberFormat="1"/>
    <xf numFmtId="9" fontId="13" fillId="0" borderId="22" xfId="0" applyNumberFormat="1" applyFont="1" applyBorder="1"/>
    <xf numFmtId="2" fontId="13" fillId="0" borderId="22" xfId="0" applyNumberFormat="1" applyFont="1" applyBorder="1"/>
    <xf numFmtId="0" fontId="0" fillId="8" borderId="44" xfId="3" applyFont="1" applyFill="1" applyBorder="1" applyAlignment="1" applyProtection="1">
      <alignment horizontal="center" vertical="center"/>
    </xf>
    <xf numFmtId="0" fontId="18" fillId="8" borderId="44" xfId="3" applyFont="1" applyFill="1" applyBorder="1" applyAlignment="1" applyProtection="1">
      <alignment horizontal="center" vertical="center" wrapText="1"/>
    </xf>
    <xf numFmtId="0" fontId="18" fillId="8" borderId="44" xfId="3" applyFont="1" applyFill="1" applyBorder="1" applyAlignment="1" applyProtection="1">
      <alignment wrapText="1"/>
    </xf>
    <xf numFmtId="167" fontId="18" fillId="8" borderId="44" xfId="3" applyNumberFormat="1" applyFont="1" applyFill="1" applyBorder="1" applyAlignment="1" applyProtection="1">
      <alignment horizontal="center"/>
    </xf>
    <xf numFmtId="0" fontId="0" fillId="9" borderId="44" xfId="3" applyFont="1" applyFill="1" applyBorder="1" applyProtection="1"/>
    <xf numFmtId="0" fontId="0" fillId="9" borderId="44" xfId="3" applyFont="1" applyFill="1" applyBorder="1" applyAlignment="1" applyProtection="1">
      <alignment horizontal="center" vertical="center" wrapText="1"/>
    </xf>
    <xf numFmtId="0" fontId="0" fillId="9" borderId="44" xfId="3" applyFont="1" applyFill="1" applyBorder="1" applyAlignment="1" applyProtection="1">
      <alignment wrapText="1"/>
    </xf>
    <xf numFmtId="3" fontId="18" fillId="9" borderId="44" xfId="3" applyNumberFormat="1" applyFont="1" applyFill="1" applyBorder="1" applyProtection="1"/>
    <xf numFmtId="0" fontId="18" fillId="9" borderId="44" xfId="3" applyFont="1" applyFill="1" applyBorder="1" applyProtection="1"/>
    <xf numFmtId="0" fontId="18" fillId="9" borderId="44" xfId="3" applyFont="1" applyFill="1" applyBorder="1" applyAlignment="1" applyProtection="1">
      <alignment horizontal="center" vertical="center" wrapText="1"/>
    </xf>
    <xf numFmtId="0" fontId="18" fillId="9" borderId="44" xfId="3" applyFont="1" applyFill="1" applyBorder="1" applyAlignment="1" applyProtection="1">
      <alignment wrapText="1"/>
    </xf>
    <xf numFmtId="44" fontId="18" fillId="9" borderId="44" xfId="2" applyFont="1" applyFill="1" applyBorder="1" applyProtection="1">
      <protection locked="0"/>
    </xf>
    <xf numFmtId="0" fontId="18" fillId="9" borderId="44" xfId="3" applyFont="1" applyFill="1" applyBorder="1" applyAlignment="1" applyProtection="1">
      <alignment horizontal="left" vertical="center"/>
    </xf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3" fontId="18" fillId="0" borderId="0" xfId="0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3" fontId="0" fillId="0" borderId="0" xfId="0" applyNumberFormat="1"/>
    <xf numFmtId="2" fontId="0" fillId="0" borderId="0" xfId="0" applyNumberFormat="1"/>
    <xf numFmtId="10" fontId="0" fillId="10" borderId="0" xfId="0" applyNumberFormat="1" applyFill="1"/>
    <xf numFmtId="9" fontId="0" fillId="10" borderId="0" xfId="0" applyNumberFormat="1" applyFill="1"/>
    <xf numFmtId="166" fontId="0" fillId="10" borderId="0" xfId="0" applyNumberFormat="1" applyFill="1"/>
    <xf numFmtId="3" fontId="19" fillId="0" borderId="0" xfId="0" applyNumberFormat="1" applyFont="1"/>
    <xf numFmtId="44" fontId="8" fillId="0" borderId="0" xfId="2" applyFont="1"/>
    <xf numFmtId="44" fontId="8" fillId="0" borderId="1" xfId="2" applyFont="1" applyBorder="1" applyAlignment="1">
      <alignment horizontal="center"/>
    </xf>
    <xf numFmtId="3" fontId="0" fillId="0" borderId="1" xfId="0" applyNumberFormat="1" applyBorder="1"/>
    <xf numFmtId="0" fontId="0" fillId="3" borderId="1" xfId="0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1" borderId="3" xfId="0" applyFont="1" applyFill="1" applyBorder="1" applyAlignment="1">
      <alignment horizontal="center"/>
    </xf>
    <xf numFmtId="0" fontId="4" fillId="1" borderId="4" xfId="0" applyFont="1" applyFill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8" fillId="0" borderId="18" xfId="0" applyFont="1" applyBorder="1" applyAlignment="1">
      <alignment horizontal="left"/>
    </xf>
    <xf numFmtId="0" fontId="8" fillId="0" borderId="19" xfId="0" applyFont="1" applyBorder="1" applyAlignment="1">
      <alignment horizontal="left"/>
    </xf>
    <xf numFmtId="0" fontId="13" fillId="0" borderId="2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13" fillId="0" borderId="20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3" fillId="0" borderId="26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6" fillId="6" borderId="38" xfId="0" applyFont="1" applyFill="1" applyBorder="1" applyAlignment="1">
      <alignment horizontal="center" vertical="center" wrapText="1"/>
    </xf>
    <xf numFmtId="0" fontId="0" fillId="6" borderId="39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17" fillId="7" borderId="44" xfId="3" applyFont="1" applyFill="1" applyBorder="1" applyAlignment="1" applyProtection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otas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746760</xdr:colOff>
      <xdr:row>3</xdr:row>
      <xdr:rowOff>95250</xdr:rowOff>
    </xdr:from>
    <xdr:to>
      <xdr:col>6</xdr:col>
      <xdr:colOff>558162</xdr:colOff>
      <xdr:row>6</xdr:row>
      <xdr:rowOff>142875</xdr:rowOff>
    </xdr:to>
    <xdr:sp macro="" textlink="">
      <xdr:nvSpPr>
        <xdr:cNvPr id="2" name="Text Box 17">
          <a:extLst>
            <a:ext uri="{FF2B5EF4-FFF2-40B4-BE49-F238E27FC236}">
              <a16:creationId xmlns:a16="http://schemas.microsoft.com/office/drawing/2014/main" id="{6EAFD925-B9FF-401D-975E-3C8EE69F5402}"/>
            </a:ext>
          </a:extLst>
        </xdr:cNvPr>
        <xdr:cNvSpPr txBox="1">
          <a:spLocks noChangeArrowheads="1"/>
        </xdr:cNvSpPr>
      </xdr:nvSpPr>
      <xdr:spPr bwMode="auto">
        <a:xfrm>
          <a:off x="792480" y="628650"/>
          <a:ext cx="5404482" cy="550545"/>
        </a:xfrm>
        <a:prstGeom prst="rect">
          <a:avLst/>
        </a:prstGeom>
        <a:solidFill>
          <a:srgbClr val="DDDDDD"/>
        </a:solidFill>
        <a:ln w="6350">
          <a:solidFill>
            <a:srgbClr val="003300"/>
          </a:solidFill>
          <a:miter lim="800000"/>
          <a:headEnd/>
          <a:tailEnd/>
        </a:ln>
      </xdr:spPr>
      <xdr:txBody>
        <a:bodyPr vertOverflow="clip" wrap="square" lIns="94615" tIns="48895" rIns="94615" bIns="48895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SECRETARIA DE INFRAESTRUCTURA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MUNICIPIO DE SANTA ROSA DE OSOS- ANTIOQUIA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DEPARTAMENTO DE ANTIOQUIA</a:t>
          </a: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815339</xdr:colOff>
      <xdr:row>2</xdr:row>
      <xdr:rowOff>121921</xdr:rowOff>
    </xdr:from>
    <xdr:to>
      <xdr:col>6</xdr:col>
      <xdr:colOff>605796</xdr:colOff>
      <xdr:row>6</xdr:row>
      <xdr:rowOff>121947</xdr:rowOff>
    </xdr:to>
    <xdr:sp macro="" textlink="">
      <xdr:nvSpPr>
        <xdr:cNvPr id="2" name="Text Box 17">
          <a:extLst>
            <a:ext uri="{FF2B5EF4-FFF2-40B4-BE49-F238E27FC236}">
              <a16:creationId xmlns:a16="http://schemas.microsoft.com/office/drawing/2014/main" id="{966F28AD-20B3-473A-B63C-D119ED57DFEE}"/>
            </a:ext>
          </a:extLst>
        </xdr:cNvPr>
        <xdr:cNvSpPr txBox="1">
          <a:spLocks noChangeArrowheads="1"/>
        </xdr:cNvSpPr>
      </xdr:nvSpPr>
      <xdr:spPr bwMode="auto">
        <a:xfrm>
          <a:off x="861059" y="487681"/>
          <a:ext cx="5619757" cy="670586"/>
        </a:xfrm>
        <a:prstGeom prst="rect">
          <a:avLst/>
        </a:prstGeom>
        <a:solidFill>
          <a:srgbClr val="DDDDDD"/>
        </a:solidFill>
        <a:ln w="6350">
          <a:solidFill>
            <a:srgbClr val="003300"/>
          </a:solidFill>
          <a:miter lim="800000"/>
          <a:headEnd/>
          <a:tailEnd/>
        </a:ln>
      </xdr:spPr>
      <xdr:txBody>
        <a:bodyPr vertOverflow="clip" wrap="square" lIns="94615" tIns="48895" rIns="94615" bIns="48895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SECRETARIA INFRAESTRUCTURA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MUNICIPIO DE SANTA ROSA DE OSOS- ANTIOQUIA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DEPARTAMENTO DE ANTIOQUIA</a:t>
          </a: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796290</xdr:colOff>
      <xdr:row>3</xdr:row>
      <xdr:rowOff>76200</xdr:rowOff>
    </xdr:from>
    <xdr:to>
      <xdr:col>6</xdr:col>
      <xdr:colOff>615315</xdr:colOff>
      <xdr:row>6</xdr:row>
      <xdr:rowOff>131471</xdr:rowOff>
    </xdr:to>
    <xdr:sp macro="" textlink="">
      <xdr:nvSpPr>
        <xdr:cNvPr id="2" name="Text Box 17">
          <a:extLst>
            <a:ext uri="{FF2B5EF4-FFF2-40B4-BE49-F238E27FC236}">
              <a16:creationId xmlns:a16="http://schemas.microsoft.com/office/drawing/2014/main" id="{EF1FE858-9E14-4752-9912-5EBF807EEE8D}"/>
            </a:ext>
          </a:extLst>
        </xdr:cNvPr>
        <xdr:cNvSpPr txBox="1">
          <a:spLocks noChangeArrowheads="1"/>
        </xdr:cNvSpPr>
      </xdr:nvSpPr>
      <xdr:spPr bwMode="auto">
        <a:xfrm>
          <a:off x="842010" y="609600"/>
          <a:ext cx="5701665" cy="558191"/>
        </a:xfrm>
        <a:prstGeom prst="rect">
          <a:avLst/>
        </a:prstGeom>
        <a:solidFill>
          <a:srgbClr val="DDDDDD"/>
        </a:solidFill>
        <a:ln w="6350">
          <a:solidFill>
            <a:srgbClr val="003300"/>
          </a:solidFill>
          <a:miter lim="800000"/>
          <a:headEnd/>
          <a:tailEnd/>
        </a:ln>
      </xdr:spPr>
      <xdr:txBody>
        <a:bodyPr vertOverflow="clip" wrap="square" lIns="94615" tIns="48895" rIns="94615" bIns="48895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SECRETARIA DE INFRAESTRUCTURA MUNICIPAL 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MUNICIPIO DE SANTA ROSA DE OSOS- ANTIOQUIA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DEPARTAMENTO DE ANTIOQUIA</a:t>
          </a: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2</xdr:row>
      <xdr:rowOff>91440</xdr:rowOff>
    </xdr:from>
    <xdr:to>
      <xdr:col>6</xdr:col>
      <xdr:colOff>586740</xdr:colOff>
      <xdr:row>6</xdr:row>
      <xdr:rowOff>142875</xdr:rowOff>
    </xdr:to>
    <xdr:sp macro="" textlink="">
      <xdr:nvSpPr>
        <xdr:cNvPr id="2" name="Text Box 17">
          <a:extLst>
            <a:ext uri="{FF2B5EF4-FFF2-40B4-BE49-F238E27FC236}">
              <a16:creationId xmlns:a16="http://schemas.microsoft.com/office/drawing/2014/main" id="{1205FBBA-1D0D-4FB3-94E8-372E5EDA58A8}"/>
            </a:ext>
          </a:extLst>
        </xdr:cNvPr>
        <xdr:cNvSpPr txBox="1">
          <a:spLocks noChangeArrowheads="1"/>
        </xdr:cNvSpPr>
      </xdr:nvSpPr>
      <xdr:spPr bwMode="auto">
        <a:xfrm>
          <a:off x="883920" y="457200"/>
          <a:ext cx="5516880" cy="721995"/>
        </a:xfrm>
        <a:prstGeom prst="rect">
          <a:avLst/>
        </a:prstGeom>
        <a:solidFill>
          <a:srgbClr val="DDDDDD"/>
        </a:solidFill>
        <a:ln w="6350">
          <a:solidFill>
            <a:srgbClr val="003300"/>
          </a:solidFill>
          <a:miter lim="800000"/>
          <a:headEnd/>
          <a:tailEnd/>
        </a:ln>
      </xdr:spPr>
      <xdr:txBody>
        <a:bodyPr vertOverflow="clip" wrap="square" lIns="94615" tIns="48895" rIns="94615" bIns="48895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SECRETARIA DE INFRAESTRUCRTURA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MUNICIPIO DE SANTA ROSA DE OSOS- ANTIOQUIA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DEPARTAMENTO DE ANTIOQUIA</a:t>
          </a: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813435</xdr:colOff>
      <xdr:row>3</xdr:row>
      <xdr:rowOff>95250</xdr:rowOff>
    </xdr:from>
    <xdr:to>
      <xdr:col>6</xdr:col>
      <xdr:colOff>624838</xdr:colOff>
      <xdr:row>6</xdr:row>
      <xdr:rowOff>142875</xdr:rowOff>
    </xdr:to>
    <xdr:sp macro="" textlink="">
      <xdr:nvSpPr>
        <xdr:cNvPr id="2" name="Text Box 17">
          <a:extLst>
            <a:ext uri="{FF2B5EF4-FFF2-40B4-BE49-F238E27FC236}">
              <a16:creationId xmlns:a16="http://schemas.microsoft.com/office/drawing/2014/main" id="{634A4CB6-78AE-46EF-BAA0-09DD198DC67D}"/>
            </a:ext>
          </a:extLst>
        </xdr:cNvPr>
        <xdr:cNvSpPr txBox="1">
          <a:spLocks noChangeArrowheads="1"/>
        </xdr:cNvSpPr>
      </xdr:nvSpPr>
      <xdr:spPr bwMode="auto">
        <a:xfrm>
          <a:off x="859155" y="628650"/>
          <a:ext cx="5686423" cy="550545"/>
        </a:xfrm>
        <a:prstGeom prst="rect">
          <a:avLst/>
        </a:prstGeom>
        <a:solidFill>
          <a:srgbClr val="DDDDDD"/>
        </a:solidFill>
        <a:ln w="6350">
          <a:solidFill>
            <a:srgbClr val="003300"/>
          </a:solidFill>
          <a:miter lim="800000"/>
          <a:headEnd/>
          <a:tailEnd/>
        </a:ln>
      </xdr:spPr>
      <xdr:txBody>
        <a:bodyPr vertOverflow="clip" wrap="square" lIns="94615" tIns="48895" rIns="94615" bIns="48895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SECRETARIA DE INFRAESTRUCTURA MUNICIPALES 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MUNICIPIO DE SANTA ROSA DE OSOS- ANTIOQUIA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DEPARTAMENTO DE ANTIOQUIA</a:t>
          </a: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720090</xdr:colOff>
      <xdr:row>3</xdr:row>
      <xdr:rowOff>76200</xdr:rowOff>
    </xdr:from>
    <xdr:to>
      <xdr:col>6</xdr:col>
      <xdr:colOff>586740</xdr:colOff>
      <xdr:row>6</xdr:row>
      <xdr:rowOff>131471</xdr:rowOff>
    </xdr:to>
    <xdr:sp macro="" textlink="">
      <xdr:nvSpPr>
        <xdr:cNvPr id="2" name="Text Box 17">
          <a:extLst>
            <a:ext uri="{FF2B5EF4-FFF2-40B4-BE49-F238E27FC236}">
              <a16:creationId xmlns:a16="http://schemas.microsoft.com/office/drawing/2014/main" id="{CC77C8E4-66BB-4C10-B8A7-9CA5E9848ADD}"/>
            </a:ext>
          </a:extLst>
        </xdr:cNvPr>
        <xdr:cNvSpPr txBox="1">
          <a:spLocks noChangeArrowheads="1"/>
        </xdr:cNvSpPr>
      </xdr:nvSpPr>
      <xdr:spPr bwMode="auto">
        <a:xfrm>
          <a:off x="765810" y="609600"/>
          <a:ext cx="5414010" cy="558191"/>
        </a:xfrm>
        <a:prstGeom prst="rect">
          <a:avLst/>
        </a:prstGeom>
        <a:solidFill>
          <a:srgbClr val="DDDDDD"/>
        </a:solidFill>
        <a:ln w="6350">
          <a:solidFill>
            <a:srgbClr val="003300"/>
          </a:solidFill>
          <a:miter lim="800000"/>
          <a:headEnd/>
          <a:tailEnd/>
        </a:ln>
      </xdr:spPr>
      <xdr:txBody>
        <a:bodyPr vertOverflow="clip" wrap="square" lIns="94615" tIns="48895" rIns="94615" bIns="48895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SECRETARIA DE INFRAESTRUCTURA MUNICIPALES 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MUNICIPIO DE SANTA ROSA DE OSOS- ANTIOQUIA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DEPARTAMENTO DE ANTIOQUIA</a:t>
          </a: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796290</xdr:colOff>
      <xdr:row>3</xdr:row>
      <xdr:rowOff>131445</xdr:rowOff>
    </xdr:from>
    <xdr:to>
      <xdr:col>6</xdr:col>
      <xdr:colOff>615315</xdr:colOff>
      <xdr:row>7</xdr:row>
      <xdr:rowOff>9525</xdr:rowOff>
    </xdr:to>
    <xdr:sp macro="" textlink="">
      <xdr:nvSpPr>
        <xdr:cNvPr id="3" name="Text Box 17">
          <a:extLst>
            <a:ext uri="{FF2B5EF4-FFF2-40B4-BE49-F238E27FC236}">
              <a16:creationId xmlns:a16="http://schemas.microsoft.com/office/drawing/2014/main" id="{373CD5EE-63A1-4F2C-9B26-D1BA04FF87F3}"/>
            </a:ext>
          </a:extLst>
        </xdr:cNvPr>
        <xdr:cNvSpPr txBox="1">
          <a:spLocks noChangeArrowheads="1"/>
        </xdr:cNvSpPr>
      </xdr:nvSpPr>
      <xdr:spPr bwMode="auto">
        <a:xfrm>
          <a:off x="842010" y="664845"/>
          <a:ext cx="5213985" cy="548640"/>
        </a:xfrm>
        <a:prstGeom prst="rect">
          <a:avLst/>
        </a:prstGeom>
        <a:solidFill>
          <a:srgbClr val="DDDDDD"/>
        </a:solidFill>
        <a:ln w="6350">
          <a:solidFill>
            <a:srgbClr val="003300"/>
          </a:solidFill>
          <a:miter lim="800000"/>
          <a:headEnd/>
          <a:tailEnd/>
        </a:ln>
      </xdr:spPr>
      <xdr:txBody>
        <a:bodyPr vertOverflow="clip" wrap="square" lIns="94615" tIns="48895" rIns="94615" bIns="48895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SECRETARIA DE INFRAESTRUCTURA MUNICIPALES 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MUNICIPIO DE SANTA ROSA DE OSOS- ANTIOQUIA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DEPARTAMENTO DE ANTIOQUIA</a:t>
          </a: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796290</xdr:colOff>
      <xdr:row>3</xdr:row>
      <xdr:rowOff>131445</xdr:rowOff>
    </xdr:from>
    <xdr:to>
      <xdr:col>6</xdr:col>
      <xdr:colOff>615315</xdr:colOff>
      <xdr:row>7</xdr:row>
      <xdr:rowOff>9525</xdr:rowOff>
    </xdr:to>
    <xdr:sp macro="" textlink="">
      <xdr:nvSpPr>
        <xdr:cNvPr id="2" name="Text Box 17">
          <a:extLst>
            <a:ext uri="{FF2B5EF4-FFF2-40B4-BE49-F238E27FC236}">
              <a16:creationId xmlns:a16="http://schemas.microsoft.com/office/drawing/2014/main" id="{E40A553D-A6EC-4B72-8491-C590D01E511B}"/>
            </a:ext>
          </a:extLst>
        </xdr:cNvPr>
        <xdr:cNvSpPr txBox="1">
          <a:spLocks noChangeArrowheads="1"/>
        </xdr:cNvSpPr>
      </xdr:nvSpPr>
      <xdr:spPr bwMode="auto">
        <a:xfrm>
          <a:off x="842010" y="695325"/>
          <a:ext cx="5213985" cy="548640"/>
        </a:xfrm>
        <a:prstGeom prst="rect">
          <a:avLst/>
        </a:prstGeom>
        <a:solidFill>
          <a:srgbClr val="DDDDDD"/>
        </a:solidFill>
        <a:ln w="6350">
          <a:solidFill>
            <a:srgbClr val="003300"/>
          </a:solidFill>
          <a:miter lim="800000"/>
          <a:headEnd/>
          <a:tailEnd/>
        </a:ln>
      </xdr:spPr>
      <xdr:txBody>
        <a:bodyPr vertOverflow="clip" wrap="square" lIns="94615" tIns="48895" rIns="94615" bIns="48895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SECRETARIA DE INFRAESTRUCTURA MUNICIPALES 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MUNICIPIO DE SANTA ROSA DE OSOS- ANTIOQUIA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000000"/>
              </a:solidFill>
              <a:latin typeface="Arial Narrow"/>
            </a:rPr>
            <a:t>DEPARTAMENTO DE ANTIOQUIA</a:t>
          </a: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  <a:p>
          <a:pPr algn="ctr" rtl="0">
            <a:defRPr sz="1000"/>
          </a:pPr>
          <a:endParaRPr lang="es-CO" sz="1000" b="0" i="0" u="none" strike="noStrike" baseline="0">
            <a:solidFill>
              <a:srgbClr val="000000"/>
            </a:solidFill>
            <a:latin typeface="Arial Narrow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workbookViewId="0">
      <selection activeCell="D20" sqref="D20"/>
    </sheetView>
  </sheetViews>
  <sheetFormatPr baseColWidth="10" defaultRowHeight="15" x14ac:dyDescent="0.25"/>
  <cols>
    <col min="1" max="1" width="5.7109375" bestFit="1" customWidth="1"/>
    <col min="2" max="2" width="45.42578125" customWidth="1"/>
    <col min="3" max="3" width="7.85546875" bestFit="1" customWidth="1"/>
    <col min="4" max="4" width="14.5703125" customWidth="1"/>
    <col min="5" max="6" width="13.85546875" bestFit="1" customWidth="1"/>
  </cols>
  <sheetData>
    <row r="2" spans="1:6" ht="28.9" customHeight="1" x14ac:dyDescent="0.25">
      <c r="A2" s="128" t="s">
        <v>24</v>
      </c>
      <c r="B2" s="128"/>
      <c r="C2" s="128"/>
      <c r="D2" s="128"/>
      <c r="E2" s="128"/>
      <c r="F2" s="128"/>
    </row>
    <row r="3" spans="1:6" ht="22.9" customHeight="1" x14ac:dyDescent="0.25"/>
    <row r="4" spans="1:6" ht="16.899999999999999" customHeight="1" x14ac:dyDescent="0.25">
      <c r="A4" s="129" t="s">
        <v>16</v>
      </c>
      <c r="B4" s="129"/>
      <c r="C4" s="129"/>
      <c r="D4" s="129"/>
      <c r="E4" s="129"/>
      <c r="F4" s="129"/>
    </row>
    <row r="6" spans="1:6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</row>
    <row r="7" spans="1:6" ht="30" x14ac:dyDescent="0.25">
      <c r="A7" s="1">
        <v>1</v>
      </c>
      <c r="B7" s="3" t="s">
        <v>23</v>
      </c>
      <c r="C7" s="1" t="s">
        <v>10</v>
      </c>
      <c r="D7" s="1">
        <v>8</v>
      </c>
      <c r="E7" s="6">
        <v>115000</v>
      </c>
      <c r="F7" s="6">
        <v>1123539.8230088498</v>
      </c>
    </row>
    <row r="8" spans="1:6" ht="30" x14ac:dyDescent="0.25">
      <c r="A8" s="1">
        <v>2</v>
      </c>
      <c r="B8" s="3" t="s">
        <v>6</v>
      </c>
      <c r="C8" s="1" t="s">
        <v>11</v>
      </c>
      <c r="D8" s="1">
        <v>1</v>
      </c>
      <c r="E8" s="6">
        <v>800000</v>
      </c>
      <c r="F8" s="6">
        <v>976991.15044247801</v>
      </c>
    </row>
    <row r="9" spans="1:6" ht="75" x14ac:dyDescent="0.25">
      <c r="A9" s="1">
        <v>3</v>
      </c>
      <c r="B9" s="3" t="s">
        <v>7</v>
      </c>
      <c r="C9" s="1" t="s">
        <v>10</v>
      </c>
      <c r="D9" s="1">
        <v>8</v>
      </c>
      <c r="E9" s="6">
        <v>330000</v>
      </c>
      <c r="F9" s="6">
        <v>3224070.7964601768</v>
      </c>
    </row>
    <row r="10" spans="1:6" ht="30" x14ac:dyDescent="0.25">
      <c r="A10" s="1">
        <v>4</v>
      </c>
      <c r="B10" s="3" t="s">
        <v>8</v>
      </c>
      <c r="C10" s="1" t="s">
        <v>12</v>
      </c>
      <c r="D10" s="1">
        <v>5</v>
      </c>
      <c r="E10" s="6">
        <v>200000</v>
      </c>
      <c r="F10" s="6">
        <v>1221238.9380530976</v>
      </c>
    </row>
    <row r="11" spans="1:6" ht="30" x14ac:dyDescent="0.25">
      <c r="A11" s="1">
        <v>5</v>
      </c>
      <c r="B11" s="3" t="s">
        <v>9</v>
      </c>
      <c r="C11" s="1" t="s">
        <v>12</v>
      </c>
      <c r="D11" s="1">
        <v>1</v>
      </c>
      <c r="E11" s="6">
        <v>800000</v>
      </c>
      <c r="F11" s="6">
        <v>976991.15044247801</v>
      </c>
    </row>
    <row r="12" spans="1:6" x14ac:dyDescent="0.25">
      <c r="A12" s="1"/>
      <c r="B12" s="5" t="s">
        <v>13</v>
      </c>
      <c r="C12" s="1"/>
      <c r="D12" s="1"/>
      <c r="E12" s="1"/>
      <c r="F12" s="6">
        <f>SUM(F7:F11)</f>
        <v>7522831.8584070802</v>
      </c>
    </row>
    <row r="13" spans="1:6" x14ac:dyDescent="0.25">
      <c r="A13" s="1"/>
      <c r="B13" s="5" t="s">
        <v>14</v>
      </c>
      <c r="C13" s="2">
        <v>0.13</v>
      </c>
      <c r="D13" s="1"/>
      <c r="E13" s="1"/>
      <c r="F13" s="6">
        <f>F12*C13</f>
        <v>977968.14159292041</v>
      </c>
    </row>
    <row r="14" spans="1:6" x14ac:dyDescent="0.25">
      <c r="A14" s="1"/>
      <c r="B14" s="5" t="s">
        <v>15</v>
      </c>
      <c r="C14" s="1"/>
      <c r="D14" s="1"/>
      <c r="E14" s="1"/>
      <c r="F14" s="6">
        <f>SUM(F12:F13)</f>
        <v>8500800</v>
      </c>
    </row>
    <row r="16" spans="1:6" x14ac:dyDescent="0.25">
      <c r="A16" s="129" t="s">
        <v>17</v>
      </c>
      <c r="B16" s="129"/>
      <c r="C16" s="8" t="s">
        <v>18</v>
      </c>
      <c r="D16" s="9" t="s">
        <v>19</v>
      </c>
      <c r="E16" s="8" t="s">
        <v>20</v>
      </c>
      <c r="F16" s="8" t="s">
        <v>21</v>
      </c>
    </row>
    <row r="17" spans="1:7" x14ac:dyDescent="0.25">
      <c r="A17" s="130" t="s">
        <v>22</v>
      </c>
      <c r="B17" s="130"/>
      <c r="C17" s="1">
        <v>2</v>
      </c>
      <c r="D17" s="7">
        <f>F14</f>
        <v>8500800</v>
      </c>
      <c r="E17" s="7">
        <f>C17*D17</f>
        <v>17001600</v>
      </c>
      <c r="F17" s="10">
        <f>E17</f>
        <v>17001600</v>
      </c>
    </row>
    <row r="20" spans="1:7" x14ac:dyDescent="0.25">
      <c r="G20" s="6"/>
    </row>
  </sheetData>
  <mergeCells count="4">
    <mergeCell ref="A2:F2"/>
    <mergeCell ref="A4:F4"/>
    <mergeCell ref="A16:B16"/>
    <mergeCell ref="A17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0"/>
  <sheetViews>
    <sheetView tabSelected="1" workbookViewId="0">
      <selection activeCell="H8" sqref="H8"/>
    </sheetView>
  </sheetViews>
  <sheetFormatPr baseColWidth="10" defaultRowHeight="15" x14ac:dyDescent="0.25"/>
  <cols>
    <col min="1" max="1" width="5.7109375" bestFit="1" customWidth="1"/>
    <col min="2" max="2" width="45.42578125" customWidth="1"/>
    <col min="3" max="3" width="7.85546875" bestFit="1" customWidth="1"/>
    <col min="4" max="4" width="9.140625" bestFit="1" customWidth="1"/>
    <col min="5" max="5" width="12.85546875" bestFit="1" customWidth="1"/>
    <col min="6" max="6" width="20.28515625" bestFit="1" customWidth="1"/>
    <col min="11" max="11" width="17.85546875" bestFit="1" customWidth="1"/>
  </cols>
  <sheetData>
    <row r="2" spans="1:11" ht="42.75" customHeight="1" x14ac:dyDescent="0.25">
      <c r="A2" s="128" t="s">
        <v>253</v>
      </c>
      <c r="B2" s="128"/>
      <c r="C2" s="128"/>
      <c r="D2" s="128"/>
      <c r="E2" s="128"/>
      <c r="F2" s="128"/>
    </row>
    <row r="3" spans="1:11" ht="6.6" customHeight="1" x14ac:dyDescent="0.25"/>
    <row r="4" spans="1:11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1:11" x14ac:dyDescent="0.25">
      <c r="A5" s="1">
        <v>1</v>
      </c>
      <c r="B5" s="3" t="s">
        <v>25</v>
      </c>
      <c r="C5" s="1" t="s">
        <v>12</v>
      </c>
      <c r="D5" s="1">
        <v>126.17</v>
      </c>
      <c r="E5" s="6">
        <f>'EXC MAT COMUN'!H50</f>
        <v>103519.66761175207</v>
      </c>
      <c r="F5" s="6">
        <f>D5*E5</f>
        <v>13061076.462574759</v>
      </c>
    </row>
    <row r="6" spans="1:11" ht="75" x14ac:dyDescent="0.25">
      <c r="A6" s="1">
        <v>2</v>
      </c>
      <c r="B6" s="3" t="s">
        <v>252</v>
      </c>
      <c r="C6" s="1" t="s">
        <v>251</v>
      </c>
      <c r="D6" s="127">
        <v>2527</v>
      </c>
      <c r="E6" s="6">
        <f>'CONFORMACION CALZADA E'!H50</f>
        <v>595.68483291040843</v>
      </c>
      <c r="F6" s="6">
        <f>D6*E6</f>
        <v>1505295.572764602</v>
      </c>
      <c r="K6" s="93"/>
    </row>
    <row r="7" spans="1:11" ht="30" x14ac:dyDescent="0.25">
      <c r="A7" s="1">
        <v>3</v>
      </c>
      <c r="B7" s="3" t="s">
        <v>8</v>
      </c>
      <c r="C7" s="1" t="s">
        <v>12</v>
      </c>
      <c r="D7" s="90">
        <v>107.6724594596436</v>
      </c>
      <c r="E7" s="6">
        <f>afirmado!H50</f>
        <v>148571.35022532826</v>
      </c>
      <c r="F7" s="6">
        <f>D7*E7</f>
        <v>15997042.68400117</v>
      </c>
    </row>
    <row r="8" spans="1:11" x14ac:dyDescent="0.25">
      <c r="A8" s="1"/>
      <c r="B8" s="5" t="s">
        <v>13</v>
      </c>
      <c r="C8" s="1"/>
      <c r="D8" s="1"/>
      <c r="E8" s="1"/>
      <c r="F8" s="6">
        <f>SUM(F5:F7)</f>
        <v>30563414.719340533</v>
      </c>
    </row>
    <row r="9" spans="1:11" x14ac:dyDescent="0.25">
      <c r="A9" s="1"/>
      <c r="B9" s="5" t="s">
        <v>14</v>
      </c>
      <c r="C9" s="92">
        <v>0.14516000000000001</v>
      </c>
      <c r="D9" s="1"/>
      <c r="E9" s="1"/>
      <c r="F9" s="6">
        <f>+C9*F8</f>
        <v>4436585.2806594726</v>
      </c>
    </row>
    <row r="10" spans="1:11" x14ac:dyDescent="0.25">
      <c r="A10" s="1"/>
      <c r="B10" s="5" t="s">
        <v>15</v>
      </c>
      <c r="C10" s="1"/>
      <c r="D10" s="1"/>
      <c r="E10" s="1"/>
      <c r="F10" s="91">
        <f>+F8+F9</f>
        <v>35000000.000000007</v>
      </c>
      <c r="H10" s="124"/>
    </row>
    <row r="13" spans="1:11" hidden="1" x14ac:dyDescent="0.25">
      <c r="C13" s="94">
        <v>0.04</v>
      </c>
      <c r="E13" s="94">
        <v>0.04</v>
      </c>
    </row>
    <row r="14" spans="1:11" hidden="1" x14ac:dyDescent="0.25">
      <c r="C14" s="94">
        <v>0.02</v>
      </c>
      <c r="E14" s="94">
        <v>0.02</v>
      </c>
      <c r="G14" s="6"/>
    </row>
    <row r="15" spans="1:11" hidden="1" x14ac:dyDescent="0.25">
      <c r="A15" s="94"/>
      <c r="C15" s="94">
        <v>0.01</v>
      </c>
      <c r="E15" s="94">
        <v>0.01</v>
      </c>
      <c r="G15" s="96"/>
    </row>
    <row r="16" spans="1:11" hidden="1" x14ac:dyDescent="0.25">
      <c r="C16" s="94">
        <v>0.02</v>
      </c>
      <c r="E16" s="94">
        <v>0.02</v>
      </c>
    </row>
    <row r="17" spans="2:6" hidden="1" x14ac:dyDescent="0.25">
      <c r="C17" s="94">
        <v>0.05</v>
      </c>
      <c r="E17" s="94">
        <v>0.05</v>
      </c>
    </row>
    <row r="18" spans="2:6" hidden="1" x14ac:dyDescent="0.25">
      <c r="C18" s="97">
        <v>8.0000000000000002E-3</v>
      </c>
      <c r="E18" s="97">
        <v>8.0000000000000002E-3</v>
      </c>
    </row>
    <row r="19" spans="2:6" hidden="1" x14ac:dyDescent="0.25">
      <c r="C19" s="95">
        <f>2%*C18</f>
        <v>1.6000000000000001E-4</v>
      </c>
      <c r="E19" s="95">
        <v>0.02</v>
      </c>
    </row>
    <row r="20" spans="2:6" hidden="1" x14ac:dyDescent="0.25">
      <c r="C20" s="95">
        <v>1.4999999999999999E-2</v>
      </c>
      <c r="E20" s="95">
        <v>1.4999999999999999E-2</v>
      </c>
    </row>
    <row r="21" spans="2:6" hidden="1" x14ac:dyDescent="0.25">
      <c r="C21" s="95">
        <f>SUM(C13:C20)</f>
        <v>0.16316000000000003</v>
      </c>
      <c r="E21" s="95">
        <f>SUM(E13:E20)</f>
        <v>0.183</v>
      </c>
      <c r="F21">
        <v>18.5</v>
      </c>
    </row>
    <row r="22" spans="2:6" hidden="1" x14ac:dyDescent="0.25">
      <c r="F22">
        <v>4.0199999999999996</v>
      </c>
    </row>
    <row r="23" spans="2:6" hidden="1" x14ac:dyDescent="0.25">
      <c r="B23" t="s">
        <v>115</v>
      </c>
      <c r="C23" s="122">
        <v>0.04</v>
      </c>
    </row>
    <row r="24" spans="2:6" hidden="1" x14ac:dyDescent="0.25">
      <c r="B24" t="s">
        <v>116</v>
      </c>
      <c r="C24" s="122">
        <v>0.02</v>
      </c>
    </row>
    <row r="25" spans="2:6" hidden="1" x14ac:dyDescent="0.25">
      <c r="B25" t="s">
        <v>117</v>
      </c>
      <c r="C25" s="94">
        <v>0.02</v>
      </c>
    </row>
    <row r="26" spans="2:6" hidden="1" x14ac:dyDescent="0.25">
      <c r="B26" t="s">
        <v>118</v>
      </c>
      <c r="C26" s="122">
        <v>0.05</v>
      </c>
    </row>
    <row r="27" spans="2:6" hidden="1" x14ac:dyDescent="0.25">
      <c r="B27" t="s">
        <v>120</v>
      </c>
      <c r="C27" s="123">
        <v>8.0000000000000002E-3</v>
      </c>
    </row>
    <row r="28" spans="2:6" hidden="1" x14ac:dyDescent="0.25">
      <c r="B28" t="s">
        <v>121</v>
      </c>
      <c r="C28" s="121">
        <f>2%*C27</f>
        <v>1.6000000000000001E-4</v>
      </c>
    </row>
    <row r="29" spans="2:6" hidden="1" x14ac:dyDescent="0.25">
      <c r="B29" t="s">
        <v>119</v>
      </c>
      <c r="C29" s="121">
        <v>1.4999999999999999E-2</v>
      </c>
    </row>
    <row r="30" spans="2:6" hidden="1" x14ac:dyDescent="0.25">
      <c r="C30" s="95">
        <f>SUM(C23:C29)</f>
        <v>0.15316000000000002</v>
      </c>
    </row>
    <row r="31" spans="2:6" hidden="1" x14ac:dyDescent="0.25"/>
    <row r="32" spans="2:6" hidden="1" x14ac:dyDescent="0.25">
      <c r="B32" t="s">
        <v>122</v>
      </c>
    </row>
    <row r="33" spans="2:3" hidden="1" x14ac:dyDescent="0.25">
      <c r="B33" t="s">
        <v>115</v>
      </c>
      <c r="C33" s="122">
        <v>0.04</v>
      </c>
    </row>
    <row r="34" spans="2:3" hidden="1" x14ac:dyDescent="0.25">
      <c r="B34" t="s">
        <v>116</v>
      </c>
      <c r="C34" s="122">
        <v>0.02</v>
      </c>
    </row>
    <row r="35" spans="2:3" hidden="1" x14ac:dyDescent="0.25">
      <c r="C35" s="94"/>
    </row>
    <row r="36" spans="2:3" hidden="1" x14ac:dyDescent="0.25">
      <c r="B36" t="s">
        <v>118</v>
      </c>
      <c r="C36" s="122">
        <v>0.05</v>
      </c>
    </row>
    <row r="37" spans="2:3" hidden="1" x14ac:dyDescent="0.25">
      <c r="B37" t="s">
        <v>120</v>
      </c>
      <c r="C37" s="123">
        <v>8.0000000000000002E-3</v>
      </c>
    </row>
    <row r="38" spans="2:3" hidden="1" x14ac:dyDescent="0.25">
      <c r="B38" t="s">
        <v>121</v>
      </c>
      <c r="C38" s="121">
        <f>2%*C37</f>
        <v>1.6000000000000001E-4</v>
      </c>
    </row>
    <row r="39" spans="2:3" hidden="1" x14ac:dyDescent="0.25">
      <c r="B39" t="s">
        <v>119</v>
      </c>
      <c r="C39" s="121">
        <v>1.4999999999999999E-2</v>
      </c>
    </row>
    <row r="40" spans="2:3" hidden="1" x14ac:dyDescent="0.25">
      <c r="C40" s="95">
        <f>SUM(C33:C39)</f>
        <v>0.13316</v>
      </c>
    </row>
  </sheetData>
  <mergeCells count="1">
    <mergeCell ref="A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opLeftCell="A26" workbookViewId="0">
      <selection activeCell="K40" sqref="K40"/>
    </sheetView>
  </sheetViews>
  <sheetFormatPr baseColWidth="10" defaultColWidth="11.42578125" defaultRowHeight="12.75" x14ac:dyDescent="0.2"/>
  <cols>
    <col min="1" max="1" width="4" style="25" customWidth="1"/>
    <col min="2" max="2" width="12.140625" style="25" customWidth="1"/>
    <col min="3" max="3" width="25.42578125" style="25" customWidth="1"/>
    <col min="4" max="4" width="14.42578125" style="25" customWidth="1"/>
    <col min="5" max="5" width="16" style="25" customWidth="1"/>
    <col min="6" max="6" width="13.5703125" style="25" customWidth="1"/>
    <col min="7" max="7" width="11.42578125" style="25"/>
    <col min="8" max="8" width="11.85546875" style="25" bestFit="1" customWidth="1"/>
    <col min="9" max="9" width="0.5703125" style="25" customWidth="1"/>
    <col min="10" max="11" width="11.42578125" style="25"/>
    <col min="12" max="12" width="16.85546875" style="25" bestFit="1" customWidth="1"/>
    <col min="13" max="256" width="11.42578125" style="25"/>
    <col min="257" max="257" width="0.7109375" style="25" customWidth="1"/>
    <col min="258" max="258" width="12.140625" style="25" customWidth="1"/>
    <col min="259" max="259" width="25.42578125" style="25" customWidth="1"/>
    <col min="260" max="260" width="14.42578125" style="25" customWidth="1"/>
    <col min="261" max="261" width="16" style="25" customWidth="1"/>
    <col min="262" max="262" width="13.5703125" style="25" customWidth="1"/>
    <col min="263" max="264" width="11.42578125" style="25"/>
    <col min="265" max="265" width="0.5703125" style="25" customWidth="1"/>
    <col min="266" max="512" width="11.42578125" style="25"/>
    <col min="513" max="513" width="0.7109375" style="25" customWidth="1"/>
    <col min="514" max="514" width="12.140625" style="25" customWidth="1"/>
    <col min="515" max="515" width="25.42578125" style="25" customWidth="1"/>
    <col min="516" max="516" width="14.42578125" style="25" customWidth="1"/>
    <col min="517" max="517" width="16" style="25" customWidth="1"/>
    <col min="518" max="518" width="13.5703125" style="25" customWidth="1"/>
    <col min="519" max="520" width="11.42578125" style="25"/>
    <col min="521" max="521" width="0.5703125" style="25" customWidth="1"/>
    <col min="522" max="768" width="11.42578125" style="25"/>
    <col min="769" max="769" width="0.7109375" style="25" customWidth="1"/>
    <col min="770" max="770" width="12.140625" style="25" customWidth="1"/>
    <col min="771" max="771" width="25.42578125" style="25" customWidth="1"/>
    <col min="772" max="772" width="14.42578125" style="25" customWidth="1"/>
    <col min="773" max="773" width="16" style="25" customWidth="1"/>
    <col min="774" max="774" width="13.5703125" style="25" customWidth="1"/>
    <col min="775" max="776" width="11.42578125" style="25"/>
    <col min="777" max="777" width="0.5703125" style="25" customWidth="1"/>
    <col min="778" max="1024" width="11.42578125" style="25"/>
    <col min="1025" max="1025" width="0.7109375" style="25" customWidth="1"/>
    <col min="1026" max="1026" width="12.140625" style="25" customWidth="1"/>
    <col min="1027" max="1027" width="25.42578125" style="25" customWidth="1"/>
    <col min="1028" max="1028" width="14.42578125" style="25" customWidth="1"/>
    <col min="1029" max="1029" width="16" style="25" customWidth="1"/>
    <col min="1030" max="1030" width="13.5703125" style="25" customWidth="1"/>
    <col min="1031" max="1032" width="11.42578125" style="25"/>
    <col min="1033" max="1033" width="0.5703125" style="25" customWidth="1"/>
    <col min="1034" max="1280" width="11.42578125" style="25"/>
    <col min="1281" max="1281" width="0.7109375" style="25" customWidth="1"/>
    <col min="1282" max="1282" width="12.140625" style="25" customWidth="1"/>
    <col min="1283" max="1283" width="25.42578125" style="25" customWidth="1"/>
    <col min="1284" max="1284" width="14.42578125" style="25" customWidth="1"/>
    <col min="1285" max="1285" width="16" style="25" customWidth="1"/>
    <col min="1286" max="1286" width="13.5703125" style="25" customWidth="1"/>
    <col min="1287" max="1288" width="11.42578125" style="25"/>
    <col min="1289" max="1289" width="0.5703125" style="25" customWidth="1"/>
    <col min="1290" max="1536" width="11.42578125" style="25"/>
    <col min="1537" max="1537" width="0.7109375" style="25" customWidth="1"/>
    <col min="1538" max="1538" width="12.140625" style="25" customWidth="1"/>
    <col min="1539" max="1539" width="25.42578125" style="25" customWidth="1"/>
    <col min="1540" max="1540" width="14.42578125" style="25" customWidth="1"/>
    <col min="1541" max="1541" width="16" style="25" customWidth="1"/>
    <col min="1542" max="1542" width="13.5703125" style="25" customWidth="1"/>
    <col min="1543" max="1544" width="11.42578125" style="25"/>
    <col min="1545" max="1545" width="0.5703125" style="25" customWidth="1"/>
    <col min="1546" max="1792" width="11.42578125" style="25"/>
    <col min="1793" max="1793" width="0.7109375" style="25" customWidth="1"/>
    <col min="1794" max="1794" width="12.140625" style="25" customWidth="1"/>
    <col min="1795" max="1795" width="25.42578125" style="25" customWidth="1"/>
    <col min="1796" max="1796" width="14.42578125" style="25" customWidth="1"/>
    <col min="1797" max="1797" width="16" style="25" customWidth="1"/>
    <col min="1798" max="1798" width="13.5703125" style="25" customWidth="1"/>
    <col min="1799" max="1800" width="11.42578125" style="25"/>
    <col min="1801" max="1801" width="0.5703125" style="25" customWidth="1"/>
    <col min="1802" max="2048" width="11.42578125" style="25"/>
    <col min="2049" max="2049" width="0.7109375" style="25" customWidth="1"/>
    <col min="2050" max="2050" width="12.140625" style="25" customWidth="1"/>
    <col min="2051" max="2051" width="25.42578125" style="25" customWidth="1"/>
    <col min="2052" max="2052" width="14.42578125" style="25" customWidth="1"/>
    <col min="2053" max="2053" width="16" style="25" customWidth="1"/>
    <col min="2054" max="2054" width="13.5703125" style="25" customWidth="1"/>
    <col min="2055" max="2056" width="11.42578125" style="25"/>
    <col min="2057" max="2057" width="0.5703125" style="25" customWidth="1"/>
    <col min="2058" max="2304" width="11.42578125" style="25"/>
    <col min="2305" max="2305" width="0.7109375" style="25" customWidth="1"/>
    <col min="2306" max="2306" width="12.140625" style="25" customWidth="1"/>
    <col min="2307" max="2307" width="25.42578125" style="25" customWidth="1"/>
    <col min="2308" max="2308" width="14.42578125" style="25" customWidth="1"/>
    <col min="2309" max="2309" width="16" style="25" customWidth="1"/>
    <col min="2310" max="2310" width="13.5703125" style="25" customWidth="1"/>
    <col min="2311" max="2312" width="11.42578125" style="25"/>
    <col min="2313" max="2313" width="0.5703125" style="25" customWidth="1"/>
    <col min="2314" max="2560" width="11.42578125" style="25"/>
    <col min="2561" max="2561" width="0.7109375" style="25" customWidth="1"/>
    <col min="2562" max="2562" width="12.140625" style="25" customWidth="1"/>
    <col min="2563" max="2563" width="25.42578125" style="25" customWidth="1"/>
    <col min="2564" max="2564" width="14.42578125" style="25" customWidth="1"/>
    <col min="2565" max="2565" width="16" style="25" customWidth="1"/>
    <col min="2566" max="2566" width="13.5703125" style="25" customWidth="1"/>
    <col min="2567" max="2568" width="11.42578125" style="25"/>
    <col min="2569" max="2569" width="0.5703125" style="25" customWidth="1"/>
    <col min="2570" max="2816" width="11.42578125" style="25"/>
    <col min="2817" max="2817" width="0.7109375" style="25" customWidth="1"/>
    <col min="2818" max="2818" width="12.140625" style="25" customWidth="1"/>
    <col min="2819" max="2819" width="25.42578125" style="25" customWidth="1"/>
    <col min="2820" max="2820" width="14.42578125" style="25" customWidth="1"/>
    <col min="2821" max="2821" width="16" style="25" customWidth="1"/>
    <col min="2822" max="2822" width="13.5703125" style="25" customWidth="1"/>
    <col min="2823" max="2824" width="11.42578125" style="25"/>
    <col min="2825" max="2825" width="0.5703125" style="25" customWidth="1"/>
    <col min="2826" max="3072" width="11.42578125" style="25"/>
    <col min="3073" max="3073" width="0.7109375" style="25" customWidth="1"/>
    <col min="3074" max="3074" width="12.140625" style="25" customWidth="1"/>
    <col min="3075" max="3075" width="25.42578125" style="25" customWidth="1"/>
    <col min="3076" max="3076" width="14.42578125" style="25" customWidth="1"/>
    <col min="3077" max="3077" width="16" style="25" customWidth="1"/>
    <col min="3078" max="3078" width="13.5703125" style="25" customWidth="1"/>
    <col min="3079" max="3080" width="11.42578125" style="25"/>
    <col min="3081" max="3081" width="0.5703125" style="25" customWidth="1"/>
    <col min="3082" max="3328" width="11.42578125" style="25"/>
    <col min="3329" max="3329" width="0.7109375" style="25" customWidth="1"/>
    <col min="3330" max="3330" width="12.140625" style="25" customWidth="1"/>
    <col min="3331" max="3331" width="25.42578125" style="25" customWidth="1"/>
    <col min="3332" max="3332" width="14.42578125" style="25" customWidth="1"/>
    <col min="3333" max="3333" width="16" style="25" customWidth="1"/>
    <col min="3334" max="3334" width="13.5703125" style="25" customWidth="1"/>
    <col min="3335" max="3336" width="11.42578125" style="25"/>
    <col min="3337" max="3337" width="0.5703125" style="25" customWidth="1"/>
    <col min="3338" max="3584" width="11.42578125" style="25"/>
    <col min="3585" max="3585" width="0.7109375" style="25" customWidth="1"/>
    <col min="3586" max="3586" width="12.140625" style="25" customWidth="1"/>
    <col min="3587" max="3587" width="25.42578125" style="25" customWidth="1"/>
    <col min="3588" max="3588" width="14.42578125" style="25" customWidth="1"/>
    <col min="3589" max="3589" width="16" style="25" customWidth="1"/>
    <col min="3590" max="3590" width="13.5703125" style="25" customWidth="1"/>
    <col min="3591" max="3592" width="11.42578125" style="25"/>
    <col min="3593" max="3593" width="0.5703125" style="25" customWidth="1"/>
    <col min="3594" max="3840" width="11.42578125" style="25"/>
    <col min="3841" max="3841" width="0.7109375" style="25" customWidth="1"/>
    <col min="3842" max="3842" width="12.140625" style="25" customWidth="1"/>
    <col min="3843" max="3843" width="25.42578125" style="25" customWidth="1"/>
    <col min="3844" max="3844" width="14.42578125" style="25" customWidth="1"/>
    <col min="3845" max="3845" width="16" style="25" customWidth="1"/>
    <col min="3846" max="3846" width="13.5703125" style="25" customWidth="1"/>
    <col min="3847" max="3848" width="11.42578125" style="25"/>
    <col min="3849" max="3849" width="0.5703125" style="25" customWidth="1"/>
    <col min="3850" max="4096" width="11.42578125" style="25"/>
    <col min="4097" max="4097" width="0.7109375" style="25" customWidth="1"/>
    <col min="4098" max="4098" width="12.140625" style="25" customWidth="1"/>
    <col min="4099" max="4099" width="25.42578125" style="25" customWidth="1"/>
    <col min="4100" max="4100" width="14.42578125" style="25" customWidth="1"/>
    <col min="4101" max="4101" width="16" style="25" customWidth="1"/>
    <col min="4102" max="4102" width="13.5703125" style="25" customWidth="1"/>
    <col min="4103" max="4104" width="11.42578125" style="25"/>
    <col min="4105" max="4105" width="0.5703125" style="25" customWidth="1"/>
    <col min="4106" max="4352" width="11.42578125" style="25"/>
    <col min="4353" max="4353" width="0.7109375" style="25" customWidth="1"/>
    <col min="4354" max="4354" width="12.140625" style="25" customWidth="1"/>
    <col min="4355" max="4355" width="25.42578125" style="25" customWidth="1"/>
    <col min="4356" max="4356" width="14.42578125" style="25" customWidth="1"/>
    <col min="4357" max="4357" width="16" style="25" customWidth="1"/>
    <col min="4358" max="4358" width="13.5703125" style="25" customWidth="1"/>
    <col min="4359" max="4360" width="11.42578125" style="25"/>
    <col min="4361" max="4361" width="0.5703125" style="25" customWidth="1"/>
    <col min="4362" max="4608" width="11.42578125" style="25"/>
    <col min="4609" max="4609" width="0.7109375" style="25" customWidth="1"/>
    <col min="4610" max="4610" width="12.140625" style="25" customWidth="1"/>
    <col min="4611" max="4611" width="25.42578125" style="25" customWidth="1"/>
    <col min="4612" max="4612" width="14.42578125" style="25" customWidth="1"/>
    <col min="4613" max="4613" width="16" style="25" customWidth="1"/>
    <col min="4614" max="4614" width="13.5703125" style="25" customWidth="1"/>
    <col min="4615" max="4616" width="11.42578125" style="25"/>
    <col min="4617" max="4617" width="0.5703125" style="25" customWidth="1"/>
    <col min="4618" max="4864" width="11.42578125" style="25"/>
    <col min="4865" max="4865" width="0.7109375" style="25" customWidth="1"/>
    <col min="4866" max="4866" width="12.140625" style="25" customWidth="1"/>
    <col min="4867" max="4867" width="25.42578125" style="25" customWidth="1"/>
    <col min="4868" max="4868" width="14.42578125" style="25" customWidth="1"/>
    <col min="4869" max="4869" width="16" style="25" customWidth="1"/>
    <col min="4870" max="4870" width="13.5703125" style="25" customWidth="1"/>
    <col min="4871" max="4872" width="11.42578125" style="25"/>
    <col min="4873" max="4873" width="0.5703125" style="25" customWidth="1"/>
    <col min="4874" max="5120" width="11.42578125" style="25"/>
    <col min="5121" max="5121" width="0.7109375" style="25" customWidth="1"/>
    <col min="5122" max="5122" width="12.140625" style="25" customWidth="1"/>
    <col min="5123" max="5123" width="25.42578125" style="25" customWidth="1"/>
    <col min="5124" max="5124" width="14.42578125" style="25" customWidth="1"/>
    <col min="5125" max="5125" width="16" style="25" customWidth="1"/>
    <col min="5126" max="5126" width="13.5703125" style="25" customWidth="1"/>
    <col min="5127" max="5128" width="11.42578125" style="25"/>
    <col min="5129" max="5129" width="0.5703125" style="25" customWidth="1"/>
    <col min="5130" max="5376" width="11.42578125" style="25"/>
    <col min="5377" max="5377" width="0.7109375" style="25" customWidth="1"/>
    <col min="5378" max="5378" width="12.140625" style="25" customWidth="1"/>
    <col min="5379" max="5379" width="25.42578125" style="25" customWidth="1"/>
    <col min="5380" max="5380" width="14.42578125" style="25" customWidth="1"/>
    <col min="5381" max="5381" width="16" style="25" customWidth="1"/>
    <col min="5382" max="5382" width="13.5703125" style="25" customWidth="1"/>
    <col min="5383" max="5384" width="11.42578125" style="25"/>
    <col min="5385" max="5385" width="0.5703125" style="25" customWidth="1"/>
    <col min="5386" max="5632" width="11.42578125" style="25"/>
    <col min="5633" max="5633" width="0.7109375" style="25" customWidth="1"/>
    <col min="5634" max="5634" width="12.140625" style="25" customWidth="1"/>
    <col min="5635" max="5635" width="25.42578125" style="25" customWidth="1"/>
    <col min="5636" max="5636" width="14.42578125" style="25" customWidth="1"/>
    <col min="5637" max="5637" width="16" style="25" customWidth="1"/>
    <col min="5638" max="5638" width="13.5703125" style="25" customWidth="1"/>
    <col min="5639" max="5640" width="11.42578125" style="25"/>
    <col min="5641" max="5641" width="0.5703125" style="25" customWidth="1"/>
    <col min="5642" max="5888" width="11.42578125" style="25"/>
    <col min="5889" max="5889" width="0.7109375" style="25" customWidth="1"/>
    <col min="5890" max="5890" width="12.140625" style="25" customWidth="1"/>
    <col min="5891" max="5891" width="25.42578125" style="25" customWidth="1"/>
    <col min="5892" max="5892" width="14.42578125" style="25" customWidth="1"/>
    <col min="5893" max="5893" width="16" style="25" customWidth="1"/>
    <col min="5894" max="5894" width="13.5703125" style="25" customWidth="1"/>
    <col min="5895" max="5896" width="11.42578125" style="25"/>
    <col min="5897" max="5897" width="0.5703125" style="25" customWidth="1"/>
    <col min="5898" max="6144" width="11.42578125" style="25"/>
    <col min="6145" max="6145" width="0.7109375" style="25" customWidth="1"/>
    <col min="6146" max="6146" width="12.140625" style="25" customWidth="1"/>
    <col min="6147" max="6147" width="25.42578125" style="25" customWidth="1"/>
    <col min="6148" max="6148" width="14.42578125" style="25" customWidth="1"/>
    <col min="6149" max="6149" width="16" style="25" customWidth="1"/>
    <col min="6150" max="6150" width="13.5703125" style="25" customWidth="1"/>
    <col min="6151" max="6152" width="11.42578125" style="25"/>
    <col min="6153" max="6153" width="0.5703125" style="25" customWidth="1"/>
    <col min="6154" max="6400" width="11.42578125" style="25"/>
    <col min="6401" max="6401" width="0.7109375" style="25" customWidth="1"/>
    <col min="6402" max="6402" width="12.140625" style="25" customWidth="1"/>
    <col min="6403" max="6403" width="25.42578125" style="25" customWidth="1"/>
    <col min="6404" max="6404" width="14.42578125" style="25" customWidth="1"/>
    <col min="6405" max="6405" width="16" style="25" customWidth="1"/>
    <col min="6406" max="6406" width="13.5703125" style="25" customWidth="1"/>
    <col min="6407" max="6408" width="11.42578125" style="25"/>
    <col min="6409" max="6409" width="0.5703125" style="25" customWidth="1"/>
    <col min="6410" max="6656" width="11.42578125" style="25"/>
    <col min="6657" max="6657" width="0.7109375" style="25" customWidth="1"/>
    <col min="6658" max="6658" width="12.140625" style="25" customWidth="1"/>
    <col min="6659" max="6659" width="25.42578125" style="25" customWidth="1"/>
    <col min="6660" max="6660" width="14.42578125" style="25" customWidth="1"/>
    <col min="6661" max="6661" width="16" style="25" customWidth="1"/>
    <col min="6662" max="6662" width="13.5703125" style="25" customWidth="1"/>
    <col min="6663" max="6664" width="11.42578125" style="25"/>
    <col min="6665" max="6665" width="0.5703125" style="25" customWidth="1"/>
    <col min="6666" max="6912" width="11.42578125" style="25"/>
    <col min="6913" max="6913" width="0.7109375" style="25" customWidth="1"/>
    <col min="6914" max="6914" width="12.140625" style="25" customWidth="1"/>
    <col min="6915" max="6915" width="25.42578125" style="25" customWidth="1"/>
    <col min="6916" max="6916" width="14.42578125" style="25" customWidth="1"/>
    <col min="6917" max="6917" width="16" style="25" customWidth="1"/>
    <col min="6918" max="6918" width="13.5703125" style="25" customWidth="1"/>
    <col min="6919" max="6920" width="11.42578125" style="25"/>
    <col min="6921" max="6921" width="0.5703125" style="25" customWidth="1"/>
    <col min="6922" max="7168" width="11.42578125" style="25"/>
    <col min="7169" max="7169" width="0.7109375" style="25" customWidth="1"/>
    <col min="7170" max="7170" width="12.140625" style="25" customWidth="1"/>
    <col min="7171" max="7171" width="25.42578125" style="25" customWidth="1"/>
    <col min="7172" max="7172" width="14.42578125" style="25" customWidth="1"/>
    <col min="7173" max="7173" width="16" style="25" customWidth="1"/>
    <col min="7174" max="7174" width="13.5703125" style="25" customWidth="1"/>
    <col min="7175" max="7176" width="11.42578125" style="25"/>
    <col min="7177" max="7177" width="0.5703125" style="25" customWidth="1"/>
    <col min="7178" max="7424" width="11.42578125" style="25"/>
    <col min="7425" max="7425" width="0.7109375" style="25" customWidth="1"/>
    <col min="7426" max="7426" width="12.140625" style="25" customWidth="1"/>
    <col min="7427" max="7427" width="25.42578125" style="25" customWidth="1"/>
    <col min="7428" max="7428" width="14.42578125" style="25" customWidth="1"/>
    <col min="7429" max="7429" width="16" style="25" customWidth="1"/>
    <col min="7430" max="7430" width="13.5703125" style="25" customWidth="1"/>
    <col min="7431" max="7432" width="11.42578125" style="25"/>
    <col min="7433" max="7433" width="0.5703125" style="25" customWidth="1"/>
    <col min="7434" max="7680" width="11.42578125" style="25"/>
    <col min="7681" max="7681" width="0.7109375" style="25" customWidth="1"/>
    <col min="7682" max="7682" width="12.140625" style="25" customWidth="1"/>
    <col min="7683" max="7683" width="25.42578125" style="25" customWidth="1"/>
    <col min="7684" max="7684" width="14.42578125" style="25" customWidth="1"/>
    <col min="7685" max="7685" width="16" style="25" customWidth="1"/>
    <col min="7686" max="7686" width="13.5703125" style="25" customWidth="1"/>
    <col min="7687" max="7688" width="11.42578125" style="25"/>
    <col min="7689" max="7689" width="0.5703125" style="25" customWidth="1"/>
    <col min="7690" max="7936" width="11.42578125" style="25"/>
    <col min="7937" max="7937" width="0.7109375" style="25" customWidth="1"/>
    <col min="7938" max="7938" width="12.140625" style="25" customWidth="1"/>
    <col min="7939" max="7939" width="25.42578125" style="25" customWidth="1"/>
    <col min="7940" max="7940" width="14.42578125" style="25" customWidth="1"/>
    <col min="7941" max="7941" width="16" style="25" customWidth="1"/>
    <col min="7942" max="7942" width="13.5703125" style="25" customWidth="1"/>
    <col min="7943" max="7944" width="11.42578125" style="25"/>
    <col min="7945" max="7945" width="0.5703125" style="25" customWidth="1"/>
    <col min="7946" max="8192" width="11.42578125" style="25"/>
    <col min="8193" max="8193" width="0.7109375" style="25" customWidth="1"/>
    <col min="8194" max="8194" width="12.140625" style="25" customWidth="1"/>
    <col min="8195" max="8195" width="25.42578125" style="25" customWidth="1"/>
    <col min="8196" max="8196" width="14.42578125" style="25" customWidth="1"/>
    <col min="8197" max="8197" width="16" style="25" customWidth="1"/>
    <col min="8198" max="8198" width="13.5703125" style="25" customWidth="1"/>
    <col min="8199" max="8200" width="11.42578125" style="25"/>
    <col min="8201" max="8201" width="0.5703125" style="25" customWidth="1"/>
    <col min="8202" max="8448" width="11.42578125" style="25"/>
    <col min="8449" max="8449" width="0.7109375" style="25" customWidth="1"/>
    <col min="8450" max="8450" width="12.140625" style="25" customWidth="1"/>
    <col min="8451" max="8451" width="25.42578125" style="25" customWidth="1"/>
    <col min="8452" max="8452" width="14.42578125" style="25" customWidth="1"/>
    <col min="8453" max="8453" width="16" style="25" customWidth="1"/>
    <col min="8454" max="8454" width="13.5703125" style="25" customWidth="1"/>
    <col min="8455" max="8456" width="11.42578125" style="25"/>
    <col min="8457" max="8457" width="0.5703125" style="25" customWidth="1"/>
    <col min="8458" max="8704" width="11.42578125" style="25"/>
    <col min="8705" max="8705" width="0.7109375" style="25" customWidth="1"/>
    <col min="8706" max="8706" width="12.140625" style="25" customWidth="1"/>
    <col min="8707" max="8707" width="25.42578125" style="25" customWidth="1"/>
    <col min="8708" max="8708" width="14.42578125" style="25" customWidth="1"/>
    <col min="8709" max="8709" width="16" style="25" customWidth="1"/>
    <col min="8710" max="8710" width="13.5703125" style="25" customWidth="1"/>
    <col min="8711" max="8712" width="11.42578125" style="25"/>
    <col min="8713" max="8713" width="0.5703125" style="25" customWidth="1"/>
    <col min="8714" max="8960" width="11.42578125" style="25"/>
    <col min="8961" max="8961" width="0.7109375" style="25" customWidth="1"/>
    <col min="8962" max="8962" width="12.140625" style="25" customWidth="1"/>
    <col min="8963" max="8963" width="25.42578125" style="25" customWidth="1"/>
    <col min="8964" max="8964" width="14.42578125" style="25" customWidth="1"/>
    <col min="8965" max="8965" width="16" style="25" customWidth="1"/>
    <col min="8966" max="8966" width="13.5703125" style="25" customWidth="1"/>
    <col min="8967" max="8968" width="11.42578125" style="25"/>
    <col min="8969" max="8969" width="0.5703125" style="25" customWidth="1"/>
    <col min="8970" max="9216" width="11.42578125" style="25"/>
    <col min="9217" max="9217" width="0.7109375" style="25" customWidth="1"/>
    <col min="9218" max="9218" width="12.140625" style="25" customWidth="1"/>
    <col min="9219" max="9219" width="25.42578125" style="25" customWidth="1"/>
    <col min="9220" max="9220" width="14.42578125" style="25" customWidth="1"/>
    <col min="9221" max="9221" width="16" style="25" customWidth="1"/>
    <col min="9222" max="9222" width="13.5703125" style="25" customWidth="1"/>
    <col min="9223" max="9224" width="11.42578125" style="25"/>
    <col min="9225" max="9225" width="0.5703125" style="25" customWidth="1"/>
    <col min="9226" max="9472" width="11.42578125" style="25"/>
    <col min="9473" max="9473" width="0.7109375" style="25" customWidth="1"/>
    <col min="9474" max="9474" width="12.140625" style="25" customWidth="1"/>
    <col min="9475" max="9475" width="25.42578125" style="25" customWidth="1"/>
    <col min="9476" max="9476" width="14.42578125" style="25" customWidth="1"/>
    <col min="9477" max="9477" width="16" style="25" customWidth="1"/>
    <col min="9478" max="9478" width="13.5703125" style="25" customWidth="1"/>
    <col min="9479" max="9480" width="11.42578125" style="25"/>
    <col min="9481" max="9481" width="0.5703125" style="25" customWidth="1"/>
    <col min="9482" max="9728" width="11.42578125" style="25"/>
    <col min="9729" max="9729" width="0.7109375" style="25" customWidth="1"/>
    <col min="9730" max="9730" width="12.140625" style="25" customWidth="1"/>
    <col min="9731" max="9731" width="25.42578125" style="25" customWidth="1"/>
    <col min="9732" max="9732" width="14.42578125" style="25" customWidth="1"/>
    <col min="9733" max="9733" width="16" style="25" customWidth="1"/>
    <col min="9734" max="9734" width="13.5703125" style="25" customWidth="1"/>
    <col min="9735" max="9736" width="11.42578125" style="25"/>
    <col min="9737" max="9737" width="0.5703125" style="25" customWidth="1"/>
    <col min="9738" max="9984" width="11.42578125" style="25"/>
    <col min="9985" max="9985" width="0.7109375" style="25" customWidth="1"/>
    <col min="9986" max="9986" width="12.140625" style="25" customWidth="1"/>
    <col min="9987" max="9987" width="25.42578125" style="25" customWidth="1"/>
    <col min="9988" max="9988" width="14.42578125" style="25" customWidth="1"/>
    <col min="9989" max="9989" width="16" style="25" customWidth="1"/>
    <col min="9990" max="9990" width="13.5703125" style="25" customWidth="1"/>
    <col min="9991" max="9992" width="11.42578125" style="25"/>
    <col min="9993" max="9993" width="0.5703125" style="25" customWidth="1"/>
    <col min="9994" max="10240" width="11.42578125" style="25"/>
    <col min="10241" max="10241" width="0.7109375" style="25" customWidth="1"/>
    <col min="10242" max="10242" width="12.140625" style="25" customWidth="1"/>
    <col min="10243" max="10243" width="25.42578125" style="25" customWidth="1"/>
    <col min="10244" max="10244" width="14.42578125" style="25" customWidth="1"/>
    <col min="10245" max="10245" width="16" style="25" customWidth="1"/>
    <col min="10246" max="10246" width="13.5703125" style="25" customWidth="1"/>
    <col min="10247" max="10248" width="11.42578125" style="25"/>
    <col min="10249" max="10249" width="0.5703125" style="25" customWidth="1"/>
    <col min="10250" max="10496" width="11.42578125" style="25"/>
    <col min="10497" max="10497" width="0.7109375" style="25" customWidth="1"/>
    <col min="10498" max="10498" width="12.140625" style="25" customWidth="1"/>
    <col min="10499" max="10499" width="25.42578125" style="25" customWidth="1"/>
    <col min="10500" max="10500" width="14.42578125" style="25" customWidth="1"/>
    <col min="10501" max="10501" width="16" style="25" customWidth="1"/>
    <col min="10502" max="10502" width="13.5703125" style="25" customWidth="1"/>
    <col min="10503" max="10504" width="11.42578125" style="25"/>
    <col min="10505" max="10505" width="0.5703125" style="25" customWidth="1"/>
    <col min="10506" max="10752" width="11.42578125" style="25"/>
    <col min="10753" max="10753" width="0.7109375" style="25" customWidth="1"/>
    <col min="10754" max="10754" width="12.140625" style="25" customWidth="1"/>
    <col min="10755" max="10755" width="25.42578125" style="25" customWidth="1"/>
    <col min="10756" max="10756" width="14.42578125" style="25" customWidth="1"/>
    <col min="10757" max="10757" width="16" style="25" customWidth="1"/>
    <col min="10758" max="10758" width="13.5703125" style="25" customWidth="1"/>
    <col min="10759" max="10760" width="11.42578125" style="25"/>
    <col min="10761" max="10761" width="0.5703125" style="25" customWidth="1"/>
    <col min="10762" max="11008" width="11.42578125" style="25"/>
    <col min="11009" max="11009" width="0.7109375" style="25" customWidth="1"/>
    <col min="11010" max="11010" width="12.140625" style="25" customWidth="1"/>
    <col min="11011" max="11011" width="25.42578125" style="25" customWidth="1"/>
    <col min="11012" max="11012" width="14.42578125" style="25" customWidth="1"/>
    <col min="11013" max="11013" width="16" style="25" customWidth="1"/>
    <col min="11014" max="11014" width="13.5703125" style="25" customWidth="1"/>
    <col min="11015" max="11016" width="11.42578125" style="25"/>
    <col min="11017" max="11017" width="0.5703125" style="25" customWidth="1"/>
    <col min="11018" max="11264" width="11.42578125" style="25"/>
    <col min="11265" max="11265" width="0.7109375" style="25" customWidth="1"/>
    <col min="11266" max="11266" width="12.140625" style="25" customWidth="1"/>
    <col min="11267" max="11267" width="25.42578125" style="25" customWidth="1"/>
    <col min="11268" max="11268" width="14.42578125" style="25" customWidth="1"/>
    <col min="11269" max="11269" width="16" style="25" customWidth="1"/>
    <col min="11270" max="11270" width="13.5703125" style="25" customWidth="1"/>
    <col min="11271" max="11272" width="11.42578125" style="25"/>
    <col min="11273" max="11273" width="0.5703125" style="25" customWidth="1"/>
    <col min="11274" max="11520" width="11.42578125" style="25"/>
    <col min="11521" max="11521" width="0.7109375" style="25" customWidth="1"/>
    <col min="11522" max="11522" width="12.140625" style="25" customWidth="1"/>
    <col min="11523" max="11523" width="25.42578125" style="25" customWidth="1"/>
    <col min="11524" max="11524" width="14.42578125" style="25" customWidth="1"/>
    <col min="11525" max="11525" width="16" style="25" customWidth="1"/>
    <col min="11526" max="11526" width="13.5703125" style="25" customWidth="1"/>
    <col min="11527" max="11528" width="11.42578125" style="25"/>
    <col min="11529" max="11529" width="0.5703125" style="25" customWidth="1"/>
    <col min="11530" max="11776" width="11.42578125" style="25"/>
    <col min="11777" max="11777" width="0.7109375" style="25" customWidth="1"/>
    <col min="11778" max="11778" width="12.140625" style="25" customWidth="1"/>
    <col min="11779" max="11779" width="25.42578125" style="25" customWidth="1"/>
    <col min="11780" max="11780" width="14.42578125" style="25" customWidth="1"/>
    <col min="11781" max="11781" width="16" style="25" customWidth="1"/>
    <col min="11782" max="11782" width="13.5703125" style="25" customWidth="1"/>
    <col min="11783" max="11784" width="11.42578125" style="25"/>
    <col min="11785" max="11785" width="0.5703125" style="25" customWidth="1"/>
    <col min="11786" max="12032" width="11.42578125" style="25"/>
    <col min="12033" max="12033" width="0.7109375" style="25" customWidth="1"/>
    <col min="12034" max="12034" width="12.140625" style="25" customWidth="1"/>
    <col min="12035" max="12035" width="25.42578125" style="25" customWidth="1"/>
    <col min="12036" max="12036" width="14.42578125" style="25" customWidth="1"/>
    <col min="12037" max="12037" width="16" style="25" customWidth="1"/>
    <col min="12038" max="12038" width="13.5703125" style="25" customWidth="1"/>
    <col min="12039" max="12040" width="11.42578125" style="25"/>
    <col min="12041" max="12041" width="0.5703125" style="25" customWidth="1"/>
    <col min="12042" max="12288" width="11.42578125" style="25"/>
    <col min="12289" max="12289" width="0.7109375" style="25" customWidth="1"/>
    <col min="12290" max="12290" width="12.140625" style="25" customWidth="1"/>
    <col min="12291" max="12291" width="25.42578125" style="25" customWidth="1"/>
    <col min="12292" max="12292" width="14.42578125" style="25" customWidth="1"/>
    <col min="12293" max="12293" width="16" style="25" customWidth="1"/>
    <col min="12294" max="12294" width="13.5703125" style="25" customWidth="1"/>
    <col min="12295" max="12296" width="11.42578125" style="25"/>
    <col min="12297" max="12297" width="0.5703125" style="25" customWidth="1"/>
    <col min="12298" max="12544" width="11.42578125" style="25"/>
    <col min="12545" max="12545" width="0.7109375" style="25" customWidth="1"/>
    <col min="12546" max="12546" width="12.140625" style="25" customWidth="1"/>
    <col min="12547" max="12547" width="25.42578125" style="25" customWidth="1"/>
    <col min="12548" max="12548" width="14.42578125" style="25" customWidth="1"/>
    <col min="12549" max="12549" width="16" style="25" customWidth="1"/>
    <col min="12550" max="12550" width="13.5703125" style="25" customWidth="1"/>
    <col min="12551" max="12552" width="11.42578125" style="25"/>
    <col min="12553" max="12553" width="0.5703125" style="25" customWidth="1"/>
    <col min="12554" max="12800" width="11.42578125" style="25"/>
    <col min="12801" max="12801" width="0.7109375" style="25" customWidth="1"/>
    <col min="12802" max="12802" width="12.140625" style="25" customWidth="1"/>
    <col min="12803" max="12803" width="25.42578125" style="25" customWidth="1"/>
    <col min="12804" max="12804" width="14.42578125" style="25" customWidth="1"/>
    <col min="12805" max="12805" width="16" style="25" customWidth="1"/>
    <col min="12806" max="12806" width="13.5703125" style="25" customWidth="1"/>
    <col min="12807" max="12808" width="11.42578125" style="25"/>
    <col min="12809" max="12809" width="0.5703125" style="25" customWidth="1"/>
    <col min="12810" max="13056" width="11.42578125" style="25"/>
    <col min="13057" max="13057" width="0.7109375" style="25" customWidth="1"/>
    <col min="13058" max="13058" width="12.140625" style="25" customWidth="1"/>
    <col min="13059" max="13059" width="25.42578125" style="25" customWidth="1"/>
    <col min="13060" max="13060" width="14.42578125" style="25" customWidth="1"/>
    <col min="13061" max="13061" width="16" style="25" customWidth="1"/>
    <col min="13062" max="13062" width="13.5703125" style="25" customWidth="1"/>
    <col min="13063" max="13064" width="11.42578125" style="25"/>
    <col min="13065" max="13065" width="0.5703125" style="25" customWidth="1"/>
    <col min="13066" max="13312" width="11.42578125" style="25"/>
    <col min="13313" max="13313" width="0.7109375" style="25" customWidth="1"/>
    <col min="13314" max="13314" width="12.140625" style="25" customWidth="1"/>
    <col min="13315" max="13315" width="25.42578125" style="25" customWidth="1"/>
    <col min="13316" max="13316" width="14.42578125" style="25" customWidth="1"/>
    <col min="13317" max="13317" width="16" style="25" customWidth="1"/>
    <col min="13318" max="13318" width="13.5703125" style="25" customWidth="1"/>
    <col min="13319" max="13320" width="11.42578125" style="25"/>
    <col min="13321" max="13321" width="0.5703125" style="25" customWidth="1"/>
    <col min="13322" max="13568" width="11.42578125" style="25"/>
    <col min="13569" max="13569" width="0.7109375" style="25" customWidth="1"/>
    <col min="13570" max="13570" width="12.140625" style="25" customWidth="1"/>
    <col min="13571" max="13571" width="25.42578125" style="25" customWidth="1"/>
    <col min="13572" max="13572" width="14.42578125" style="25" customWidth="1"/>
    <col min="13573" max="13573" width="16" style="25" customWidth="1"/>
    <col min="13574" max="13574" width="13.5703125" style="25" customWidth="1"/>
    <col min="13575" max="13576" width="11.42578125" style="25"/>
    <col min="13577" max="13577" width="0.5703125" style="25" customWidth="1"/>
    <col min="13578" max="13824" width="11.42578125" style="25"/>
    <col min="13825" max="13825" width="0.7109375" style="25" customWidth="1"/>
    <col min="13826" max="13826" width="12.140625" style="25" customWidth="1"/>
    <col min="13827" max="13827" width="25.42578125" style="25" customWidth="1"/>
    <col min="13828" max="13828" width="14.42578125" style="25" customWidth="1"/>
    <col min="13829" max="13829" width="16" style="25" customWidth="1"/>
    <col min="13830" max="13830" width="13.5703125" style="25" customWidth="1"/>
    <col min="13831" max="13832" width="11.42578125" style="25"/>
    <col min="13833" max="13833" width="0.5703125" style="25" customWidth="1"/>
    <col min="13834" max="14080" width="11.42578125" style="25"/>
    <col min="14081" max="14081" width="0.7109375" style="25" customWidth="1"/>
    <col min="14082" max="14082" width="12.140625" style="25" customWidth="1"/>
    <col min="14083" max="14083" width="25.42578125" style="25" customWidth="1"/>
    <col min="14084" max="14084" width="14.42578125" style="25" customWidth="1"/>
    <col min="14085" max="14085" width="16" style="25" customWidth="1"/>
    <col min="14086" max="14086" width="13.5703125" style="25" customWidth="1"/>
    <col min="14087" max="14088" width="11.42578125" style="25"/>
    <col min="14089" max="14089" width="0.5703125" style="25" customWidth="1"/>
    <col min="14090" max="14336" width="11.42578125" style="25"/>
    <col min="14337" max="14337" width="0.7109375" style="25" customWidth="1"/>
    <col min="14338" max="14338" width="12.140625" style="25" customWidth="1"/>
    <col min="14339" max="14339" width="25.42578125" style="25" customWidth="1"/>
    <col min="14340" max="14340" width="14.42578125" style="25" customWidth="1"/>
    <col min="14341" max="14341" width="16" style="25" customWidth="1"/>
    <col min="14342" max="14342" width="13.5703125" style="25" customWidth="1"/>
    <col min="14343" max="14344" width="11.42578125" style="25"/>
    <col min="14345" max="14345" width="0.5703125" style="25" customWidth="1"/>
    <col min="14346" max="14592" width="11.42578125" style="25"/>
    <col min="14593" max="14593" width="0.7109375" style="25" customWidth="1"/>
    <col min="14594" max="14594" width="12.140625" style="25" customWidth="1"/>
    <col min="14595" max="14595" width="25.42578125" style="25" customWidth="1"/>
    <col min="14596" max="14596" width="14.42578125" style="25" customWidth="1"/>
    <col min="14597" max="14597" width="16" style="25" customWidth="1"/>
    <col min="14598" max="14598" width="13.5703125" style="25" customWidth="1"/>
    <col min="14599" max="14600" width="11.42578125" style="25"/>
    <col min="14601" max="14601" width="0.5703125" style="25" customWidth="1"/>
    <col min="14602" max="14848" width="11.42578125" style="25"/>
    <col min="14849" max="14849" width="0.7109375" style="25" customWidth="1"/>
    <col min="14850" max="14850" width="12.140625" style="25" customWidth="1"/>
    <col min="14851" max="14851" width="25.42578125" style="25" customWidth="1"/>
    <col min="14852" max="14852" width="14.42578125" style="25" customWidth="1"/>
    <col min="14853" max="14853" width="16" style="25" customWidth="1"/>
    <col min="14854" max="14854" width="13.5703125" style="25" customWidth="1"/>
    <col min="14855" max="14856" width="11.42578125" style="25"/>
    <col min="14857" max="14857" width="0.5703125" style="25" customWidth="1"/>
    <col min="14858" max="15104" width="11.42578125" style="25"/>
    <col min="15105" max="15105" width="0.7109375" style="25" customWidth="1"/>
    <col min="15106" max="15106" width="12.140625" style="25" customWidth="1"/>
    <col min="15107" max="15107" width="25.42578125" style="25" customWidth="1"/>
    <col min="15108" max="15108" width="14.42578125" style="25" customWidth="1"/>
    <col min="15109" max="15109" width="16" style="25" customWidth="1"/>
    <col min="15110" max="15110" width="13.5703125" style="25" customWidth="1"/>
    <col min="15111" max="15112" width="11.42578125" style="25"/>
    <col min="15113" max="15113" width="0.5703125" style="25" customWidth="1"/>
    <col min="15114" max="15360" width="11.42578125" style="25"/>
    <col min="15361" max="15361" width="0.7109375" style="25" customWidth="1"/>
    <col min="15362" max="15362" width="12.140625" style="25" customWidth="1"/>
    <col min="15363" max="15363" width="25.42578125" style="25" customWidth="1"/>
    <col min="15364" max="15364" width="14.42578125" style="25" customWidth="1"/>
    <col min="15365" max="15365" width="16" style="25" customWidth="1"/>
    <col min="15366" max="15366" width="13.5703125" style="25" customWidth="1"/>
    <col min="15367" max="15368" width="11.42578125" style="25"/>
    <col min="15369" max="15369" width="0.5703125" style="25" customWidth="1"/>
    <col min="15370" max="15616" width="11.42578125" style="25"/>
    <col min="15617" max="15617" width="0.7109375" style="25" customWidth="1"/>
    <col min="15618" max="15618" width="12.140625" style="25" customWidth="1"/>
    <col min="15619" max="15619" width="25.42578125" style="25" customWidth="1"/>
    <col min="15620" max="15620" width="14.42578125" style="25" customWidth="1"/>
    <col min="15621" max="15621" width="16" style="25" customWidth="1"/>
    <col min="15622" max="15622" width="13.5703125" style="25" customWidth="1"/>
    <col min="15623" max="15624" width="11.42578125" style="25"/>
    <col min="15625" max="15625" width="0.5703125" style="25" customWidth="1"/>
    <col min="15626" max="15872" width="11.42578125" style="25"/>
    <col min="15873" max="15873" width="0.7109375" style="25" customWidth="1"/>
    <col min="15874" max="15874" width="12.140625" style="25" customWidth="1"/>
    <col min="15875" max="15875" width="25.42578125" style="25" customWidth="1"/>
    <col min="15876" max="15876" width="14.42578125" style="25" customWidth="1"/>
    <col min="15877" max="15877" width="16" style="25" customWidth="1"/>
    <col min="15878" max="15878" width="13.5703125" style="25" customWidth="1"/>
    <col min="15879" max="15880" width="11.42578125" style="25"/>
    <col min="15881" max="15881" width="0.5703125" style="25" customWidth="1"/>
    <col min="15882" max="16128" width="11.42578125" style="25"/>
    <col min="16129" max="16129" width="0.7109375" style="25" customWidth="1"/>
    <col min="16130" max="16130" width="12.140625" style="25" customWidth="1"/>
    <col min="16131" max="16131" width="25.42578125" style="25" customWidth="1"/>
    <col min="16132" max="16132" width="14.42578125" style="25" customWidth="1"/>
    <col min="16133" max="16133" width="16" style="25" customWidth="1"/>
    <col min="16134" max="16134" width="13.5703125" style="25" customWidth="1"/>
    <col min="16135" max="16136" width="11.42578125" style="25"/>
    <col min="16137" max="16137" width="0.5703125" style="25" customWidth="1"/>
    <col min="16138" max="16384" width="11.42578125" style="25"/>
  </cols>
  <sheetData>
    <row r="1" spans="1:8" customFormat="1" ht="15" x14ac:dyDescent="0.25">
      <c r="A1" s="11"/>
      <c r="B1" s="131"/>
      <c r="C1" s="132"/>
      <c r="D1" s="12"/>
      <c r="E1" s="13"/>
      <c r="F1" s="13"/>
      <c r="G1" s="14"/>
    </row>
    <row r="2" spans="1:8" customFormat="1" ht="15.75" x14ac:dyDescent="0.25">
      <c r="A2" s="15"/>
      <c r="B2" s="131"/>
      <c r="C2" s="132"/>
      <c r="D2" s="16" t="s">
        <v>26</v>
      </c>
      <c r="E2" s="17"/>
      <c r="F2" s="17"/>
      <c r="G2" s="18"/>
    </row>
    <row r="3" spans="1:8" customFormat="1" ht="15" x14ac:dyDescent="0.25">
      <c r="A3" s="19"/>
      <c r="B3" s="20"/>
      <c r="C3" s="21"/>
      <c r="D3" s="22"/>
      <c r="E3" s="23"/>
      <c r="F3" s="23"/>
      <c r="G3" s="24"/>
    </row>
    <row r="5" spans="1:8" x14ac:dyDescent="0.2">
      <c r="D5" s="26"/>
      <c r="E5" s="26"/>
      <c r="F5" s="26"/>
    </row>
    <row r="6" spans="1:8" x14ac:dyDescent="0.2">
      <c r="D6" s="26"/>
      <c r="E6" s="26"/>
      <c r="F6" s="26"/>
    </row>
    <row r="7" spans="1:8" x14ac:dyDescent="0.2">
      <c r="D7" s="26"/>
      <c r="E7" s="26"/>
      <c r="F7" s="26"/>
    </row>
    <row r="8" spans="1:8" x14ac:dyDescent="0.2">
      <c r="B8" s="27" t="s">
        <v>69</v>
      </c>
      <c r="C8" s="28"/>
      <c r="D8" s="26"/>
      <c r="E8" s="26"/>
      <c r="F8" s="27" t="s">
        <v>27</v>
      </c>
      <c r="G8" s="29">
        <v>4</v>
      </c>
    </row>
    <row r="9" spans="1:8" x14ac:dyDescent="0.2">
      <c r="B9" s="26"/>
      <c r="C9" s="26"/>
      <c r="D9" s="26"/>
      <c r="E9" s="26"/>
      <c r="F9" s="27" t="s">
        <v>28</v>
      </c>
      <c r="G9" s="30" t="s">
        <v>29</v>
      </c>
      <c r="H9" s="31"/>
    </row>
    <row r="10" spans="1:8" x14ac:dyDescent="0.2">
      <c r="B10" s="26"/>
      <c r="C10" s="26"/>
      <c r="D10" s="26"/>
      <c r="E10" s="26"/>
      <c r="F10" s="30" t="s">
        <v>30</v>
      </c>
      <c r="G10" s="31"/>
      <c r="H10" s="31"/>
    </row>
    <row r="11" spans="1:8" x14ac:dyDescent="0.2">
      <c r="B11" s="26"/>
      <c r="C11" s="26"/>
      <c r="D11" s="26"/>
      <c r="E11" s="26"/>
      <c r="F11" s="30" t="s">
        <v>31</v>
      </c>
      <c r="G11" s="32"/>
      <c r="H11" s="32"/>
    </row>
    <row r="12" spans="1:8" x14ac:dyDescent="0.2">
      <c r="F12" s="27" t="s">
        <v>32</v>
      </c>
      <c r="G12" s="33" t="s">
        <v>12</v>
      </c>
    </row>
    <row r="13" spans="1:8" ht="15" thickBot="1" x14ac:dyDescent="0.25">
      <c r="B13" s="34" t="s">
        <v>33</v>
      </c>
      <c r="C13" s="35"/>
      <c r="D13" s="35"/>
      <c r="E13" s="35"/>
      <c r="F13" s="35"/>
      <c r="G13" s="35"/>
      <c r="H13" s="35"/>
    </row>
    <row r="14" spans="1:8" ht="15" thickBot="1" x14ac:dyDescent="0.25">
      <c r="B14" s="133" t="s">
        <v>34</v>
      </c>
      <c r="C14" s="134"/>
      <c r="D14" s="37" t="s">
        <v>35</v>
      </c>
      <c r="E14" s="37" t="s">
        <v>36</v>
      </c>
      <c r="F14" s="37" t="s">
        <v>37</v>
      </c>
      <c r="G14" s="38" t="s">
        <v>38</v>
      </c>
      <c r="H14" s="135"/>
    </row>
    <row r="15" spans="1:8" ht="14.25" x14ac:dyDescent="0.2">
      <c r="B15" s="138"/>
      <c r="C15" s="139"/>
      <c r="D15" s="40"/>
      <c r="E15" s="40"/>
      <c r="F15" s="40"/>
      <c r="G15" s="40"/>
      <c r="H15" s="136"/>
    </row>
    <row r="16" spans="1:8" x14ac:dyDescent="0.2">
      <c r="B16" s="140" t="s">
        <v>39</v>
      </c>
      <c r="C16" s="141"/>
      <c r="D16" s="41" t="s">
        <v>40</v>
      </c>
      <c r="E16" s="42"/>
      <c r="F16" s="42"/>
      <c r="G16" s="42">
        <f>H48*5%</f>
        <v>3259.5079815120034</v>
      </c>
      <c r="H16" s="136"/>
    </row>
    <row r="17" spans="2:8" ht="14.25" x14ac:dyDescent="0.2">
      <c r="B17" s="140" t="s">
        <v>41</v>
      </c>
      <c r="C17" s="141"/>
      <c r="D17" s="43"/>
      <c r="E17" s="42">
        <f>140000*5.01</f>
        <v>701400</v>
      </c>
      <c r="F17" s="42">
        <v>0.05</v>
      </c>
      <c r="G17" s="43">
        <f>E17*F17</f>
        <v>35070</v>
      </c>
      <c r="H17" s="136"/>
    </row>
    <row r="18" spans="2:8" ht="14.25" x14ac:dyDescent="0.2">
      <c r="B18" s="142"/>
      <c r="C18" s="143"/>
      <c r="D18" s="43"/>
      <c r="E18" s="43"/>
      <c r="F18" s="43"/>
      <c r="G18" s="43"/>
      <c r="H18" s="136"/>
    </row>
    <row r="19" spans="2:8" ht="15" thickBot="1" x14ac:dyDescent="0.25">
      <c r="B19" s="144"/>
      <c r="C19" s="145"/>
      <c r="D19" s="45"/>
      <c r="E19" s="45"/>
      <c r="F19" s="45"/>
      <c r="G19" s="45"/>
      <c r="H19" s="137"/>
    </row>
    <row r="20" spans="2:8" ht="14.25" x14ac:dyDescent="0.2">
      <c r="B20" s="146"/>
      <c r="C20" s="146"/>
      <c r="D20" s="35"/>
      <c r="E20" s="35"/>
      <c r="F20" s="35"/>
      <c r="G20" s="35" t="s">
        <v>42</v>
      </c>
      <c r="H20" s="46">
        <f>+SUM(G15:G19)</f>
        <v>38329.507981512004</v>
      </c>
    </row>
    <row r="21" spans="2:8" ht="14.25" x14ac:dyDescent="0.2">
      <c r="B21" s="35"/>
      <c r="C21" s="35"/>
      <c r="D21" s="35"/>
      <c r="E21" s="35"/>
      <c r="F21" s="35"/>
      <c r="G21" s="35"/>
      <c r="H21" s="35"/>
    </row>
    <row r="22" spans="2:8" ht="15" x14ac:dyDescent="0.2">
      <c r="B22" s="35"/>
      <c r="C22" s="35"/>
      <c r="D22" s="47"/>
      <c r="E22" s="35"/>
      <c r="F22" s="35"/>
      <c r="G22" s="35"/>
      <c r="H22" s="35"/>
    </row>
    <row r="23" spans="2:8" ht="15" thickBot="1" x14ac:dyDescent="0.25">
      <c r="B23" s="34" t="s">
        <v>43</v>
      </c>
      <c r="C23" s="35"/>
      <c r="D23" s="35"/>
      <c r="E23" s="35"/>
      <c r="F23" s="35"/>
      <c r="G23" s="35"/>
      <c r="H23" s="35"/>
    </row>
    <row r="24" spans="2:8" ht="15" thickBot="1" x14ac:dyDescent="0.25">
      <c r="B24" s="147" t="s">
        <v>34</v>
      </c>
      <c r="C24" s="148"/>
      <c r="D24" s="37" t="s">
        <v>44</v>
      </c>
      <c r="E24" s="37" t="s">
        <v>45</v>
      </c>
      <c r="F24" s="37" t="s">
        <v>46</v>
      </c>
      <c r="G24" s="38" t="s">
        <v>38</v>
      </c>
      <c r="H24" s="135"/>
    </row>
    <row r="25" spans="2:8" ht="14.25" x14ac:dyDescent="0.2">
      <c r="B25" s="138"/>
      <c r="C25" s="139"/>
      <c r="D25" s="39"/>
      <c r="E25" s="39"/>
      <c r="F25" s="39"/>
      <c r="G25" s="39"/>
      <c r="H25" s="136"/>
    </row>
    <row r="26" spans="2:8" x14ac:dyDescent="0.2">
      <c r="B26" s="140"/>
      <c r="C26" s="141"/>
      <c r="D26" s="48"/>
      <c r="E26" s="49"/>
      <c r="F26" s="48"/>
      <c r="G26" s="50"/>
      <c r="H26" s="136"/>
    </row>
    <row r="27" spans="2:8" x14ac:dyDescent="0.2">
      <c r="B27" s="149"/>
      <c r="C27" s="150"/>
      <c r="D27" s="48"/>
      <c r="E27" s="49"/>
      <c r="F27" s="48"/>
      <c r="G27" s="50"/>
      <c r="H27" s="136"/>
    </row>
    <row r="28" spans="2:8" x14ac:dyDescent="0.2">
      <c r="B28" s="151"/>
      <c r="C28" s="152"/>
      <c r="D28" s="51"/>
      <c r="E28" s="52"/>
      <c r="F28" s="51"/>
      <c r="G28" s="53"/>
      <c r="H28" s="136"/>
    </row>
    <row r="29" spans="2:8" ht="14.25" x14ac:dyDescent="0.2">
      <c r="B29" s="153"/>
      <c r="C29" s="154"/>
      <c r="D29" s="44"/>
      <c r="E29" s="54"/>
      <c r="F29" s="44"/>
      <c r="G29" s="55"/>
      <c r="H29" s="136"/>
    </row>
    <row r="30" spans="2:8" ht="14.25" x14ac:dyDescent="0.2">
      <c r="B30" s="153"/>
      <c r="C30" s="154"/>
      <c r="D30" s="44"/>
      <c r="E30" s="54"/>
      <c r="F30" s="44"/>
      <c r="G30" s="55"/>
      <c r="H30" s="136"/>
    </row>
    <row r="31" spans="2:8" ht="15" thickBot="1" x14ac:dyDescent="0.25">
      <c r="B31" s="144"/>
      <c r="C31" s="145"/>
      <c r="D31" s="45"/>
      <c r="E31" s="45"/>
      <c r="F31" s="45"/>
      <c r="G31" s="45"/>
      <c r="H31" s="137"/>
    </row>
    <row r="32" spans="2:8" ht="14.25" x14ac:dyDescent="0.2">
      <c r="B32" s="146"/>
      <c r="C32" s="146"/>
      <c r="D32" s="35"/>
      <c r="E32" s="35"/>
      <c r="F32" s="35"/>
      <c r="G32" s="35" t="s">
        <v>42</v>
      </c>
      <c r="H32" s="46">
        <f>+SUM(G25:G31)</f>
        <v>0</v>
      </c>
    </row>
    <row r="33" spans="2:12" ht="14.25" x14ac:dyDescent="0.2">
      <c r="B33" s="35"/>
      <c r="C33" s="35"/>
      <c r="D33" s="35"/>
      <c r="E33" s="35"/>
      <c r="F33" s="35"/>
      <c r="G33" s="35"/>
      <c r="H33" s="35"/>
    </row>
    <row r="34" spans="2:12" ht="15" thickBot="1" x14ac:dyDescent="0.25">
      <c r="B34" s="34" t="s">
        <v>47</v>
      </c>
      <c r="C34" s="35"/>
      <c r="D34" s="35"/>
      <c r="E34" s="35"/>
      <c r="F34" s="35"/>
      <c r="G34" s="35"/>
      <c r="H34" s="35"/>
    </row>
    <row r="35" spans="2:12" ht="15" thickBot="1" x14ac:dyDescent="0.25">
      <c r="B35" s="36" t="s">
        <v>48</v>
      </c>
      <c r="C35" s="37" t="s">
        <v>49</v>
      </c>
      <c r="D35" s="37" t="s">
        <v>50</v>
      </c>
      <c r="E35" s="37" t="s">
        <v>51</v>
      </c>
      <c r="F35" s="37" t="s">
        <v>52</v>
      </c>
      <c r="G35" s="38" t="s">
        <v>38</v>
      </c>
      <c r="H35" s="155"/>
    </row>
    <row r="36" spans="2:12" ht="14.25" x14ac:dyDescent="0.2">
      <c r="B36" s="56"/>
      <c r="C36" s="40"/>
      <c r="D36" s="40"/>
      <c r="E36" s="40"/>
      <c r="F36" s="40"/>
      <c r="G36" s="57"/>
      <c r="H36" s="156"/>
    </row>
    <row r="37" spans="2:12" x14ac:dyDescent="0.2">
      <c r="B37" s="58"/>
      <c r="C37" s="42"/>
      <c r="D37" s="42"/>
      <c r="E37" s="42"/>
      <c r="F37" s="42"/>
      <c r="G37" s="59"/>
      <c r="H37" s="156"/>
    </row>
    <row r="38" spans="2:12" ht="15" thickBot="1" x14ac:dyDescent="0.25">
      <c r="B38" s="60"/>
      <c r="C38" s="45"/>
      <c r="D38" s="45"/>
      <c r="E38" s="45"/>
      <c r="F38" s="45"/>
      <c r="G38" s="61"/>
      <c r="H38" s="157"/>
    </row>
    <row r="39" spans="2:12" ht="14.25" x14ac:dyDescent="0.2">
      <c r="B39" s="35"/>
      <c r="C39" s="35"/>
      <c r="D39" s="35"/>
      <c r="E39" s="35"/>
      <c r="F39" s="35"/>
      <c r="G39" s="35" t="s">
        <v>42</v>
      </c>
      <c r="H39" s="46">
        <f>+SUM(G34:G38)</f>
        <v>0</v>
      </c>
    </row>
    <row r="40" spans="2:12" ht="14.25" x14ac:dyDescent="0.2">
      <c r="B40" s="35"/>
      <c r="C40" s="35"/>
      <c r="D40" s="35"/>
      <c r="E40" s="35"/>
      <c r="F40" s="35"/>
      <c r="G40" s="35"/>
      <c r="H40" s="35"/>
    </row>
    <row r="41" spans="2:12" ht="15" thickBot="1" x14ac:dyDescent="0.25">
      <c r="B41" s="34" t="s">
        <v>53</v>
      </c>
      <c r="C41" s="35"/>
      <c r="D41" s="35"/>
      <c r="E41" s="35"/>
      <c r="F41" s="35"/>
      <c r="G41" s="35"/>
      <c r="H41" s="35"/>
    </row>
    <row r="42" spans="2:12" ht="15" thickBot="1" x14ac:dyDescent="0.25">
      <c r="B42" s="36" t="s">
        <v>54</v>
      </c>
      <c r="C42" s="37" t="s">
        <v>55</v>
      </c>
      <c r="D42" s="37" t="s">
        <v>56</v>
      </c>
      <c r="E42" s="37" t="s">
        <v>57</v>
      </c>
      <c r="F42" s="37" t="s">
        <v>37</v>
      </c>
      <c r="G42" s="38" t="s">
        <v>38</v>
      </c>
      <c r="H42" s="135"/>
      <c r="L42" s="125"/>
    </row>
    <row r="43" spans="2:12" x14ac:dyDescent="0.2">
      <c r="B43" s="62" t="s">
        <v>58</v>
      </c>
      <c r="C43" s="125">
        <f>+'MANO DE OBRA'!D43</f>
        <v>184019.34630004124</v>
      </c>
      <c r="D43" s="64">
        <v>0.63</v>
      </c>
      <c r="E43" s="65">
        <f>C43*1.63</f>
        <v>299951.53446906724</v>
      </c>
      <c r="F43" s="66">
        <v>0.1</v>
      </c>
      <c r="G43" s="65">
        <f>+E43*F43</f>
        <v>29995.153446906726</v>
      </c>
      <c r="H43" s="158"/>
    </row>
    <row r="44" spans="2:12" x14ac:dyDescent="0.2">
      <c r="B44" s="58" t="s">
        <v>59</v>
      </c>
      <c r="C44" s="126">
        <f>+'MANO DE OBRA'!D32</f>
        <v>215920.28333333335</v>
      </c>
      <c r="D44" s="67">
        <v>0.63</v>
      </c>
      <c r="E44" s="65">
        <f>C44*1.63</f>
        <v>351950.06183333334</v>
      </c>
      <c r="F44" s="42">
        <v>0.1</v>
      </c>
      <c r="G44" s="65">
        <f>+E44*F44</f>
        <v>35195.006183333338</v>
      </c>
      <c r="H44" s="158"/>
    </row>
    <row r="45" spans="2:12" ht="14.25" x14ac:dyDescent="0.2">
      <c r="B45" s="68"/>
      <c r="C45" s="43"/>
      <c r="D45" s="43"/>
      <c r="E45" s="43"/>
      <c r="F45" s="43"/>
      <c r="G45" s="69"/>
      <c r="H45" s="158"/>
    </row>
    <row r="46" spans="2:12" ht="14.25" x14ac:dyDescent="0.2">
      <c r="B46" s="68"/>
      <c r="C46" s="43"/>
      <c r="D46" s="43"/>
      <c r="E46" s="43"/>
      <c r="F46" s="43"/>
      <c r="G46" s="69"/>
      <c r="H46" s="158"/>
    </row>
    <row r="47" spans="2:12" ht="15" thickBot="1" x14ac:dyDescent="0.25">
      <c r="B47" s="60"/>
      <c r="C47" s="45"/>
      <c r="D47" s="45"/>
      <c r="E47" s="45"/>
      <c r="F47" s="45"/>
      <c r="G47" s="70"/>
      <c r="H47" s="159"/>
    </row>
    <row r="48" spans="2:12" ht="14.25" x14ac:dyDescent="0.2">
      <c r="B48" s="35"/>
      <c r="C48" s="35"/>
      <c r="D48" s="35"/>
      <c r="E48" s="35"/>
      <c r="F48" s="35"/>
      <c r="G48" s="35" t="s">
        <v>42</v>
      </c>
      <c r="H48" s="46">
        <f>+SUM(G43:G47)</f>
        <v>65190.159630240065</v>
      </c>
    </row>
    <row r="49" spans="2:8" ht="15" thickBot="1" x14ac:dyDescent="0.25">
      <c r="B49" s="35"/>
      <c r="C49" s="35"/>
      <c r="D49" s="35"/>
      <c r="E49" s="35"/>
      <c r="F49" s="35"/>
      <c r="G49" s="35"/>
      <c r="H49" s="35"/>
    </row>
    <row r="50" spans="2:8" ht="15" thickBot="1" x14ac:dyDescent="0.25">
      <c r="B50" s="35"/>
      <c r="C50" s="35"/>
      <c r="D50" s="35"/>
      <c r="E50" s="35"/>
      <c r="F50" s="35" t="s">
        <v>60</v>
      </c>
      <c r="G50" s="35"/>
      <c r="H50" s="71">
        <f>+H48+H39+H32+H20</f>
        <v>103519.66761175207</v>
      </c>
    </row>
    <row r="51" spans="2:8" ht="14.25" x14ac:dyDescent="0.2">
      <c r="B51" s="35"/>
      <c r="C51" s="35"/>
      <c r="D51" s="35"/>
      <c r="E51" s="35"/>
      <c r="F51" s="35"/>
      <c r="G51" s="35"/>
      <c r="H51" s="35"/>
    </row>
    <row r="52" spans="2:8" ht="14.25" x14ac:dyDescent="0.2">
      <c r="B52" s="35"/>
      <c r="C52" s="35"/>
      <c r="D52" s="35"/>
      <c r="E52" s="35"/>
      <c r="F52" s="35"/>
      <c r="G52" s="35"/>
      <c r="H52" s="35"/>
    </row>
    <row r="53" spans="2:8" ht="15" thickBot="1" x14ac:dyDescent="0.25">
      <c r="B53" s="34" t="s">
        <v>61</v>
      </c>
      <c r="C53" s="35"/>
      <c r="D53" s="35"/>
      <c r="E53" s="35"/>
      <c r="F53" s="35"/>
      <c r="G53" s="35"/>
      <c r="H53" s="35"/>
    </row>
    <row r="54" spans="2:8" ht="15" thickBot="1" x14ac:dyDescent="0.25">
      <c r="B54" s="133" t="s">
        <v>62</v>
      </c>
      <c r="C54" s="134"/>
      <c r="D54" s="134"/>
      <c r="E54" s="134"/>
      <c r="F54" s="37" t="s">
        <v>63</v>
      </c>
      <c r="G54" s="38" t="s">
        <v>64</v>
      </c>
      <c r="H54" s="155"/>
    </row>
    <row r="55" spans="2:8" x14ac:dyDescent="0.2">
      <c r="B55" s="160"/>
      <c r="C55" s="161"/>
      <c r="D55" s="161"/>
      <c r="E55" s="161"/>
      <c r="F55" s="72"/>
      <c r="G55" s="73"/>
      <c r="H55" s="156"/>
    </row>
    <row r="56" spans="2:8" x14ac:dyDescent="0.2">
      <c r="B56" s="162"/>
      <c r="C56" s="163"/>
      <c r="D56" s="163"/>
      <c r="E56" s="163"/>
      <c r="F56" s="41"/>
      <c r="G56" s="73"/>
      <c r="H56" s="156"/>
    </row>
    <row r="57" spans="2:8" x14ac:dyDescent="0.2">
      <c r="B57" s="162"/>
      <c r="C57" s="163"/>
      <c r="D57" s="163"/>
      <c r="E57" s="163"/>
      <c r="F57" s="41"/>
      <c r="G57" s="73"/>
      <c r="H57" s="156"/>
    </row>
    <row r="58" spans="2:8" ht="15" thickBot="1" x14ac:dyDescent="0.25">
      <c r="B58" s="144"/>
      <c r="C58" s="145"/>
      <c r="D58" s="145"/>
      <c r="E58" s="145"/>
      <c r="F58" s="45"/>
      <c r="G58" s="61"/>
      <c r="H58" s="157"/>
    </row>
    <row r="59" spans="2:8" ht="14.25" x14ac:dyDescent="0.2">
      <c r="B59" s="35"/>
      <c r="C59" s="35"/>
      <c r="D59" s="35"/>
      <c r="E59" s="35"/>
      <c r="F59" s="35"/>
      <c r="G59" s="35" t="s">
        <v>42</v>
      </c>
      <c r="H59" s="46">
        <f>+SUM(G55:G57)</f>
        <v>0</v>
      </c>
    </row>
    <row r="60" spans="2:8" ht="15" thickBot="1" x14ac:dyDescent="0.25">
      <c r="B60" s="35"/>
      <c r="C60" s="35"/>
      <c r="D60" s="35"/>
      <c r="E60" s="35"/>
      <c r="F60" s="35"/>
      <c r="G60" s="35"/>
      <c r="H60" s="35"/>
    </row>
    <row r="61" spans="2:8" ht="15" thickBot="1" x14ac:dyDescent="0.25">
      <c r="B61" s="35"/>
      <c r="C61" s="35"/>
      <c r="D61" s="35"/>
      <c r="E61" s="74" t="s">
        <v>68</v>
      </c>
      <c r="F61" s="35"/>
      <c r="G61" s="35"/>
      <c r="H61" s="71">
        <f>+H59+H50</f>
        <v>103519.66761175207</v>
      </c>
    </row>
    <row r="62" spans="2:8" ht="14.25" x14ac:dyDescent="0.2">
      <c r="B62" s="35"/>
      <c r="C62" s="35"/>
      <c r="D62" s="35"/>
      <c r="E62" s="35"/>
      <c r="F62" s="35"/>
      <c r="G62" s="35"/>
      <c r="H62" s="35"/>
    </row>
    <row r="63" spans="2:8" ht="14.25" x14ac:dyDescent="0.2">
      <c r="B63" s="35"/>
      <c r="C63" s="35"/>
      <c r="D63" s="35"/>
      <c r="E63" s="35"/>
      <c r="F63" s="35"/>
      <c r="G63" s="35"/>
      <c r="H63" s="35"/>
    </row>
    <row r="64" spans="2:8" ht="14.25" x14ac:dyDescent="0.2">
      <c r="B64" s="75"/>
      <c r="C64" s="35"/>
      <c r="D64" s="35"/>
      <c r="E64" s="35"/>
      <c r="F64" s="76"/>
      <c r="G64" s="77"/>
      <c r="H64" s="75"/>
    </row>
    <row r="65" spans="2:8" ht="14.25" x14ac:dyDescent="0.2">
      <c r="B65" s="28"/>
      <c r="C65" s="35"/>
      <c r="D65" s="35"/>
      <c r="E65" s="35"/>
      <c r="F65" s="35"/>
      <c r="G65" s="35"/>
      <c r="H65" s="35"/>
    </row>
  </sheetData>
  <mergeCells count="28">
    <mergeCell ref="B32:C32"/>
    <mergeCell ref="H35:H38"/>
    <mergeCell ref="H42:H47"/>
    <mergeCell ref="B54:E54"/>
    <mergeCell ref="H54:H58"/>
    <mergeCell ref="B55:E55"/>
    <mergeCell ref="B56:E56"/>
    <mergeCell ref="B57:E57"/>
    <mergeCell ref="B58:E58"/>
    <mergeCell ref="B20:C20"/>
    <mergeCell ref="B24:C24"/>
    <mergeCell ref="H24:H31"/>
    <mergeCell ref="B25:C25"/>
    <mergeCell ref="B26:C26"/>
    <mergeCell ref="B27:C27"/>
    <mergeCell ref="B28:C28"/>
    <mergeCell ref="B29:C29"/>
    <mergeCell ref="B30:C30"/>
    <mergeCell ref="B31:C31"/>
    <mergeCell ref="B1:C1"/>
    <mergeCell ref="B2:C2"/>
    <mergeCell ref="B14:C14"/>
    <mergeCell ref="H14:H19"/>
    <mergeCell ref="B15:C15"/>
    <mergeCell ref="B16:C16"/>
    <mergeCell ref="B17:C17"/>
    <mergeCell ref="B18:C18"/>
    <mergeCell ref="B19:C1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K42" sqref="K42"/>
    </sheetView>
  </sheetViews>
  <sheetFormatPr baseColWidth="10" defaultColWidth="11.42578125" defaultRowHeight="12.75" x14ac:dyDescent="0.2"/>
  <cols>
    <col min="1" max="1" width="0.7109375" style="25" customWidth="1"/>
    <col min="2" max="2" width="20" style="25" customWidth="1"/>
    <col min="3" max="3" width="21" style="25" customWidth="1"/>
    <col min="4" max="4" width="14.42578125" style="25" customWidth="1"/>
    <col min="5" max="5" width="16" style="25" customWidth="1"/>
    <col min="6" max="6" width="13.5703125" style="25" customWidth="1"/>
    <col min="7" max="7" width="12.42578125" style="25" customWidth="1"/>
    <col min="8" max="8" width="14.140625" style="25" customWidth="1"/>
    <col min="9" max="9" width="0.5703125" style="25" customWidth="1"/>
    <col min="10" max="256" width="11.42578125" style="25"/>
    <col min="257" max="257" width="0.7109375" style="25" customWidth="1"/>
    <col min="258" max="258" width="20" style="25" customWidth="1"/>
    <col min="259" max="259" width="21" style="25" customWidth="1"/>
    <col min="260" max="260" width="14.42578125" style="25" customWidth="1"/>
    <col min="261" max="261" width="16" style="25" customWidth="1"/>
    <col min="262" max="262" width="13.5703125" style="25" customWidth="1"/>
    <col min="263" max="263" width="12.42578125" style="25" customWidth="1"/>
    <col min="264" max="264" width="14.140625" style="25" customWidth="1"/>
    <col min="265" max="265" width="0.5703125" style="25" customWidth="1"/>
    <col min="266" max="512" width="11.42578125" style="25"/>
    <col min="513" max="513" width="0.7109375" style="25" customWidth="1"/>
    <col min="514" max="514" width="20" style="25" customWidth="1"/>
    <col min="515" max="515" width="21" style="25" customWidth="1"/>
    <col min="516" max="516" width="14.42578125" style="25" customWidth="1"/>
    <col min="517" max="517" width="16" style="25" customWidth="1"/>
    <col min="518" max="518" width="13.5703125" style="25" customWidth="1"/>
    <col min="519" max="519" width="12.42578125" style="25" customWidth="1"/>
    <col min="520" max="520" width="14.140625" style="25" customWidth="1"/>
    <col min="521" max="521" width="0.5703125" style="25" customWidth="1"/>
    <col min="522" max="768" width="11.42578125" style="25"/>
    <col min="769" max="769" width="0.7109375" style="25" customWidth="1"/>
    <col min="770" max="770" width="20" style="25" customWidth="1"/>
    <col min="771" max="771" width="21" style="25" customWidth="1"/>
    <col min="772" max="772" width="14.42578125" style="25" customWidth="1"/>
    <col min="773" max="773" width="16" style="25" customWidth="1"/>
    <col min="774" max="774" width="13.5703125" style="25" customWidth="1"/>
    <col min="775" max="775" width="12.42578125" style="25" customWidth="1"/>
    <col min="776" max="776" width="14.140625" style="25" customWidth="1"/>
    <col min="777" max="777" width="0.5703125" style="25" customWidth="1"/>
    <col min="778" max="1024" width="11.42578125" style="25"/>
    <col min="1025" max="1025" width="0.7109375" style="25" customWidth="1"/>
    <col min="1026" max="1026" width="20" style="25" customWidth="1"/>
    <col min="1027" max="1027" width="21" style="25" customWidth="1"/>
    <col min="1028" max="1028" width="14.42578125" style="25" customWidth="1"/>
    <col min="1029" max="1029" width="16" style="25" customWidth="1"/>
    <col min="1030" max="1030" width="13.5703125" style="25" customWidth="1"/>
    <col min="1031" max="1031" width="12.42578125" style="25" customWidth="1"/>
    <col min="1032" max="1032" width="14.140625" style="25" customWidth="1"/>
    <col min="1033" max="1033" width="0.5703125" style="25" customWidth="1"/>
    <col min="1034" max="1280" width="11.42578125" style="25"/>
    <col min="1281" max="1281" width="0.7109375" style="25" customWidth="1"/>
    <col min="1282" max="1282" width="20" style="25" customWidth="1"/>
    <col min="1283" max="1283" width="21" style="25" customWidth="1"/>
    <col min="1284" max="1284" width="14.42578125" style="25" customWidth="1"/>
    <col min="1285" max="1285" width="16" style="25" customWidth="1"/>
    <col min="1286" max="1286" width="13.5703125" style="25" customWidth="1"/>
    <col min="1287" max="1287" width="12.42578125" style="25" customWidth="1"/>
    <col min="1288" max="1288" width="14.140625" style="25" customWidth="1"/>
    <col min="1289" max="1289" width="0.5703125" style="25" customWidth="1"/>
    <col min="1290" max="1536" width="11.42578125" style="25"/>
    <col min="1537" max="1537" width="0.7109375" style="25" customWidth="1"/>
    <col min="1538" max="1538" width="20" style="25" customWidth="1"/>
    <col min="1539" max="1539" width="21" style="25" customWidth="1"/>
    <col min="1540" max="1540" width="14.42578125" style="25" customWidth="1"/>
    <col min="1541" max="1541" width="16" style="25" customWidth="1"/>
    <col min="1542" max="1542" width="13.5703125" style="25" customWidth="1"/>
    <col min="1543" max="1543" width="12.42578125" style="25" customWidth="1"/>
    <col min="1544" max="1544" width="14.140625" style="25" customWidth="1"/>
    <col min="1545" max="1545" width="0.5703125" style="25" customWidth="1"/>
    <col min="1546" max="1792" width="11.42578125" style="25"/>
    <col min="1793" max="1793" width="0.7109375" style="25" customWidth="1"/>
    <col min="1794" max="1794" width="20" style="25" customWidth="1"/>
    <col min="1795" max="1795" width="21" style="25" customWidth="1"/>
    <col min="1796" max="1796" width="14.42578125" style="25" customWidth="1"/>
    <col min="1797" max="1797" width="16" style="25" customWidth="1"/>
    <col min="1798" max="1798" width="13.5703125" style="25" customWidth="1"/>
    <col min="1799" max="1799" width="12.42578125" style="25" customWidth="1"/>
    <col min="1800" max="1800" width="14.140625" style="25" customWidth="1"/>
    <col min="1801" max="1801" width="0.5703125" style="25" customWidth="1"/>
    <col min="1802" max="2048" width="11.42578125" style="25"/>
    <col min="2049" max="2049" width="0.7109375" style="25" customWidth="1"/>
    <col min="2050" max="2050" width="20" style="25" customWidth="1"/>
    <col min="2051" max="2051" width="21" style="25" customWidth="1"/>
    <col min="2052" max="2052" width="14.42578125" style="25" customWidth="1"/>
    <col min="2053" max="2053" width="16" style="25" customWidth="1"/>
    <col min="2054" max="2054" width="13.5703125" style="25" customWidth="1"/>
    <col min="2055" max="2055" width="12.42578125" style="25" customWidth="1"/>
    <col min="2056" max="2056" width="14.140625" style="25" customWidth="1"/>
    <col min="2057" max="2057" width="0.5703125" style="25" customWidth="1"/>
    <col min="2058" max="2304" width="11.42578125" style="25"/>
    <col min="2305" max="2305" width="0.7109375" style="25" customWidth="1"/>
    <col min="2306" max="2306" width="20" style="25" customWidth="1"/>
    <col min="2307" max="2307" width="21" style="25" customWidth="1"/>
    <col min="2308" max="2308" width="14.42578125" style="25" customWidth="1"/>
    <col min="2309" max="2309" width="16" style="25" customWidth="1"/>
    <col min="2310" max="2310" width="13.5703125" style="25" customWidth="1"/>
    <col min="2311" max="2311" width="12.42578125" style="25" customWidth="1"/>
    <col min="2312" max="2312" width="14.140625" style="25" customWidth="1"/>
    <col min="2313" max="2313" width="0.5703125" style="25" customWidth="1"/>
    <col min="2314" max="2560" width="11.42578125" style="25"/>
    <col min="2561" max="2561" width="0.7109375" style="25" customWidth="1"/>
    <col min="2562" max="2562" width="20" style="25" customWidth="1"/>
    <col min="2563" max="2563" width="21" style="25" customWidth="1"/>
    <col min="2564" max="2564" width="14.42578125" style="25" customWidth="1"/>
    <col min="2565" max="2565" width="16" style="25" customWidth="1"/>
    <col min="2566" max="2566" width="13.5703125" style="25" customWidth="1"/>
    <col min="2567" max="2567" width="12.42578125" style="25" customWidth="1"/>
    <col min="2568" max="2568" width="14.140625" style="25" customWidth="1"/>
    <col min="2569" max="2569" width="0.5703125" style="25" customWidth="1"/>
    <col min="2570" max="2816" width="11.42578125" style="25"/>
    <col min="2817" max="2817" width="0.7109375" style="25" customWidth="1"/>
    <col min="2818" max="2818" width="20" style="25" customWidth="1"/>
    <col min="2819" max="2819" width="21" style="25" customWidth="1"/>
    <col min="2820" max="2820" width="14.42578125" style="25" customWidth="1"/>
    <col min="2821" max="2821" width="16" style="25" customWidth="1"/>
    <col min="2822" max="2822" width="13.5703125" style="25" customWidth="1"/>
    <col min="2823" max="2823" width="12.42578125" style="25" customWidth="1"/>
    <col min="2824" max="2824" width="14.140625" style="25" customWidth="1"/>
    <col min="2825" max="2825" width="0.5703125" style="25" customWidth="1"/>
    <col min="2826" max="3072" width="11.42578125" style="25"/>
    <col min="3073" max="3073" width="0.7109375" style="25" customWidth="1"/>
    <col min="3074" max="3074" width="20" style="25" customWidth="1"/>
    <col min="3075" max="3075" width="21" style="25" customWidth="1"/>
    <col min="3076" max="3076" width="14.42578125" style="25" customWidth="1"/>
    <col min="3077" max="3077" width="16" style="25" customWidth="1"/>
    <col min="3078" max="3078" width="13.5703125" style="25" customWidth="1"/>
    <col min="3079" max="3079" width="12.42578125" style="25" customWidth="1"/>
    <col min="3080" max="3080" width="14.140625" style="25" customWidth="1"/>
    <col min="3081" max="3081" width="0.5703125" style="25" customWidth="1"/>
    <col min="3082" max="3328" width="11.42578125" style="25"/>
    <col min="3329" max="3329" width="0.7109375" style="25" customWidth="1"/>
    <col min="3330" max="3330" width="20" style="25" customWidth="1"/>
    <col min="3331" max="3331" width="21" style="25" customWidth="1"/>
    <col min="3332" max="3332" width="14.42578125" style="25" customWidth="1"/>
    <col min="3333" max="3333" width="16" style="25" customWidth="1"/>
    <col min="3334" max="3334" width="13.5703125" style="25" customWidth="1"/>
    <col min="3335" max="3335" width="12.42578125" style="25" customWidth="1"/>
    <col min="3336" max="3336" width="14.140625" style="25" customWidth="1"/>
    <col min="3337" max="3337" width="0.5703125" style="25" customWidth="1"/>
    <col min="3338" max="3584" width="11.42578125" style="25"/>
    <col min="3585" max="3585" width="0.7109375" style="25" customWidth="1"/>
    <col min="3586" max="3586" width="20" style="25" customWidth="1"/>
    <col min="3587" max="3587" width="21" style="25" customWidth="1"/>
    <col min="3588" max="3588" width="14.42578125" style="25" customWidth="1"/>
    <col min="3589" max="3589" width="16" style="25" customWidth="1"/>
    <col min="3590" max="3590" width="13.5703125" style="25" customWidth="1"/>
    <col min="3591" max="3591" width="12.42578125" style="25" customWidth="1"/>
    <col min="3592" max="3592" width="14.140625" style="25" customWidth="1"/>
    <col min="3593" max="3593" width="0.5703125" style="25" customWidth="1"/>
    <col min="3594" max="3840" width="11.42578125" style="25"/>
    <col min="3841" max="3841" width="0.7109375" style="25" customWidth="1"/>
    <col min="3842" max="3842" width="20" style="25" customWidth="1"/>
    <col min="3843" max="3843" width="21" style="25" customWidth="1"/>
    <col min="3844" max="3844" width="14.42578125" style="25" customWidth="1"/>
    <col min="3845" max="3845" width="16" style="25" customWidth="1"/>
    <col min="3846" max="3846" width="13.5703125" style="25" customWidth="1"/>
    <col min="3847" max="3847" width="12.42578125" style="25" customWidth="1"/>
    <col min="3848" max="3848" width="14.140625" style="25" customWidth="1"/>
    <col min="3849" max="3849" width="0.5703125" style="25" customWidth="1"/>
    <col min="3850" max="4096" width="11.42578125" style="25"/>
    <col min="4097" max="4097" width="0.7109375" style="25" customWidth="1"/>
    <col min="4098" max="4098" width="20" style="25" customWidth="1"/>
    <col min="4099" max="4099" width="21" style="25" customWidth="1"/>
    <col min="4100" max="4100" width="14.42578125" style="25" customWidth="1"/>
    <col min="4101" max="4101" width="16" style="25" customWidth="1"/>
    <col min="4102" max="4102" width="13.5703125" style="25" customWidth="1"/>
    <col min="4103" max="4103" width="12.42578125" style="25" customWidth="1"/>
    <col min="4104" max="4104" width="14.140625" style="25" customWidth="1"/>
    <col min="4105" max="4105" width="0.5703125" style="25" customWidth="1"/>
    <col min="4106" max="4352" width="11.42578125" style="25"/>
    <col min="4353" max="4353" width="0.7109375" style="25" customWidth="1"/>
    <col min="4354" max="4354" width="20" style="25" customWidth="1"/>
    <col min="4355" max="4355" width="21" style="25" customWidth="1"/>
    <col min="4356" max="4356" width="14.42578125" style="25" customWidth="1"/>
    <col min="4357" max="4357" width="16" style="25" customWidth="1"/>
    <col min="4358" max="4358" width="13.5703125" style="25" customWidth="1"/>
    <col min="4359" max="4359" width="12.42578125" style="25" customWidth="1"/>
    <col min="4360" max="4360" width="14.140625" style="25" customWidth="1"/>
    <col min="4361" max="4361" width="0.5703125" style="25" customWidth="1"/>
    <col min="4362" max="4608" width="11.42578125" style="25"/>
    <col min="4609" max="4609" width="0.7109375" style="25" customWidth="1"/>
    <col min="4610" max="4610" width="20" style="25" customWidth="1"/>
    <col min="4611" max="4611" width="21" style="25" customWidth="1"/>
    <col min="4612" max="4612" width="14.42578125" style="25" customWidth="1"/>
    <col min="4613" max="4613" width="16" style="25" customWidth="1"/>
    <col min="4614" max="4614" width="13.5703125" style="25" customWidth="1"/>
    <col min="4615" max="4615" width="12.42578125" style="25" customWidth="1"/>
    <col min="4616" max="4616" width="14.140625" style="25" customWidth="1"/>
    <col min="4617" max="4617" width="0.5703125" style="25" customWidth="1"/>
    <col min="4618" max="4864" width="11.42578125" style="25"/>
    <col min="4865" max="4865" width="0.7109375" style="25" customWidth="1"/>
    <col min="4866" max="4866" width="20" style="25" customWidth="1"/>
    <col min="4867" max="4867" width="21" style="25" customWidth="1"/>
    <col min="4868" max="4868" width="14.42578125" style="25" customWidth="1"/>
    <col min="4869" max="4869" width="16" style="25" customWidth="1"/>
    <col min="4870" max="4870" width="13.5703125" style="25" customWidth="1"/>
    <col min="4871" max="4871" width="12.42578125" style="25" customWidth="1"/>
    <col min="4872" max="4872" width="14.140625" style="25" customWidth="1"/>
    <col min="4873" max="4873" width="0.5703125" style="25" customWidth="1"/>
    <col min="4874" max="5120" width="11.42578125" style="25"/>
    <col min="5121" max="5121" width="0.7109375" style="25" customWidth="1"/>
    <col min="5122" max="5122" width="20" style="25" customWidth="1"/>
    <col min="5123" max="5123" width="21" style="25" customWidth="1"/>
    <col min="5124" max="5124" width="14.42578125" style="25" customWidth="1"/>
    <col min="5125" max="5125" width="16" style="25" customWidth="1"/>
    <col min="5126" max="5126" width="13.5703125" style="25" customWidth="1"/>
    <col min="5127" max="5127" width="12.42578125" style="25" customWidth="1"/>
    <col min="5128" max="5128" width="14.140625" style="25" customWidth="1"/>
    <col min="5129" max="5129" width="0.5703125" style="25" customWidth="1"/>
    <col min="5130" max="5376" width="11.42578125" style="25"/>
    <col min="5377" max="5377" width="0.7109375" style="25" customWidth="1"/>
    <col min="5378" max="5378" width="20" style="25" customWidth="1"/>
    <col min="5379" max="5379" width="21" style="25" customWidth="1"/>
    <col min="5380" max="5380" width="14.42578125" style="25" customWidth="1"/>
    <col min="5381" max="5381" width="16" style="25" customWidth="1"/>
    <col min="5382" max="5382" width="13.5703125" style="25" customWidth="1"/>
    <col min="5383" max="5383" width="12.42578125" style="25" customWidth="1"/>
    <col min="5384" max="5384" width="14.140625" style="25" customWidth="1"/>
    <col min="5385" max="5385" width="0.5703125" style="25" customWidth="1"/>
    <col min="5386" max="5632" width="11.42578125" style="25"/>
    <col min="5633" max="5633" width="0.7109375" style="25" customWidth="1"/>
    <col min="5634" max="5634" width="20" style="25" customWidth="1"/>
    <col min="5635" max="5635" width="21" style="25" customWidth="1"/>
    <col min="5636" max="5636" width="14.42578125" style="25" customWidth="1"/>
    <col min="5637" max="5637" width="16" style="25" customWidth="1"/>
    <col min="5638" max="5638" width="13.5703125" style="25" customWidth="1"/>
    <col min="5639" max="5639" width="12.42578125" style="25" customWidth="1"/>
    <col min="5640" max="5640" width="14.140625" style="25" customWidth="1"/>
    <col min="5641" max="5641" width="0.5703125" style="25" customWidth="1"/>
    <col min="5642" max="5888" width="11.42578125" style="25"/>
    <col min="5889" max="5889" width="0.7109375" style="25" customWidth="1"/>
    <col min="5890" max="5890" width="20" style="25" customWidth="1"/>
    <col min="5891" max="5891" width="21" style="25" customWidth="1"/>
    <col min="5892" max="5892" width="14.42578125" style="25" customWidth="1"/>
    <col min="5893" max="5893" width="16" style="25" customWidth="1"/>
    <col min="5894" max="5894" width="13.5703125" style="25" customWidth="1"/>
    <col min="5895" max="5895" width="12.42578125" style="25" customWidth="1"/>
    <col min="5896" max="5896" width="14.140625" style="25" customWidth="1"/>
    <col min="5897" max="5897" width="0.5703125" style="25" customWidth="1"/>
    <col min="5898" max="6144" width="11.42578125" style="25"/>
    <col min="6145" max="6145" width="0.7109375" style="25" customWidth="1"/>
    <col min="6146" max="6146" width="20" style="25" customWidth="1"/>
    <col min="6147" max="6147" width="21" style="25" customWidth="1"/>
    <col min="6148" max="6148" width="14.42578125" style="25" customWidth="1"/>
    <col min="6149" max="6149" width="16" style="25" customWidth="1"/>
    <col min="6150" max="6150" width="13.5703125" style="25" customWidth="1"/>
    <col min="6151" max="6151" width="12.42578125" style="25" customWidth="1"/>
    <col min="6152" max="6152" width="14.140625" style="25" customWidth="1"/>
    <col min="6153" max="6153" width="0.5703125" style="25" customWidth="1"/>
    <col min="6154" max="6400" width="11.42578125" style="25"/>
    <col min="6401" max="6401" width="0.7109375" style="25" customWidth="1"/>
    <col min="6402" max="6402" width="20" style="25" customWidth="1"/>
    <col min="6403" max="6403" width="21" style="25" customWidth="1"/>
    <col min="6404" max="6404" width="14.42578125" style="25" customWidth="1"/>
    <col min="6405" max="6405" width="16" style="25" customWidth="1"/>
    <col min="6406" max="6406" width="13.5703125" style="25" customWidth="1"/>
    <col min="6407" max="6407" width="12.42578125" style="25" customWidth="1"/>
    <col min="6408" max="6408" width="14.140625" style="25" customWidth="1"/>
    <col min="6409" max="6409" width="0.5703125" style="25" customWidth="1"/>
    <col min="6410" max="6656" width="11.42578125" style="25"/>
    <col min="6657" max="6657" width="0.7109375" style="25" customWidth="1"/>
    <col min="6658" max="6658" width="20" style="25" customWidth="1"/>
    <col min="6659" max="6659" width="21" style="25" customWidth="1"/>
    <col min="6660" max="6660" width="14.42578125" style="25" customWidth="1"/>
    <col min="6661" max="6661" width="16" style="25" customWidth="1"/>
    <col min="6662" max="6662" width="13.5703125" style="25" customWidth="1"/>
    <col min="6663" max="6663" width="12.42578125" style="25" customWidth="1"/>
    <col min="6664" max="6664" width="14.140625" style="25" customWidth="1"/>
    <col min="6665" max="6665" width="0.5703125" style="25" customWidth="1"/>
    <col min="6666" max="6912" width="11.42578125" style="25"/>
    <col min="6913" max="6913" width="0.7109375" style="25" customWidth="1"/>
    <col min="6914" max="6914" width="20" style="25" customWidth="1"/>
    <col min="6915" max="6915" width="21" style="25" customWidth="1"/>
    <col min="6916" max="6916" width="14.42578125" style="25" customWidth="1"/>
    <col min="6917" max="6917" width="16" style="25" customWidth="1"/>
    <col min="6918" max="6918" width="13.5703125" style="25" customWidth="1"/>
    <col min="6919" max="6919" width="12.42578125" style="25" customWidth="1"/>
    <col min="6920" max="6920" width="14.140625" style="25" customWidth="1"/>
    <col min="6921" max="6921" width="0.5703125" style="25" customWidth="1"/>
    <col min="6922" max="7168" width="11.42578125" style="25"/>
    <col min="7169" max="7169" width="0.7109375" style="25" customWidth="1"/>
    <col min="7170" max="7170" width="20" style="25" customWidth="1"/>
    <col min="7171" max="7171" width="21" style="25" customWidth="1"/>
    <col min="7172" max="7172" width="14.42578125" style="25" customWidth="1"/>
    <col min="7173" max="7173" width="16" style="25" customWidth="1"/>
    <col min="7174" max="7174" width="13.5703125" style="25" customWidth="1"/>
    <col min="7175" max="7175" width="12.42578125" style="25" customWidth="1"/>
    <col min="7176" max="7176" width="14.140625" style="25" customWidth="1"/>
    <col min="7177" max="7177" width="0.5703125" style="25" customWidth="1"/>
    <col min="7178" max="7424" width="11.42578125" style="25"/>
    <col min="7425" max="7425" width="0.7109375" style="25" customWidth="1"/>
    <col min="7426" max="7426" width="20" style="25" customWidth="1"/>
    <col min="7427" max="7427" width="21" style="25" customWidth="1"/>
    <col min="7428" max="7428" width="14.42578125" style="25" customWidth="1"/>
    <col min="7429" max="7429" width="16" style="25" customWidth="1"/>
    <col min="7430" max="7430" width="13.5703125" style="25" customWidth="1"/>
    <col min="7431" max="7431" width="12.42578125" style="25" customWidth="1"/>
    <col min="7432" max="7432" width="14.140625" style="25" customWidth="1"/>
    <col min="7433" max="7433" width="0.5703125" style="25" customWidth="1"/>
    <col min="7434" max="7680" width="11.42578125" style="25"/>
    <col min="7681" max="7681" width="0.7109375" style="25" customWidth="1"/>
    <col min="7682" max="7682" width="20" style="25" customWidth="1"/>
    <col min="7683" max="7683" width="21" style="25" customWidth="1"/>
    <col min="7684" max="7684" width="14.42578125" style="25" customWidth="1"/>
    <col min="7685" max="7685" width="16" style="25" customWidth="1"/>
    <col min="7686" max="7686" width="13.5703125" style="25" customWidth="1"/>
    <col min="7687" max="7687" width="12.42578125" style="25" customWidth="1"/>
    <col min="7688" max="7688" width="14.140625" style="25" customWidth="1"/>
    <col min="7689" max="7689" width="0.5703125" style="25" customWidth="1"/>
    <col min="7690" max="7936" width="11.42578125" style="25"/>
    <col min="7937" max="7937" width="0.7109375" style="25" customWidth="1"/>
    <col min="7938" max="7938" width="20" style="25" customWidth="1"/>
    <col min="7939" max="7939" width="21" style="25" customWidth="1"/>
    <col min="7940" max="7940" width="14.42578125" style="25" customWidth="1"/>
    <col min="7941" max="7941" width="16" style="25" customWidth="1"/>
    <col min="7942" max="7942" width="13.5703125" style="25" customWidth="1"/>
    <col min="7943" max="7943" width="12.42578125" style="25" customWidth="1"/>
    <col min="7944" max="7944" width="14.140625" style="25" customWidth="1"/>
    <col min="7945" max="7945" width="0.5703125" style="25" customWidth="1"/>
    <col min="7946" max="8192" width="11.42578125" style="25"/>
    <col min="8193" max="8193" width="0.7109375" style="25" customWidth="1"/>
    <col min="8194" max="8194" width="20" style="25" customWidth="1"/>
    <col min="8195" max="8195" width="21" style="25" customWidth="1"/>
    <col min="8196" max="8196" width="14.42578125" style="25" customWidth="1"/>
    <col min="8197" max="8197" width="16" style="25" customWidth="1"/>
    <col min="8198" max="8198" width="13.5703125" style="25" customWidth="1"/>
    <col min="8199" max="8199" width="12.42578125" style="25" customWidth="1"/>
    <col min="8200" max="8200" width="14.140625" style="25" customWidth="1"/>
    <col min="8201" max="8201" width="0.5703125" style="25" customWidth="1"/>
    <col min="8202" max="8448" width="11.42578125" style="25"/>
    <col min="8449" max="8449" width="0.7109375" style="25" customWidth="1"/>
    <col min="8450" max="8450" width="20" style="25" customWidth="1"/>
    <col min="8451" max="8451" width="21" style="25" customWidth="1"/>
    <col min="8452" max="8452" width="14.42578125" style="25" customWidth="1"/>
    <col min="8453" max="8453" width="16" style="25" customWidth="1"/>
    <col min="8454" max="8454" width="13.5703125" style="25" customWidth="1"/>
    <col min="8455" max="8455" width="12.42578125" style="25" customWidth="1"/>
    <col min="8456" max="8456" width="14.140625" style="25" customWidth="1"/>
    <col min="8457" max="8457" width="0.5703125" style="25" customWidth="1"/>
    <col min="8458" max="8704" width="11.42578125" style="25"/>
    <col min="8705" max="8705" width="0.7109375" style="25" customWidth="1"/>
    <col min="8706" max="8706" width="20" style="25" customWidth="1"/>
    <col min="8707" max="8707" width="21" style="25" customWidth="1"/>
    <col min="8708" max="8708" width="14.42578125" style="25" customWidth="1"/>
    <col min="8709" max="8709" width="16" style="25" customWidth="1"/>
    <col min="8710" max="8710" width="13.5703125" style="25" customWidth="1"/>
    <col min="8711" max="8711" width="12.42578125" style="25" customWidth="1"/>
    <col min="8712" max="8712" width="14.140625" style="25" customWidth="1"/>
    <col min="8713" max="8713" width="0.5703125" style="25" customWidth="1"/>
    <col min="8714" max="8960" width="11.42578125" style="25"/>
    <col min="8961" max="8961" width="0.7109375" style="25" customWidth="1"/>
    <col min="8962" max="8962" width="20" style="25" customWidth="1"/>
    <col min="8963" max="8963" width="21" style="25" customWidth="1"/>
    <col min="8964" max="8964" width="14.42578125" style="25" customWidth="1"/>
    <col min="8965" max="8965" width="16" style="25" customWidth="1"/>
    <col min="8966" max="8966" width="13.5703125" style="25" customWidth="1"/>
    <col min="8967" max="8967" width="12.42578125" style="25" customWidth="1"/>
    <col min="8968" max="8968" width="14.140625" style="25" customWidth="1"/>
    <col min="8969" max="8969" width="0.5703125" style="25" customWidth="1"/>
    <col min="8970" max="9216" width="11.42578125" style="25"/>
    <col min="9217" max="9217" width="0.7109375" style="25" customWidth="1"/>
    <col min="9218" max="9218" width="20" style="25" customWidth="1"/>
    <col min="9219" max="9219" width="21" style="25" customWidth="1"/>
    <col min="9220" max="9220" width="14.42578125" style="25" customWidth="1"/>
    <col min="9221" max="9221" width="16" style="25" customWidth="1"/>
    <col min="9222" max="9222" width="13.5703125" style="25" customWidth="1"/>
    <col min="9223" max="9223" width="12.42578125" style="25" customWidth="1"/>
    <col min="9224" max="9224" width="14.140625" style="25" customWidth="1"/>
    <col min="9225" max="9225" width="0.5703125" style="25" customWidth="1"/>
    <col min="9226" max="9472" width="11.42578125" style="25"/>
    <col min="9473" max="9473" width="0.7109375" style="25" customWidth="1"/>
    <col min="9474" max="9474" width="20" style="25" customWidth="1"/>
    <col min="9475" max="9475" width="21" style="25" customWidth="1"/>
    <col min="9476" max="9476" width="14.42578125" style="25" customWidth="1"/>
    <col min="9477" max="9477" width="16" style="25" customWidth="1"/>
    <col min="9478" max="9478" width="13.5703125" style="25" customWidth="1"/>
    <col min="9479" max="9479" width="12.42578125" style="25" customWidth="1"/>
    <col min="9480" max="9480" width="14.140625" style="25" customWidth="1"/>
    <col min="9481" max="9481" width="0.5703125" style="25" customWidth="1"/>
    <col min="9482" max="9728" width="11.42578125" style="25"/>
    <col min="9729" max="9729" width="0.7109375" style="25" customWidth="1"/>
    <col min="9730" max="9730" width="20" style="25" customWidth="1"/>
    <col min="9731" max="9731" width="21" style="25" customWidth="1"/>
    <col min="9732" max="9732" width="14.42578125" style="25" customWidth="1"/>
    <col min="9733" max="9733" width="16" style="25" customWidth="1"/>
    <col min="9734" max="9734" width="13.5703125" style="25" customWidth="1"/>
    <col min="9735" max="9735" width="12.42578125" style="25" customWidth="1"/>
    <col min="9736" max="9736" width="14.140625" style="25" customWidth="1"/>
    <col min="9737" max="9737" width="0.5703125" style="25" customWidth="1"/>
    <col min="9738" max="9984" width="11.42578125" style="25"/>
    <col min="9985" max="9985" width="0.7109375" style="25" customWidth="1"/>
    <col min="9986" max="9986" width="20" style="25" customWidth="1"/>
    <col min="9987" max="9987" width="21" style="25" customWidth="1"/>
    <col min="9988" max="9988" width="14.42578125" style="25" customWidth="1"/>
    <col min="9989" max="9989" width="16" style="25" customWidth="1"/>
    <col min="9990" max="9990" width="13.5703125" style="25" customWidth="1"/>
    <col min="9991" max="9991" width="12.42578125" style="25" customWidth="1"/>
    <col min="9992" max="9992" width="14.140625" style="25" customWidth="1"/>
    <col min="9993" max="9993" width="0.5703125" style="25" customWidth="1"/>
    <col min="9994" max="10240" width="11.42578125" style="25"/>
    <col min="10241" max="10241" width="0.7109375" style="25" customWidth="1"/>
    <col min="10242" max="10242" width="20" style="25" customWidth="1"/>
    <col min="10243" max="10243" width="21" style="25" customWidth="1"/>
    <col min="10244" max="10244" width="14.42578125" style="25" customWidth="1"/>
    <col min="10245" max="10245" width="16" style="25" customWidth="1"/>
    <col min="10246" max="10246" width="13.5703125" style="25" customWidth="1"/>
    <col min="10247" max="10247" width="12.42578125" style="25" customWidth="1"/>
    <col min="10248" max="10248" width="14.140625" style="25" customWidth="1"/>
    <col min="10249" max="10249" width="0.5703125" style="25" customWidth="1"/>
    <col min="10250" max="10496" width="11.42578125" style="25"/>
    <col min="10497" max="10497" width="0.7109375" style="25" customWidth="1"/>
    <col min="10498" max="10498" width="20" style="25" customWidth="1"/>
    <col min="10499" max="10499" width="21" style="25" customWidth="1"/>
    <col min="10500" max="10500" width="14.42578125" style="25" customWidth="1"/>
    <col min="10501" max="10501" width="16" style="25" customWidth="1"/>
    <col min="10502" max="10502" width="13.5703125" style="25" customWidth="1"/>
    <col min="10503" max="10503" width="12.42578125" style="25" customWidth="1"/>
    <col min="10504" max="10504" width="14.140625" style="25" customWidth="1"/>
    <col min="10505" max="10505" width="0.5703125" style="25" customWidth="1"/>
    <col min="10506" max="10752" width="11.42578125" style="25"/>
    <col min="10753" max="10753" width="0.7109375" style="25" customWidth="1"/>
    <col min="10754" max="10754" width="20" style="25" customWidth="1"/>
    <col min="10755" max="10755" width="21" style="25" customWidth="1"/>
    <col min="10756" max="10756" width="14.42578125" style="25" customWidth="1"/>
    <col min="10757" max="10757" width="16" style="25" customWidth="1"/>
    <col min="10758" max="10758" width="13.5703125" style="25" customWidth="1"/>
    <col min="10759" max="10759" width="12.42578125" style="25" customWidth="1"/>
    <col min="10760" max="10760" width="14.140625" style="25" customWidth="1"/>
    <col min="10761" max="10761" width="0.5703125" style="25" customWidth="1"/>
    <col min="10762" max="11008" width="11.42578125" style="25"/>
    <col min="11009" max="11009" width="0.7109375" style="25" customWidth="1"/>
    <col min="11010" max="11010" width="20" style="25" customWidth="1"/>
    <col min="11011" max="11011" width="21" style="25" customWidth="1"/>
    <col min="11012" max="11012" width="14.42578125" style="25" customWidth="1"/>
    <col min="11013" max="11013" width="16" style="25" customWidth="1"/>
    <col min="11014" max="11014" width="13.5703125" style="25" customWidth="1"/>
    <col min="11015" max="11015" width="12.42578125" style="25" customWidth="1"/>
    <col min="11016" max="11016" width="14.140625" style="25" customWidth="1"/>
    <col min="11017" max="11017" width="0.5703125" style="25" customWidth="1"/>
    <col min="11018" max="11264" width="11.42578125" style="25"/>
    <col min="11265" max="11265" width="0.7109375" style="25" customWidth="1"/>
    <col min="11266" max="11266" width="20" style="25" customWidth="1"/>
    <col min="11267" max="11267" width="21" style="25" customWidth="1"/>
    <col min="11268" max="11268" width="14.42578125" style="25" customWidth="1"/>
    <col min="11269" max="11269" width="16" style="25" customWidth="1"/>
    <col min="11270" max="11270" width="13.5703125" style="25" customWidth="1"/>
    <col min="11271" max="11271" width="12.42578125" style="25" customWidth="1"/>
    <col min="11272" max="11272" width="14.140625" style="25" customWidth="1"/>
    <col min="11273" max="11273" width="0.5703125" style="25" customWidth="1"/>
    <col min="11274" max="11520" width="11.42578125" style="25"/>
    <col min="11521" max="11521" width="0.7109375" style="25" customWidth="1"/>
    <col min="11522" max="11522" width="20" style="25" customWidth="1"/>
    <col min="11523" max="11523" width="21" style="25" customWidth="1"/>
    <col min="11524" max="11524" width="14.42578125" style="25" customWidth="1"/>
    <col min="11525" max="11525" width="16" style="25" customWidth="1"/>
    <col min="11526" max="11526" width="13.5703125" style="25" customWidth="1"/>
    <col min="11527" max="11527" width="12.42578125" style="25" customWidth="1"/>
    <col min="11528" max="11528" width="14.140625" style="25" customWidth="1"/>
    <col min="11529" max="11529" width="0.5703125" style="25" customWidth="1"/>
    <col min="11530" max="11776" width="11.42578125" style="25"/>
    <col min="11777" max="11777" width="0.7109375" style="25" customWidth="1"/>
    <col min="11778" max="11778" width="20" style="25" customWidth="1"/>
    <col min="11779" max="11779" width="21" style="25" customWidth="1"/>
    <col min="11780" max="11780" width="14.42578125" style="25" customWidth="1"/>
    <col min="11781" max="11781" width="16" style="25" customWidth="1"/>
    <col min="11782" max="11782" width="13.5703125" style="25" customWidth="1"/>
    <col min="11783" max="11783" width="12.42578125" style="25" customWidth="1"/>
    <col min="11784" max="11784" width="14.140625" style="25" customWidth="1"/>
    <col min="11785" max="11785" width="0.5703125" style="25" customWidth="1"/>
    <col min="11786" max="12032" width="11.42578125" style="25"/>
    <col min="12033" max="12033" width="0.7109375" style="25" customWidth="1"/>
    <col min="12034" max="12034" width="20" style="25" customWidth="1"/>
    <col min="12035" max="12035" width="21" style="25" customWidth="1"/>
    <col min="12036" max="12036" width="14.42578125" style="25" customWidth="1"/>
    <col min="12037" max="12037" width="16" style="25" customWidth="1"/>
    <col min="12038" max="12038" width="13.5703125" style="25" customWidth="1"/>
    <col min="12039" max="12039" width="12.42578125" style="25" customWidth="1"/>
    <col min="12040" max="12040" width="14.140625" style="25" customWidth="1"/>
    <col min="12041" max="12041" width="0.5703125" style="25" customWidth="1"/>
    <col min="12042" max="12288" width="11.42578125" style="25"/>
    <col min="12289" max="12289" width="0.7109375" style="25" customWidth="1"/>
    <col min="12290" max="12290" width="20" style="25" customWidth="1"/>
    <col min="12291" max="12291" width="21" style="25" customWidth="1"/>
    <col min="12292" max="12292" width="14.42578125" style="25" customWidth="1"/>
    <col min="12293" max="12293" width="16" style="25" customWidth="1"/>
    <col min="12294" max="12294" width="13.5703125" style="25" customWidth="1"/>
    <col min="12295" max="12295" width="12.42578125" style="25" customWidth="1"/>
    <col min="12296" max="12296" width="14.140625" style="25" customWidth="1"/>
    <col min="12297" max="12297" width="0.5703125" style="25" customWidth="1"/>
    <col min="12298" max="12544" width="11.42578125" style="25"/>
    <col min="12545" max="12545" width="0.7109375" style="25" customWidth="1"/>
    <col min="12546" max="12546" width="20" style="25" customWidth="1"/>
    <col min="12547" max="12547" width="21" style="25" customWidth="1"/>
    <col min="12548" max="12548" width="14.42578125" style="25" customWidth="1"/>
    <col min="12549" max="12549" width="16" style="25" customWidth="1"/>
    <col min="12550" max="12550" width="13.5703125" style="25" customWidth="1"/>
    <col min="12551" max="12551" width="12.42578125" style="25" customWidth="1"/>
    <col min="12552" max="12552" width="14.140625" style="25" customWidth="1"/>
    <col min="12553" max="12553" width="0.5703125" style="25" customWidth="1"/>
    <col min="12554" max="12800" width="11.42578125" style="25"/>
    <col min="12801" max="12801" width="0.7109375" style="25" customWidth="1"/>
    <col min="12802" max="12802" width="20" style="25" customWidth="1"/>
    <col min="12803" max="12803" width="21" style="25" customWidth="1"/>
    <col min="12804" max="12804" width="14.42578125" style="25" customWidth="1"/>
    <col min="12805" max="12805" width="16" style="25" customWidth="1"/>
    <col min="12806" max="12806" width="13.5703125" style="25" customWidth="1"/>
    <col min="12807" max="12807" width="12.42578125" style="25" customWidth="1"/>
    <col min="12808" max="12808" width="14.140625" style="25" customWidth="1"/>
    <col min="12809" max="12809" width="0.5703125" style="25" customWidth="1"/>
    <col min="12810" max="13056" width="11.42578125" style="25"/>
    <col min="13057" max="13057" width="0.7109375" style="25" customWidth="1"/>
    <col min="13058" max="13058" width="20" style="25" customWidth="1"/>
    <col min="13059" max="13059" width="21" style="25" customWidth="1"/>
    <col min="13060" max="13060" width="14.42578125" style="25" customWidth="1"/>
    <col min="13061" max="13061" width="16" style="25" customWidth="1"/>
    <col min="13062" max="13062" width="13.5703125" style="25" customWidth="1"/>
    <col min="13063" max="13063" width="12.42578125" style="25" customWidth="1"/>
    <col min="13064" max="13064" width="14.140625" style="25" customWidth="1"/>
    <col min="13065" max="13065" width="0.5703125" style="25" customWidth="1"/>
    <col min="13066" max="13312" width="11.42578125" style="25"/>
    <col min="13313" max="13313" width="0.7109375" style="25" customWidth="1"/>
    <col min="13314" max="13314" width="20" style="25" customWidth="1"/>
    <col min="13315" max="13315" width="21" style="25" customWidth="1"/>
    <col min="13316" max="13316" width="14.42578125" style="25" customWidth="1"/>
    <col min="13317" max="13317" width="16" style="25" customWidth="1"/>
    <col min="13318" max="13318" width="13.5703125" style="25" customWidth="1"/>
    <col min="13319" max="13319" width="12.42578125" style="25" customWidth="1"/>
    <col min="13320" max="13320" width="14.140625" style="25" customWidth="1"/>
    <col min="13321" max="13321" width="0.5703125" style="25" customWidth="1"/>
    <col min="13322" max="13568" width="11.42578125" style="25"/>
    <col min="13569" max="13569" width="0.7109375" style="25" customWidth="1"/>
    <col min="13570" max="13570" width="20" style="25" customWidth="1"/>
    <col min="13571" max="13571" width="21" style="25" customWidth="1"/>
    <col min="13572" max="13572" width="14.42578125" style="25" customWidth="1"/>
    <col min="13573" max="13573" width="16" style="25" customWidth="1"/>
    <col min="13574" max="13574" width="13.5703125" style="25" customWidth="1"/>
    <col min="13575" max="13575" width="12.42578125" style="25" customWidth="1"/>
    <col min="13576" max="13576" width="14.140625" style="25" customWidth="1"/>
    <col min="13577" max="13577" width="0.5703125" style="25" customWidth="1"/>
    <col min="13578" max="13824" width="11.42578125" style="25"/>
    <col min="13825" max="13825" width="0.7109375" style="25" customWidth="1"/>
    <col min="13826" max="13826" width="20" style="25" customWidth="1"/>
    <col min="13827" max="13827" width="21" style="25" customWidth="1"/>
    <col min="13828" max="13828" width="14.42578125" style="25" customWidth="1"/>
    <col min="13829" max="13829" width="16" style="25" customWidth="1"/>
    <col min="13830" max="13830" width="13.5703125" style="25" customWidth="1"/>
    <col min="13831" max="13831" width="12.42578125" style="25" customWidth="1"/>
    <col min="13832" max="13832" width="14.140625" style="25" customWidth="1"/>
    <col min="13833" max="13833" width="0.5703125" style="25" customWidth="1"/>
    <col min="13834" max="14080" width="11.42578125" style="25"/>
    <col min="14081" max="14081" width="0.7109375" style="25" customWidth="1"/>
    <col min="14082" max="14082" width="20" style="25" customWidth="1"/>
    <col min="14083" max="14083" width="21" style="25" customWidth="1"/>
    <col min="14084" max="14084" width="14.42578125" style="25" customWidth="1"/>
    <col min="14085" max="14085" width="16" style="25" customWidth="1"/>
    <col min="14086" max="14086" width="13.5703125" style="25" customWidth="1"/>
    <col min="14087" max="14087" width="12.42578125" style="25" customWidth="1"/>
    <col min="14088" max="14088" width="14.140625" style="25" customWidth="1"/>
    <col min="14089" max="14089" width="0.5703125" style="25" customWidth="1"/>
    <col min="14090" max="14336" width="11.42578125" style="25"/>
    <col min="14337" max="14337" width="0.7109375" style="25" customWidth="1"/>
    <col min="14338" max="14338" width="20" style="25" customWidth="1"/>
    <col min="14339" max="14339" width="21" style="25" customWidth="1"/>
    <col min="14340" max="14340" width="14.42578125" style="25" customWidth="1"/>
    <col min="14341" max="14341" width="16" style="25" customWidth="1"/>
    <col min="14342" max="14342" width="13.5703125" style="25" customWidth="1"/>
    <col min="14343" max="14343" width="12.42578125" style="25" customWidth="1"/>
    <col min="14344" max="14344" width="14.140625" style="25" customWidth="1"/>
    <col min="14345" max="14345" width="0.5703125" style="25" customWidth="1"/>
    <col min="14346" max="14592" width="11.42578125" style="25"/>
    <col min="14593" max="14593" width="0.7109375" style="25" customWidth="1"/>
    <col min="14594" max="14594" width="20" style="25" customWidth="1"/>
    <col min="14595" max="14595" width="21" style="25" customWidth="1"/>
    <col min="14596" max="14596" width="14.42578125" style="25" customWidth="1"/>
    <col min="14597" max="14597" width="16" style="25" customWidth="1"/>
    <col min="14598" max="14598" width="13.5703125" style="25" customWidth="1"/>
    <col min="14599" max="14599" width="12.42578125" style="25" customWidth="1"/>
    <col min="14600" max="14600" width="14.140625" style="25" customWidth="1"/>
    <col min="14601" max="14601" width="0.5703125" style="25" customWidth="1"/>
    <col min="14602" max="14848" width="11.42578125" style="25"/>
    <col min="14849" max="14849" width="0.7109375" style="25" customWidth="1"/>
    <col min="14850" max="14850" width="20" style="25" customWidth="1"/>
    <col min="14851" max="14851" width="21" style="25" customWidth="1"/>
    <col min="14852" max="14852" width="14.42578125" style="25" customWidth="1"/>
    <col min="14853" max="14853" width="16" style="25" customWidth="1"/>
    <col min="14854" max="14854" width="13.5703125" style="25" customWidth="1"/>
    <col min="14855" max="14855" width="12.42578125" style="25" customWidth="1"/>
    <col min="14856" max="14856" width="14.140625" style="25" customWidth="1"/>
    <col min="14857" max="14857" width="0.5703125" style="25" customWidth="1"/>
    <col min="14858" max="15104" width="11.42578125" style="25"/>
    <col min="15105" max="15105" width="0.7109375" style="25" customWidth="1"/>
    <col min="15106" max="15106" width="20" style="25" customWidth="1"/>
    <col min="15107" max="15107" width="21" style="25" customWidth="1"/>
    <col min="15108" max="15108" width="14.42578125" style="25" customWidth="1"/>
    <col min="15109" max="15109" width="16" style="25" customWidth="1"/>
    <col min="15110" max="15110" width="13.5703125" style="25" customWidth="1"/>
    <col min="15111" max="15111" width="12.42578125" style="25" customWidth="1"/>
    <col min="15112" max="15112" width="14.140625" style="25" customWidth="1"/>
    <col min="15113" max="15113" width="0.5703125" style="25" customWidth="1"/>
    <col min="15114" max="15360" width="11.42578125" style="25"/>
    <col min="15361" max="15361" width="0.7109375" style="25" customWidth="1"/>
    <col min="15362" max="15362" width="20" style="25" customWidth="1"/>
    <col min="15363" max="15363" width="21" style="25" customWidth="1"/>
    <col min="15364" max="15364" width="14.42578125" style="25" customWidth="1"/>
    <col min="15365" max="15365" width="16" style="25" customWidth="1"/>
    <col min="15366" max="15366" width="13.5703125" style="25" customWidth="1"/>
    <col min="15367" max="15367" width="12.42578125" style="25" customWidth="1"/>
    <col min="15368" max="15368" width="14.140625" style="25" customWidth="1"/>
    <col min="15369" max="15369" width="0.5703125" style="25" customWidth="1"/>
    <col min="15370" max="15616" width="11.42578125" style="25"/>
    <col min="15617" max="15617" width="0.7109375" style="25" customWidth="1"/>
    <col min="15618" max="15618" width="20" style="25" customWidth="1"/>
    <col min="15619" max="15619" width="21" style="25" customWidth="1"/>
    <col min="15620" max="15620" width="14.42578125" style="25" customWidth="1"/>
    <col min="15621" max="15621" width="16" style="25" customWidth="1"/>
    <col min="15622" max="15622" width="13.5703125" style="25" customWidth="1"/>
    <col min="15623" max="15623" width="12.42578125" style="25" customWidth="1"/>
    <col min="15624" max="15624" width="14.140625" style="25" customWidth="1"/>
    <col min="15625" max="15625" width="0.5703125" style="25" customWidth="1"/>
    <col min="15626" max="15872" width="11.42578125" style="25"/>
    <col min="15873" max="15873" width="0.7109375" style="25" customWidth="1"/>
    <col min="15874" max="15874" width="20" style="25" customWidth="1"/>
    <col min="15875" max="15875" width="21" style="25" customWidth="1"/>
    <col min="15876" max="15876" width="14.42578125" style="25" customWidth="1"/>
    <col min="15877" max="15877" width="16" style="25" customWidth="1"/>
    <col min="15878" max="15878" width="13.5703125" style="25" customWidth="1"/>
    <col min="15879" max="15879" width="12.42578125" style="25" customWidth="1"/>
    <col min="15880" max="15880" width="14.140625" style="25" customWidth="1"/>
    <col min="15881" max="15881" width="0.5703125" style="25" customWidth="1"/>
    <col min="15882" max="16128" width="11.42578125" style="25"/>
    <col min="16129" max="16129" width="0.7109375" style="25" customWidth="1"/>
    <col min="16130" max="16130" width="20" style="25" customWidth="1"/>
    <col min="16131" max="16131" width="21" style="25" customWidth="1"/>
    <col min="16132" max="16132" width="14.42578125" style="25" customWidth="1"/>
    <col min="16133" max="16133" width="16" style="25" customWidth="1"/>
    <col min="16134" max="16134" width="13.5703125" style="25" customWidth="1"/>
    <col min="16135" max="16135" width="12.42578125" style="25" customWidth="1"/>
    <col min="16136" max="16136" width="14.140625" style="25" customWidth="1"/>
    <col min="16137" max="16137" width="0.5703125" style="25" customWidth="1"/>
    <col min="16138" max="16384" width="11.42578125" style="25"/>
  </cols>
  <sheetData>
    <row r="1" spans="1:8" customFormat="1" ht="15" x14ac:dyDescent="0.25">
      <c r="A1" s="11"/>
      <c r="B1" s="131"/>
      <c r="C1" s="132"/>
      <c r="D1" s="12"/>
      <c r="E1" s="13"/>
      <c r="F1" s="13"/>
      <c r="G1" s="14"/>
    </row>
    <row r="2" spans="1:8" customFormat="1" ht="15.75" x14ac:dyDescent="0.25">
      <c r="A2" s="15"/>
      <c r="B2" s="131"/>
      <c r="C2" s="132"/>
      <c r="D2" s="16" t="s">
        <v>26</v>
      </c>
      <c r="E2" s="17"/>
      <c r="F2" s="17"/>
      <c r="G2" s="18"/>
    </row>
    <row r="3" spans="1:8" customFormat="1" ht="15" x14ac:dyDescent="0.25">
      <c r="A3" s="19"/>
      <c r="B3" s="20"/>
      <c r="C3" s="21"/>
      <c r="D3" s="22"/>
      <c r="E3" s="23"/>
      <c r="F3" s="23"/>
      <c r="G3" s="24"/>
    </row>
    <row r="5" spans="1:8" x14ac:dyDescent="0.2">
      <c r="D5" s="26"/>
      <c r="E5" s="26"/>
      <c r="F5" s="26"/>
    </row>
    <row r="6" spans="1:8" x14ac:dyDescent="0.2">
      <c r="D6" s="26"/>
      <c r="E6" s="26"/>
      <c r="F6" s="26"/>
    </row>
    <row r="7" spans="1:8" x14ac:dyDescent="0.2">
      <c r="D7" s="26"/>
      <c r="E7" s="26"/>
      <c r="F7" s="26"/>
    </row>
    <row r="8" spans="1:8" x14ac:dyDescent="0.2">
      <c r="B8" s="27" t="s">
        <v>70</v>
      </c>
      <c r="C8" s="28"/>
      <c r="D8" s="26"/>
      <c r="E8" s="26"/>
      <c r="F8" s="27" t="s">
        <v>27</v>
      </c>
      <c r="G8" s="29">
        <v>7</v>
      </c>
    </row>
    <row r="9" spans="1:8" x14ac:dyDescent="0.2">
      <c r="B9" s="26"/>
      <c r="C9" s="26"/>
      <c r="D9" s="26"/>
      <c r="E9" s="26"/>
      <c r="F9" s="27" t="s">
        <v>28</v>
      </c>
      <c r="G9" s="30" t="s">
        <v>71</v>
      </c>
      <c r="H9" s="31"/>
    </row>
    <row r="10" spans="1:8" x14ac:dyDescent="0.2">
      <c r="B10" s="26"/>
      <c r="C10" s="26"/>
      <c r="D10" s="26"/>
      <c r="E10" s="26"/>
      <c r="F10" s="30" t="s">
        <v>72</v>
      </c>
      <c r="G10" s="31"/>
      <c r="H10" s="31"/>
    </row>
    <row r="11" spans="1:8" x14ac:dyDescent="0.2">
      <c r="B11" s="26"/>
      <c r="C11" s="26"/>
      <c r="D11" s="26"/>
      <c r="E11" s="26"/>
      <c r="F11" s="30"/>
      <c r="G11" s="32"/>
      <c r="H11" s="32"/>
    </row>
    <row r="12" spans="1:8" x14ac:dyDescent="0.2">
      <c r="F12" s="27" t="s">
        <v>32</v>
      </c>
      <c r="G12" s="33" t="s">
        <v>12</v>
      </c>
    </row>
    <row r="13" spans="1:8" ht="15" thickBot="1" x14ac:dyDescent="0.25">
      <c r="B13" s="34" t="s">
        <v>33</v>
      </c>
      <c r="C13" s="35"/>
      <c r="D13" s="35"/>
      <c r="E13" s="35"/>
      <c r="F13" s="35"/>
      <c r="G13" s="35"/>
      <c r="H13" s="35"/>
    </row>
    <row r="14" spans="1:8" ht="15" thickBot="1" x14ac:dyDescent="0.25">
      <c r="B14" s="133" t="s">
        <v>34</v>
      </c>
      <c r="C14" s="134"/>
      <c r="D14" s="37" t="s">
        <v>35</v>
      </c>
      <c r="E14" s="37" t="s">
        <v>36</v>
      </c>
      <c r="F14" s="37" t="s">
        <v>37</v>
      </c>
      <c r="G14" s="38" t="s">
        <v>38</v>
      </c>
      <c r="H14" s="135"/>
    </row>
    <row r="15" spans="1:8" ht="14.25" x14ac:dyDescent="0.2">
      <c r="B15" s="138"/>
      <c r="C15" s="139"/>
      <c r="D15" s="40"/>
      <c r="E15" s="40"/>
      <c r="F15" s="40"/>
      <c r="G15" s="40"/>
      <c r="H15" s="136"/>
    </row>
    <row r="16" spans="1:8" x14ac:dyDescent="0.2">
      <c r="B16" s="140" t="s">
        <v>39</v>
      </c>
      <c r="C16" s="141"/>
      <c r="D16" s="48" t="s">
        <v>40</v>
      </c>
      <c r="E16" s="42"/>
      <c r="F16" s="42"/>
      <c r="G16" s="42">
        <f>H48*5%</f>
        <v>12110.900000000001</v>
      </c>
      <c r="H16" s="136"/>
    </row>
    <row r="17" spans="2:8" x14ac:dyDescent="0.2">
      <c r="B17" s="140"/>
      <c r="C17" s="141"/>
      <c r="D17" s="48"/>
      <c r="E17" s="46"/>
      <c r="F17" s="78"/>
      <c r="G17" s="42"/>
      <c r="H17" s="136"/>
    </row>
    <row r="18" spans="2:8" x14ac:dyDescent="0.2">
      <c r="B18" s="140" t="s">
        <v>73</v>
      </c>
      <c r="C18" s="141"/>
      <c r="D18" s="48" t="s">
        <v>74</v>
      </c>
      <c r="E18" s="46"/>
      <c r="F18" s="79"/>
      <c r="G18" s="46">
        <v>50000</v>
      </c>
      <c r="H18" s="136"/>
    </row>
    <row r="19" spans="2:8" ht="15" thickBot="1" x14ac:dyDescent="0.25">
      <c r="B19" s="144"/>
      <c r="C19" s="145"/>
      <c r="D19" s="45"/>
      <c r="E19" s="45"/>
      <c r="F19" s="45"/>
      <c r="G19" s="45"/>
      <c r="H19" s="137"/>
    </row>
    <row r="20" spans="2:8" ht="14.25" x14ac:dyDescent="0.2">
      <c r="B20" s="146"/>
      <c r="C20" s="146"/>
      <c r="D20" s="35"/>
      <c r="E20" s="35"/>
      <c r="F20" s="35"/>
      <c r="G20" s="35" t="s">
        <v>42</v>
      </c>
      <c r="H20" s="46">
        <f>+SUM(G15:G19)</f>
        <v>62110.9</v>
      </c>
    </row>
    <row r="21" spans="2:8" ht="14.25" x14ac:dyDescent="0.2">
      <c r="B21" s="35"/>
      <c r="C21" s="35"/>
      <c r="D21" s="35"/>
      <c r="E21" s="35"/>
      <c r="F21" s="35"/>
      <c r="G21" s="35"/>
      <c r="H21" s="35"/>
    </row>
    <row r="22" spans="2:8" ht="15" x14ac:dyDescent="0.2">
      <c r="B22" s="35"/>
      <c r="C22" s="35"/>
      <c r="D22" s="47"/>
      <c r="E22" s="35"/>
      <c r="F22" s="35"/>
      <c r="G22" s="35"/>
      <c r="H22" s="35"/>
    </row>
    <row r="23" spans="2:8" ht="15" thickBot="1" x14ac:dyDescent="0.25">
      <c r="B23" s="34" t="s">
        <v>43</v>
      </c>
      <c r="C23" s="35"/>
      <c r="D23" s="35"/>
      <c r="E23" s="35"/>
      <c r="F23" s="35"/>
      <c r="G23" s="35"/>
      <c r="H23" s="35"/>
    </row>
    <row r="24" spans="2:8" ht="15" thickBot="1" x14ac:dyDescent="0.25">
      <c r="B24" s="147" t="s">
        <v>34</v>
      </c>
      <c r="C24" s="148"/>
      <c r="D24" s="37" t="s">
        <v>44</v>
      </c>
      <c r="E24" s="37" t="s">
        <v>45</v>
      </c>
      <c r="F24" s="37" t="s">
        <v>46</v>
      </c>
      <c r="G24" s="38" t="s">
        <v>38</v>
      </c>
      <c r="H24" s="135"/>
    </row>
    <row r="25" spans="2:8" x14ac:dyDescent="0.2">
      <c r="B25" s="140" t="s">
        <v>75</v>
      </c>
      <c r="C25" s="141"/>
      <c r="D25" s="51" t="s">
        <v>76</v>
      </c>
      <c r="E25" s="49">
        <v>110000</v>
      </c>
      <c r="F25" s="49">
        <v>0.41</v>
      </c>
      <c r="G25" s="49">
        <f>+F25*E25</f>
        <v>45100</v>
      </c>
      <c r="H25" s="136"/>
    </row>
    <row r="26" spans="2:8" x14ac:dyDescent="0.2">
      <c r="B26" s="140" t="s">
        <v>77</v>
      </c>
      <c r="C26" s="141"/>
      <c r="D26" s="48" t="s">
        <v>76</v>
      </c>
      <c r="E26" s="49">
        <v>215000</v>
      </c>
      <c r="F26" s="48">
        <v>0.9</v>
      </c>
      <c r="G26" s="50">
        <f>+F26*E26</f>
        <v>193500</v>
      </c>
      <c r="H26" s="136"/>
    </row>
    <row r="27" spans="2:8" x14ac:dyDescent="0.2">
      <c r="B27" s="151" t="s">
        <v>78</v>
      </c>
      <c r="C27" s="152"/>
      <c r="D27" s="51" t="s">
        <v>79</v>
      </c>
      <c r="E27" s="52">
        <v>41176</v>
      </c>
      <c r="F27" s="51">
        <v>4.5999999999999996</v>
      </c>
      <c r="G27" s="50">
        <f>+F27*E27</f>
        <v>189409.59999999998</v>
      </c>
      <c r="H27" s="136"/>
    </row>
    <row r="28" spans="2:8" ht="14.25" x14ac:dyDescent="0.2">
      <c r="B28" s="151" t="s">
        <v>80</v>
      </c>
      <c r="C28" s="152"/>
      <c r="D28" s="44" t="s">
        <v>81</v>
      </c>
      <c r="E28" s="63">
        <v>2</v>
      </c>
      <c r="F28" s="48">
        <v>210</v>
      </c>
      <c r="G28" s="50">
        <f>+F28*E28</f>
        <v>420</v>
      </c>
      <c r="H28" s="136"/>
    </row>
    <row r="29" spans="2:8" ht="15" thickBot="1" x14ac:dyDescent="0.25">
      <c r="B29" s="144"/>
      <c r="C29" s="145"/>
      <c r="D29" s="45"/>
      <c r="E29" s="45"/>
      <c r="F29" s="45"/>
      <c r="G29" s="45"/>
      <c r="H29" s="137"/>
    </row>
    <row r="30" spans="2:8" ht="14.25" x14ac:dyDescent="0.2">
      <c r="B30" s="146"/>
      <c r="C30" s="146"/>
      <c r="D30" s="35"/>
      <c r="E30" s="35"/>
      <c r="F30" s="35"/>
      <c r="G30" s="35" t="s">
        <v>42</v>
      </c>
      <c r="H30" s="46">
        <f>+SUM(G25:G29)</f>
        <v>428429.6</v>
      </c>
    </row>
    <row r="31" spans="2:8" ht="14.25" x14ac:dyDescent="0.2">
      <c r="B31" s="35"/>
      <c r="C31" s="35"/>
      <c r="D31" s="35"/>
      <c r="E31" s="35"/>
      <c r="F31" s="35"/>
      <c r="G31" s="35"/>
      <c r="H31" s="35"/>
    </row>
    <row r="32" spans="2:8" ht="15" thickBot="1" x14ac:dyDescent="0.25">
      <c r="B32" s="34" t="s">
        <v>47</v>
      </c>
      <c r="C32" s="35"/>
      <c r="D32" s="35"/>
      <c r="E32" s="35"/>
      <c r="F32" s="35"/>
      <c r="G32" s="35"/>
      <c r="H32" s="35"/>
    </row>
    <row r="33" spans="2:8" ht="15" thickBot="1" x14ac:dyDescent="0.25">
      <c r="B33" s="36" t="s">
        <v>48</v>
      </c>
      <c r="C33" s="37" t="s">
        <v>49</v>
      </c>
      <c r="D33" s="37" t="s">
        <v>50</v>
      </c>
      <c r="E33" s="37" t="s">
        <v>51</v>
      </c>
      <c r="F33" s="37" t="s">
        <v>52</v>
      </c>
      <c r="G33" s="38" t="s">
        <v>38</v>
      </c>
      <c r="H33" s="155"/>
    </row>
    <row r="34" spans="2:8" x14ac:dyDescent="0.2">
      <c r="B34" s="58" t="s">
        <v>82</v>
      </c>
      <c r="C34" s="80">
        <f>F25</f>
        <v>0.41</v>
      </c>
      <c r="D34" s="66">
        <v>24</v>
      </c>
      <c r="E34" s="66">
        <f>C34*D34</f>
        <v>9.84</v>
      </c>
      <c r="F34" s="66">
        <v>3500</v>
      </c>
      <c r="G34" s="81">
        <f>F34*E34</f>
        <v>34440</v>
      </c>
      <c r="H34" s="156"/>
    </row>
    <row r="35" spans="2:8" x14ac:dyDescent="0.2">
      <c r="B35" s="58" t="s">
        <v>83</v>
      </c>
      <c r="C35" s="66">
        <f>F26</f>
        <v>0.9</v>
      </c>
      <c r="D35" s="66">
        <v>24</v>
      </c>
      <c r="E35" s="66">
        <f>C35*D35</f>
        <v>21.6</v>
      </c>
      <c r="F35" s="66">
        <v>2000</v>
      </c>
      <c r="G35" s="81">
        <f>F35*E35</f>
        <v>43200</v>
      </c>
      <c r="H35" s="156"/>
    </row>
    <row r="36" spans="2:8" x14ac:dyDescent="0.2">
      <c r="B36" s="58" t="s">
        <v>78</v>
      </c>
      <c r="C36" s="66">
        <v>1</v>
      </c>
      <c r="D36" s="66">
        <v>24</v>
      </c>
      <c r="E36" s="66"/>
      <c r="F36" s="66">
        <v>3300</v>
      </c>
      <c r="G36" s="81">
        <f>C36*D36*F36</f>
        <v>79200</v>
      </c>
      <c r="H36" s="156"/>
    </row>
    <row r="37" spans="2:8" x14ac:dyDescent="0.2">
      <c r="B37" s="58"/>
      <c r="C37" s="42"/>
      <c r="D37" s="42"/>
      <c r="E37" s="42"/>
      <c r="F37" s="42"/>
      <c r="G37" s="59"/>
      <c r="H37" s="156"/>
    </row>
    <row r="38" spans="2:8" ht="15" thickBot="1" x14ac:dyDescent="0.25">
      <c r="B38" s="60"/>
      <c r="C38" s="45"/>
      <c r="D38" s="45"/>
      <c r="E38" s="45"/>
      <c r="F38" s="45"/>
      <c r="G38" s="61"/>
      <c r="H38" s="157"/>
    </row>
    <row r="39" spans="2:8" ht="14.25" x14ac:dyDescent="0.2">
      <c r="B39" s="35"/>
      <c r="C39" s="35"/>
      <c r="D39" s="35"/>
      <c r="E39" s="35"/>
      <c r="F39" s="35"/>
      <c r="G39" s="35" t="s">
        <v>42</v>
      </c>
      <c r="H39" s="46">
        <f>+SUM(G34:G38)</f>
        <v>156840</v>
      </c>
    </row>
    <row r="40" spans="2:8" ht="14.25" x14ac:dyDescent="0.2">
      <c r="B40" s="35"/>
      <c r="C40" s="35"/>
      <c r="D40" s="35"/>
      <c r="E40" s="35"/>
      <c r="F40" s="35"/>
      <c r="G40" s="35"/>
      <c r="H40" s="35"/>
    </row>
    <row r="41" spans="2:8" ht="15" thickBot="1" x14ac:dyDescent="0.25">
      <c r="B41" s="34" t="s">
        <v>53</v>
      </c>
      <c r="C41" s="35"/>
      <c r="D41" s="35"/>
      <c r="E41" s="35"/>
      <c r="F41" s="35"/>
      <c r="G41" s="35"/>
      <c r="H41" s="35"/>
    </row>
    <row r="42" spans="2:8" ht="15" thickBot="1" x14ac:dyDescent="0.25">
      <c r="B42" s="36" t="s">
        <v>54</v>
      </c>
      <c r="C42" s="37" t="s">
        <v>55</v>
      </c>
      <c r="D42" s="37" t="s">
        <v>56</v>
      </c>
      <c r="E42" s="37" t="s">
        <v>57</v>
      </c>
      <c r="F42" s="37" t="s">
        <v>37</v>
      </c>
      <c r="G42" s="82" t="s">
        <v>38</v>
      </c>
      <c r="H42" s="155"/>
    </row>
    <row r="43" spans="2:8" x14ac:dyDescent="0.2">
      <c r="B43" s="62" t="s">
        <v>84</v>
      </c>
      <c r="C43" s="63">
        <v>86700</v>
      </c>
      <c r="D43" s="64">
        <v>0.63</v>
      </c>
      <c r="E43" s="65">
        <f>C43*(1+D43)</f>
        <v>141321</v>
      </c>
      <c r="F43" s="66">
        <v>3.5</v>
      </c>
      <c r="G43" s="83">
        <f>+E43/F43</f>
        <v>40377.428571428572</v>
      </c>
      <c r="H43" s="156"/>
    </row>
    <row r="44" spans="2:8" x14ac:dyDescent="0.2">
      <c r="B44" s="62" t="s">
        <v>58</v>
      </c>
      <c r="C44" s="63">
        <v>86700</v>
      </c>
      <c r="D44" s="64">
        <v>0.63</v>
      </c>
      <c r="E44" s="65">
        <f>C44*(1+D44)</f>
        <v>141321</v>
      </c>
      <c r="F44" s="66">
        <v>3.5</v>
      </c>
      <c r="G44" s="65">
        <f>+E44/F44</f>
        <v>40377.428571428572</v>
      </c>
      <c r="H44" s="156"/>
    </row>
    <row r="45" spans="2:8" x14ac:dyDescent="0.2">
      <c r="B45" s="58" t="s">
        <v>85</v>
      </c>
      <c r="C45" s="63">
        <v>346700</v>
      </c>
      <c r="D45" s="67">
        <v>0.63</v>
      </c>
      <c r="E45" s="65">
        <f>C45*(1+D45)</f>
        <v>565121</v>
      </c>
      <c r="F45" s="42">
        <v>3.5</v>
      </c>
      <c r="G45" s="65">
        <f>+E45/F45</f>
        <v>161463.14285714287</v>
      </c>
      <c r="H45" s="156"/>
    </row>
    <row r="46" spans="2:8" ht="14.25" x14ac:dyDescent="0.2">
      <c r="B46" s="68"/>
      <c r="C46" s="43"/>
      <c r="D46" s="43"/>
      <c r="E46" s="43"/>
      <c r="F46" s="43"/>
      <c r="G46" s="84"/>
      <c r="H46" s="156"/>
    </row>
    <row r="47" spans="2:8" ht="15" thickBot="1" x14ac:dyDescent="0.25">
      <c r="B47" s="60"/>
      <c r="C47" s="45"/>
      <c r="D47" s="45"/>
      <c r="E47" s="45"/>
      <c r="F47" s="45"/>
      <c r="G47" s="61"/>
      <c r="H47" s="157"/>
    </row>
    <row r="48" spans="2:8" ht="14.25" x14ac:dyDescent="0.2">
      <c r="B48" s="35"/>
      <c r="C48" s="35"/>
      <c r="D48" s="35"/>
      <c r="E48" s="35"/>
      <c r="F48" s="35"/>
      <c r="G48" s="35" t="s">
        <v>42</v>
      </c>
      <c r="H48" s="46">
        <f>+SUM(G43:G47)</f>
        <v>242218</v>
      </c>
    </row>
    <row r="49" spans="2:8" ht="15" thickBot="1" x14ac:dyDescent="0.25">
      <c r="B49" s="35"/>
      <c r="C49" s="35"/>
      <c r="D49" s="35"/>
      <c r="E49" s="35"/>
      <c r="F49" s="35"/>
      <c r="G49" s="35"/>
      <c r="H49" s="35"/>
    </row>
    <row r="50" spans="2:8" ht="15" thickBot="1" x14ac:dyDescent="0.25">
      <c r="B50" s="35"/>
      <c r="C50" s="35"/>
      <c r="D50" s="35"/>
      <c r="E50" s="35"/>
      <c r="F50" s="35" t="s">
        <v>60</v>
      </c>
      <c r="G50" s="35"/>
      <c r="H50" s="71">
        <f>+H48+H39+H30+H20</f>
        <v>889598.5</v>
      </c>
    </row>
    <row r="51" spans="2:8" ht="14.25" x14ac:dyDescent="0.2">
      <c r="B51" s="35"/>
      <c r="C51" s="35"/>
      <c r="D51" s="35"/>
      <c r="E51" s="35"/>
      <c r="F51" s="35"/>
      <c r="G51" s="35"/>
      <c r="H51" s="35"/>
    </row>
    <row r="52" spans="2:8" ht="14.25" x14ac:dyDescent="0.2">
      <c r="B52" s="35"/>
      <c r="C52" s="35"/>
      <c r="D52" s="35"/>
      <c r="E52" s="35"/>
      <c r="F52" s="35"/>
      <c r="G52" s="35"/>
      <c r="H52" s="35"/>
    </row>
    <row r="53" spans="2:8" ht="15" thickBot="1" x14ac:dyDescent="0.25">
      <c r="B53" s="34" t="s">
        <v>61</v>
      </c>
      <c r="C53" s="35"/>
      <c r="D53" s="35"/>
      <c r="E53" s="35"/>
      <c r="F53" s="35"/>
      <c r="G53" s="35"/>
      <c r="H53" s="35"/>
    </row>
    <row r="54" spans="2:8" ht="15" thickBot="1" x14ac:dyDescent="0.25">
      <c r="B54" s="133" t="s">
        <v>62</v>
      </c>
      <c r="C54" s="134"/>
      <c r="D54" s="134"/>
      <c r="E54" s="134"/>
      <c r="F54" s="37" t="s">
        <v>63</v>
      </c>
      <c r="G54" s="38" t="s">
        <v>64</v>
      </c>
      <c r="H54" s="155"/>
    </row>
    <row r="55" spans="2:8" x14ac:dyDescent="0.2">
      <c r="B55" s="160" t="s">
        <v>65</v>
      </c>
      <c r="C55" s="161"/>
      <c r="D55" s="161"/>
      <c r="E55" s="161"/>
      <c r="F55" s="72">
        <v>0.2</v>
      </c>
      <c r="G55" s="73">
        <f>+H50*F55</f>
        <v>177919.7</v>
      </c>
      <c r="H55" s="156"/>
    </row>
    <row r="56" spans="2:8" x14ac:dyDescent="0.2">
      <c r="B56" s="162" t="s">
        <v>66</v>
      </c>
      <c r="C56" s="163"/>
      <c r="D56" s="163"/>
      <c r="E56" s="163"/>
      <c r="F56" s="41">
        <v>0.05</v>
      </c>
      <c r="G56" s="73">
        <f>+F56*H50</f>
        <v>44479.925000000003</v>
      </c>
      <c r="H56" s="156"/>
    </row>
    <row r="57" spans="2:8" x14ac:dyDescent="0.2">
      <c r="B57" s="162" t="s">
        <v>67</v>
      </c>
      <c r="C57" s="163"/>
      <c r="D57" s="163"/>
      <c r="E57" s="163"/>
      <c r="F57" s="41">
        <v>0.05</v>
      </c>
      <c r="G57" s="73">
        <f>+F57*H50</f>
        <v>44479.925000000003</v>
      </c>
      <c r="H57" s="156"/>
    </row>
    <row r="58" spans="2:8" ht="15" thickBot="1" x14ac:dyDescent="0.25">
      <c r="B58" s="144"/>
      <c r="C58" s="145"/>
      <c r="D58" s="145"/>
      <c r="E58" s="145"/>
      <c r="F58" s="45"/>
      <c r="G58" s="61"/>
      <c r="H58" s="157"/>
    </row>
    <row r="59" spans="2:8" ht="14.25" x14ac:dyDescent="0.2">
      <c r="B59" s="35"/>
      <c r="C59" s="35"/>
      <c r="D59" s="35"/>
      <c r="E59" s="35"/>
      <c r="F59" s="35"/>
      <c r="G59" s="35" t="s">
        <v>42</v>
      </c>
      <c r="H59" s="46">
        <f>+SUM(G55:G57)</f>
        <v>266879.55</v>
      </c>
    </row>
    <row r="60" spans="2:8" ht="15" thickBot="1" x14ac:dyDescent="0.25">
      <c r="B60" s="35"/>
      <c r="C60" s="35"/>
      <c r="D60" s="35"/>
      <c r="E60" s="35"/>
      <c r="F60" s="35"/>
      <c r="G60" s="35"/>
      <c r="H60" s="35"/>
    </row>
    <row r="61" spans="2:8" ht="15" thickBot="1" x14ac:dyDescent="0.25">
      <c r="B61" s="35"/>
      <c r="C61" s="35"/>
      <c r="D61" s="35"/>
      <c r="E61" s="74" t="s">
        <v>68</v>
      </c>
      <c r="F61" s="35"/>
      <c r="G61" s="35"/>
      <c r="H61" s="71">
        <f>+H59+H50</f>
        <v>1156478.05</v>
      </c>
    </row>
    <row r="62" spans="2:8" ht="14.25" x14ac:dyDescent="0.2">
      <c r="B62" s="35"/>
      <c r="C62" s="35"/>
      <c r="D62" s="35"/>
      <c r="E62" s="35"/>
      <c r="F62" s="35"/>
      <c r="G62" s="35"/>
      <c r="H62" s="35"/>
    </row>
    <row r="63" spans="2:8" ht="14.25" x14ac:dyDescent="0.2">
      <c r="B63" s="35"/>
      <c r="C63" s="35"/>
      <c r="D63" s="35"/>
      <c r="E63" s="35"/>
      <c r="F63" s="35"/>
      <c r="G63" s="35"/>
      <c r="H63" s="35"/>
    </row>
    <row r="64" spans="2:8" ht="14.25" x14ac:dyDescent="0.2">
      <c r="B64" s="75"/>
      <c r="C64" s="35"/>
      <c r="D64" s="35"/>
      <c r="E64" s="35"/>
      <c r="F64" s="76"/>
      <c r="G64" s="77"/>
      <c r="H64" s="75"/>
    </row>
    <row r="65" spans="2:8" ht="14.25" x14ac:dyDescent="0.2">
      <c r="B65" s="28"/>
      <c r="C65" s="35"/>
      <c r="D65" s="35"/>
      <c r="E65" s="35"/>
      <c r="F65" s="35"/>
      <c r="G65" s="35"/>
      <c r="H65" s="35"/>
    </row>
  </sheetData>
  <mergeCells count="26">
    <mergeCell ref="B30:C30"/>
    <mergeCell ref="H33:H38"/>
    <mergeCell ref="H42:H47"/>
    <mergeCell ref="B54:E54"/>
    <mergeCell ref="H54:H58"/>
    <mergeCell ref="B55:E55"/>
    <mergeCell ref="B56:E56"/>
    <mergeCell ref="B57:E57"/>
    <mergeCell ref="B58:E58"/>
    <mergeCell ref="B20:C20"/>
    <mergeCell ref="B24:C24"/>
    <mergeCell ref="H24:H29"/>
    <mergeCell ref="B25:C25"/>
    <mergeCell ref="B26:C26"/>
    <mergeCell ref="B27:C27"/>
    <mergeCell ref="B28:C28"/>
    <mergeCell ref="B29:C29"/>
    <mergeCell ref="B1:C1"/>
    <mergeCell ref="B2:C2"/>
    <mergeCell ref="B14:C14"/>
    <mergeCell ref="H14:H19"/>
    <mergeCell ref="B15:C15"/>
    <mergeCell ref="B16:C16"/>
    <mergeCell ref="B17:C17"/>
    <mergeCell ref="B18:C18"/>
    <mergeCell ref="B19:C1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workbookViewId="0">
      <selection activeCell="C47" sqref="C47"/>
    </sheetView>
  </sheetViews>
  <sheetFormatPr baseColWidth="10" defaultColWidth="11.42578125" defaultRowHeight="12.75" x14ac:dyDescent="0.2"/>
  <cols>
    <col min="1" max="1" width="0.7109375" style="25" customWidth="1"/>
    <col min="2" max="2" width="20.42578125" style="25" customWidth="1"/>
    <col min="3" max="3" width="21.28515625" style="25" customWidth="1"/>
    <col min="4" max="4" width="14.42578125" style="25" customWidth="1"/>
    <col min="5" max="5" width="16" style="25" customWidth="1"/>
    <col min="6" max="6" width="13.5703125" style="25" customWidth="1"/>
    <col min="7" max="7" width="12.85546875" style="25" customWidth="1"/>
    <col min="8" max="8" width="14" style="25" customWidth="1"/>
    <col min="9" max="9" width="0.5703125" style="25" customWidth="1"/>
    <col min="10" max="256" width="11.42578125" style="25"/>
    <col min="257" max="257" width="0.7109375" style="25" customWidth="1"/>
    <col min="258" max="258" width="20.42578125" style="25" customWidth="1"/>
    <col min="259" max="259" width="21.28515625" style="25" customWidth="1"/>
    <col min="260" max="260" width="14.42578125" style="25" customWidth="1"/>
    <col min="261" max="261" width="16" style="25" customWidth="1"/>
    <col min="262" max="262" width="13.5703125" style="25" customWidth="1"/>
    <col min="263" max="263" width="12.85546875" style="25" customWidth="1"/>
    <col min="264" max="264" width="14" style="25" customWidth="1"/>
    <col min="265" max="265" width="0.5703125" style="25" customWidth="1"/>
    <col min="266" max="512" width="11.42578125" style="25"/>
    <col min="513" max="513" width="0.7109375" style="25" customWidth="1"/>
    <col min="514" max="514" width="20.42578125" style="25" customWidth="1"/>
    <col min="515" max="515" width="21.28515625" style="25" customWidth="1"/>
    <col min="516" max="516" width="14.42578125" style="25" customWidth="1"/>
    <col min="517" max="517" width="16" style="25" customWidth="1"/>
    <col min="518" max="518" width="13.5703125" style="25" customWidth="1"/>
    <col min="519" max="519" width="12.85546875" style="25" customWidth="1"/>
    <col min="520" max="520" width="14" style="25" customWidth="1"/>
    <col min="521" max="521" width="0.5703125" style="25" customWidth="1"/>
    <col min="522" max="768" width="11.42578125" style="25"/>
    <col min="769" max="769" width="0.7109375" style="25" customWidth="1"/>
    <col min="770" max="770" width="20.42578125" style="25" customWidth="1"/>
    <col min="771" max="771" width="21.28515625" style="25" customWidth="1"/>
    <col min="772" max="772" width="14.42578125" style="25" customWidth="1"/>
    <col min="773" max="773" width="16" style="25" customWidth="1"/>
    <col min="774" max="774" width="13.5703125" style="25" customWidth="1"/>
    <col min="775" max="775" width="12.85546875" style="25" customWidth="1"/>
    <col min="776" max="776" width="14" style="25" customWidth="1"/>
    <col min="777" max="777" width="0.5703125" style="25" customWidth="1"/>
    <col min="778" max="1024" width="11.42578125" style="25"/>
    <col min="1025" max="1025" width="0.7109375" style="25" customWidth="1"/>
    <col min="1026" max="1026" width="20.42578125" style="25" customWidth="1"/>
    <col min="1027" max="1027" width="21.28515625" style="25" customWidth="1"/>
    <col min="1028" max="1028" width="14.42578125" style="25" customWidth="1"/>
    <col min="1029" max="1029" width="16" style="25" customWidth="1"/>
    <col min="1030" max="1030" width="13.5703125" style="25" customWidth="1"/>
    <col min="1031" max="1031" width="12.85546875" style="25" customWidth="1"/>
    <col min="1032" max="1032" width="14" style="25" customWidth="1"/>
    <col min="1033" max="1033" width="0.5703125" style="25" customWidth="1"/>
    <col min="1034" max="1280" width="11.42578125" style="25"/>
    <col min="1281" max="1281" width="0.7109375" style="25" customWidth="1"/>
    <col min="1282" max="1282" width="20.42578125" style="25" customWidth="1"/>
    <col min="1283" max="1283" width="21.28515625" style="25" customWidth="1"/>
    <col min="1284" max="1284" width="14.42578125" style="25" customWidth="1"/>
    <col min="1285" max="1285" width="16" style="25" customWidth="1"/>
    <col min="1286" max="1286" width="13.5703125" style="25" customWidth="1"/>
    <col min="1287" max="1287" width="12.85546875" style="25" customWidth="1"/>
    <col min="1288" max="1288" width="14" style="25" customWidth="1"/>
    <col min="1289" max="1289" width="0.5703125" style="25" customWidth="1"/>
    <col min="1290" max="1536" width="11.42578125" style="25"/>
    <col min="1537" max="1537" width="0.7109375" style="25" customWidth="1"/>
    <col min="1538" max="1538" width="20.42578125" style="25" customWidth="1"/>
    <col min="1539" max="1539" width="21.28515625" style="25" customWidth="1"/>
    <col min="1540" max="1540" width="14.42578125" style="25" customWidth="1"/>
    <col min="1541" max="1541" width="16" style="25" customWidth="1"/>
    <col min="1542" max="1542" width="13.5703125" style="25" customWidth="1"/>
    <col min="1543" max="1543" width="12.85546875" style="25" customWidth="1"/>
    <col min="1544" max="1544" width="14" style="25" customWidth="1"/>
    <col min="1545" max="1545" width="0.5703125" style="25" customWidth="1"/>
    <col min="1546" max="1792" width="11.42578125" style="25"/>
    <col min="1793" max="1793" width="0.7109375" style="25" customWidth="1"/>
    <col min="1794" max="1794" width="20.42578125" style="25" customWidth="1"/>
    <col min="1795" max="1795" width="21.28515625" style="25" customWidth="1"/>
    <col min="1796" max="1796" width="14.42578125" style="25" customWidth="1"/>
    <col min="1797" max="1797" width="16" style="25" customWidth="1"/>
    <col min="1798" max="1798" width="13.5703125" style="25" customWidth="1"/>
    <col min="1799" max="1799" width="12.85546875" style="25" customWidth="1"/>
    <col min="1800" max="1800" width="14" style="25" customWidth="1"/>
    <col min="1801" max="1801" width="0.5703125" style="25" customWidth="1"/>
    <col min="1802" max="2048" width="11.42578125" style="25"/>
    <col min="2049" max="2049" width="0.7109375" style="25" customWidth="1"/>
    <col min="2050" max="2050" width="20.42578125" style="25" customWidth="1"/>
    <col min="2051" max="2051" width="21.28515625" style="25" customWidth="1"/>
    <col min="2052" max="2052" width="14.42578125" style="25" customWidth="1"/>
    <col min="2053" max="2053" width="16" style="25" customWidth="1"/>
    <col min="2054" max="2054" width="13.5703125" style="25" customWidth="1"/>
    <col min="2055" max="2055" width="12.85546875" style="25" customWidth="1"/>
    <col min="2056" max="2056" width="14" style="25" customWidth="1"/>
    <col min="2057" max="2057" width="0.5703125" style="25" customWidth="1"/>
    <col min="2058" max="2304" width="11.42578125" style="25"/>
    <col min="2305" max="2305" width="0.7109375" style="25" customWidth="1"/>
    <col min="2306" max="2306" width="20.42578125" style="25" customWidth="1"/>
    <col min="2307" max="2307" width="21.28515625" style="25" customWidth="1"/>
    <col min="2308" max="2308" width="14.42578125" style="25" customWidth="1"/>
    <col min="2309" max="2309" width="16" style="25" customWidth="1"/>
    <col min="2310" max="2310" width="13.5703125" style="25" customWidth="1"/>
    <col min="2311" max="2311" width="12.85546875" style="25" customWidth="1"/>
    <col min="2312" max="2312" width="14" style="25" customWidth="1"/>
    <col min="2313" max="2313" width="0.5703125" style="25" customWidth="1"/>
    <col min="2314" max="2560" width="11.42578125" style="25"/>
    <col min="2561" max="2561" width="0.7109375" style="25" customWidth="1"/>
    <col min="2562" max="2562" width="20.42578125" style="25" customWidth="1"/>
    <col min="2563" max="2563" width="21.28515625" style="25" customWidth="1"/>
    <col min="2564" max="2564" width="14.42578125" style="25" customWidth="1"/>
    <col min="2565" max="2565" width="16" style="25" customWidth="1"/>
    <col min="2566" max="2566" width="13.5703125" style="25" customWidth="1"/>
    <col min="2567" max="2567" width="12.85546875" style="25" customWidth="1"/>
    <col min="2568" max="2568" width="14" style="25" customWidth="1"/>
    <col min="2569" max="2569" width="0.5703125" style="25" customWidth="1"/>
    <col min="2570" max="2816" width="11.42578125" style="25"/>
    <col min="2817" max="2817" width="0.7109375" style="25" customWidth="1"/>
    <col min="2818" max="2818" width="20.42578125" style="25" customWidth="1"/>
    <col min="2819" max="2819" width="21.28515625" style="25" customWidth="1"/>
    <col min="2820" max="2820" width="14.42578125" style="25" customWidth="1"/>
    <col min="2821" max="2821" width="16" style="25" customWidth="1"/>
    <col min="2822" max="2822" width="13.5703125" style="25" customWidth="1"/>
    <col min="2823" max="2823" width="12.85546875" style="25" customWidth="1"/>
    <col min="2824" max="2824" width="14" style="25" customWidth="1"/>
    <col min="2825" max="2825" width="0.5703125" style="25" customWidth="1"/>
    <col min="2826" max="3072" width="11.42578125" style="25"/>
    <col min="3073" max="3073" width="0.7109375" style="25" customWidth="1"/>
    <col min="3074" max="3074" width="20.42578125" style="25" customWidth="1"/>
    <col min="3075" max="3075" width="21.28515625" style="25" customWidth="1"/>
    <col min="3076" max="3076" width="14.42578125" style="25" customWidth="1"/>
    <col min="3077" max="3077" width="16" style="25" customWidth="1"/>
    <col min="3078" max="3078" width="13.5703125" style="25" customWidth="1"/>
    <col min="3079" max="3079" width="12.85546875" style="25" customWidth="1"/>
    <col min="3080" max="3080" width="14" style="25" customWidth="1"/>
    <col min="3081" max="3081" width="0.5703125" style="25" customWidth="1"/>
    <col min="3082" max="3328" width="11.42578125" style="25"/>
    <col min="3329" max="3329" width="0.7109375" style="25" customWidth="1"/>
    <col min="3330" max="3330" width="20.42578125" style="25" customWidth="1"/>
    <col min="3331" max="3331" width="21.28515625" style="25" customWidth="1"/>
    <col min="3332" max="3332" width="14.42578125" style="25" customWidth="1"/>
    <col min="3333" max="3333" width="16" style="25" customWidth="1"/>
    <col min="3334" max="3334" width="13.5703125" style="25" customWidth="1"/>
    <col min="3335" max="3335" width="12.85546875" style="25" customWidth="1"/>
    <col min="3336" max="3336" width="14" style="25" customWidth="1"/>
    <col min="3337" max="3337" width="0.5703125" style="25" customWidth="1"/>
    <col min="3338" max="3584" width="11.42578125" style="25"/>
    <col min="3585" max="3585" width="0.7109375" style="25" customWidth="1"/>
    <col min="3586" max="3586" width="20.42578125" style="25" customWidth="1"/>
    <col min="3587" max="3587" width="21.28515625" style="25" customWidth="1"/>
    <col min="3588" max="3588" width="14.42578125" style="25" customWidth="1"/>
    <col min="3589" max="3589" width="16" style="25" customWidth="1"/>
    <col min="3590" max="3590" width="13.5703125" style="25" customWidth="1"/>
    <col min="3591" max="3591" width="12.85546875" style="25" customWidth="1"/>
    <col min="3592" max="3592" width="14" style="25" customWidth="1"/>
    <col min="3593" max="3593" width="0.5703125" style="25" customWidth="1"/>
    <col min="3594" max="3840" width="11.42578125" style="25"/>
    <col min="3841" max="3841" width="0.7109375" style="25" customWidth="1"/>
    <col min="3842" max="3842" width="20.42578125" style="25" customWidth="1"/>
    <col min="3843" max="3843" width="21.28515625" style="25" customWidth="1"/>
    <col min="3844" max="3844" width="14.42578125" style="25" customWidth="1"/>
    <col min="3845" max="3845" width="16" style="25" customWidth="1"/>
    <col min="3846" max="3846" width="13.5703125" style="25" customWidth="1"/>
    <col min="3847" max="3847" width="12.85546875" style="25" customWidth="1"/>
    <col min="3848" max="3848" width="14" style="25" customWidth="1"/>
    <col min="3849" max="3849" width="0.5703125" style="25" customWidth="1"/>
    <col min="3850" max="4096" width="11.42578125" style="25"/>
    <col min="4097" max="4097" width="0.7109375" style="25" customWidth="1"/>
    <col min="4098" max="4098" width="20.42578125" style="25" customWidth="1"/>
    <col min="4099" max="4099" width="21.28515625" style="25" customWidth="1"/>
    <col min="4100" max="4100" width="14.42578125" style="25" customWidth="1"/>
    <col min="4101" max="4101" width="16" style="25" customWidth="1"/>
    <col min="4102" max="4102" width="13.5703125" style="25" customWidth="1"/>
    <col min="4103" max="4103" width="12.85546875" style="25" customWidth="1"/>
    <col min="4104" max="4104" width="14" style="25" customWidth="1"/>
    <col min="4105" max="4105" width="0.5703125" style="25" customWidth="1"/>
    <col min="4106" max="4352" width="11.42578125" style="25"/>
    <col min="4353" max="4353" width="0.7109375" style="25" customWidth="1"/>
    <col min="4354" max="4354" width="20.42578125" style="25" customWidth="1"/>
    <col min="4355" max="4355" width="21.28515625" style="25" customWidth="1"/>
    <col min="4356" max="4356" width="14.42578125" style="25" customWidth="1"/>
    <col min="4357" max="4357" width="16" style="25" customWidth="1"/>
    <col min="4358" max="4358" width="13.5703125" style="25" customWidth="1"/>
    <col min="4359" max="4359" width="12.85546875" style="25" customWidth="1"/>
    <col min="4360" max="4360" width="14" style="25" customWidth="1"/>
    <col min="4361" max="4361" width="0.5703125" style="25" customWidth="1"/>
    <col min="4362" max="4608" width="11.42578125" style="25"/>
    <col min="4609" max="4609" width="0.7109375" style="25" customWidth="1"/>
    <col min="4610" max="4610" width="20.42578125" style="25" customWidth="1"/>
    <col min="4611" max="4611" width="21.28515625" style="25" customWidth="1"/>
    <col min="4612" max="4612" width="14.42578125" style="25" customWidth="1"/>
    <col min="4613" max="4613" width="16" style="25" customWidth="1"/>
    <col min="4614" max="4614" width="13.5703125" style="25" customWidth="1"/>
    <col min="4615" max="4615" width="12.85546875" style="25" customWidth="1"/>
    <col min="4616" max="4616" width="14" style="25" customWidth="1"/>
    <col min="4617" max="4617" width="0.5703125" style="25" customWidth="1"/>
    <col min="4618" max="4864" width="11.42578125" style="25"/>
    <col min="4865" max="4865" width="0.7109375" style="25" customWidth="1"/>
    <col min="4866" max="4866" width="20.42578125" style="25" customWidth="1"/>
    <col min="4867" max="4867" width="21.28515625" style="25" customWidth="1"/>
    <col min="4868" max="4868" width="14.42578125" style="25" customWidth="1"/>
    <col min="4869" max="4869" width="16" style="25" customWidth="1"/>
    <col min="4870" max="4870" width="13.5703125" style="25" customWidth="1"/>
    <col min="4871" max="4871" width="12.85546875" style="25" customWidth="1"/>
    <col min="4872" max="4872" width="14" style="25" customWidth="1"/>
    <col min="4873" max="4873" width="0.5703125" style="25" customWidth="1"/>
    <col min="4874" max="5120" width="11.42578125" style="25"/>
    <col min="5121" max="5121" width="0.7109375" style="25" customWidth="1"/>
    <col min="5122" max="5122" width="20.42578125" style="25" customWidth="1"/>
    <col min="5123" max="5123" width="21.28515625" style="25" customWidth="1"/>
    <col min="5124" max="5124" width="14.42578125" style="25" customWidth="1"/>
    <col min="5125" max="5125" width="16" style="25" customWidth="1"/>
    <col min="5126" max="5126" width="13.5703125" style="25" customWidth="1"/>
    <col min="5127" max="5127" width="12.85546875" style="25" customWidth="1"/>
    <col min="5128" max="5128" width="14" style="25" customWidth="1"/>
    <col min="5129" max="5129" width="0.5703125" style="25" customWidth="1"/>
    <col min="5130" max="5376" width="11.42578125" style="25"/>
    <col min="5377" max="5377" width="0.7109375" style="25" customWidth="1"/>
    <col min="5378" max="5378" width="20.42578125" style="25" customWidth="1"/>
    <col min="5379" max="5379" width="21.28515625" style="25" customWidth="1"/>
    <col min="5380" max="5380" width="14.42578125" style="25" customWidth="1"/>
    <col min="5381" max="5381" width="16" style="25" customWidth="1"/>
    <col min="5382" max="5382" width="13.5703125" style="25" customWidth="1"/>
    <col min="5383" max="5383" width="12.85546875" style="25" customWidth="1"/>
    <col min="5384" max="5384" width="14" style="25" customWidth="1"/>
    <col min="5385" max="5385" width="0.5703125" style="25" customWidth="1"/>
    <col min="5386" max="5632" width="11.42578125" style="25"/>
    <col min="5633" max="5633" width="0.7109375" style="25" customWidth="1"/>
    <col min="5634" max="5634" width="20.42578125" style="25" customWidth="1"/>
    <col min="5635" max="5635" width="21.28515625" style="25" customWidth="1"/>
    <col min="5636" max="5636" width="14.42578125" style="25" customWidth="1"/>
    <col min="5637" max="5637" width="16" style="25" customWidth="1"/>
    <col min="5638" max="5638" width="13.5703125" style="25" customWidth="1"/>
    <col min="5639" max="5639" width="12.85546875" style="25" customWidth="1"/>
    <col min="5640" max="5640" width="14" style="25" customWidth="1"/>
    <col min="5641" max="5641" width="0.5703125" style="25" customWidth="1"/>
    <col min="5642" max="5888" width="11.42578125" style="25"/>
    <col min="5889" max="5889" width="0.7109375" style="25" customWidth="1"/>
    <col min="5890" max="5890" width="20.42578125" style="25" customWidth="1"/>
    <col min="5891" max="5891" width="21.28515625" style="25" customWidth="1"/>
    <col min="5892" max="5892" width="14.42578125" style="25" customWidth="1"/>
    <col min="5893" max="5893" width="16" style="25" customWidth="1"/>
    <col min="5894" max="5894" width="13.5703125" style="25" customWidth="1"/>
    <col min="5895" max="5895" width="12.85546875" style="25" customWidth="1"/>
    <col min="5896" max="5896" width="14" style="25" customWidth="1"/>
    <col min="5897" max="5897" width="0.5703125" style="25" customWidth="1"/>
    <col min="5898" max="6144" width="11.42578125" style="25"/>
    <col min="6145" max="6145" width="0.7109375" style="25" customWidth="1"/>
    <col min="6146" max="6146" width="20.42578125" style="25" customWidth="1"/>
    <col min="6147" max="6147" width="21.28515625" style="25" customWidth="1"/>
    <col min="6148" max="6148" width="14.42578125" style="25" customWidth="1"/>
    <col min="6149" max="6149" width="16" style="25" customWidth="1"/>
    <col min="6150" max="6150" width="13.5703125" style="25" customWidth="1"/>
    <col min="6151" max="6151" width="12.85546875" style="25" customWidth="1"/>
    <col min="6152" max="6152" width="14" style="25" customWidth="1"/>
    <col min="6153" max="6153" width="0.5703125" style="25" customWidth="1"/>
    <col min="6154" max="6400" width="11.42578125" style="25"/>
    <col min="6401" max="6401" width="0.7109375" style="25" customWidth="1"/>
    <col min="6402" max="6402" width="20.42578125" style="25" customWidth="1"/>
    <col min="6403" max="6403" width="21.28515625" style="25" customWidth="1"/>
    <col min="6404" max="6404" width="14.42578125" style="25" customWidth="1"/>
    <col min="6405" max="6405" width="16" style="25" customWidth="1"/>
    <col min="6406" max="6406" width="13.5703125" style="25" customWidth="1"/>
    <col min="6407" max="6407" width="12.85546875" style="25" customWidth="1"/>
    <col min="6408" max="6408" width="14" style="25" customWidth="1"/>
    <col min="6409" max="6409" width="0.5703125" style="25" customWidth="1"/>
    <col min="6410" max="6656" width="11.42578125" style="25"/>
    <col min="6657" max="6657" width="0.7109375" style="25" customWidth="1"/>
    <col min="6658" max="6658" width="20.42578125" style="25" customWidth="1"/>
    <col min="6659" max="6659" width="21.28515625" style="25" customWidth="1"/>
    <col min="6660" max="6660" width="14.42578125" style="25" customWidth="1"/>
    <col min="6661" max="6661" width="16" style="25" customWidth="1"/>
    <col min="6662" max="6662" width="13.5703125" style="25" customWidth="1"/>
    <col min="6663" max="6663" width="12.85546875" style="25" customWidth="1"/>
    <col min="6664" max="6664" width="14" style="25" customWidth="1"/>
    <col min="6665" max="6665" width="0.5703125" style="25" customWidth="1"/>
    <col min="6666" max="6912" width="11.42578125" style="25"/>
    <col min="6913" max="6913" width="0.7109375" style="25" customWidth="1"/>
    <col min="6914" max="6914" width="20.42578125" style="25" customWidth="1"/>
    <col min="6915" max="6915" width="21.28515625" style="25" customWidth="1"/>
    <col min="6916" max="6916" width="14.42578125" style="25" customWidth="1"/>
    <col min="6917" max="6917" width="16" style="25" customWidth="1"/>
    <col min="6918" max="6918" width="13.5703125" style="25" customWidth="1"/>
    <col min="6919" max="6919" width="12.85546875" style="25" customWidth="1"/>
    <col min="6920" max="6920" width="14" style="25" customWidth="1"/>
    <col min="6921" max="6921" width="0.5703125" style="25" customWidth="1"/>
    <col min="6922" max="7168" width="11.42578125" style="25"/>
    <col min="7169" max="7169" width="0.7109375" style="25" customWidth="1"/>
    <col min="7170" max="7170" width="20.42578125" style="25" customWidth="1"/>
    <col min="7171" max="7171" width="21.28515625" style="25" customWidth="1"/>
    <col min="7172" max="7172" width="14.42578125" style="25" customWidth="1"/>
    <col min="7173" max="7173" width="16" style="25" customWidth="1"/>
    <col min="7174" max="7174" width="13.5703125" style="25" customWidth="1"/>
    <col min="7175" max="7175" width="12.85546875" style="25" customWidth="1"/>
    <col min="7176" max="7176" width="14" style="25" customWidth="1"/>
    <col min="7177" max="7177" width="0.5703125" style="25" customWidth="1"/>
    <col min="7178" max="7424" width="11.42578125" style="25"/>
    <col min="7425" max="7425" width="0.7109375" style="25" customWidth="1"/>
    <col min="7426" max="7426" width="20.42578125" style="25" customWidth="1"/>
    <col min="7427" max="7427" width="21.28515625" style="25" customWidth="1"/>
    <col min="7428" max="7428" width="14.42578125" style="25" customWidth="1"/>
    <col min="7429" max="7429" width="16" style="25" customWidth="1"/>
    <col min="7430" max="7430" width="13.5703125" style="25" customWidth="1"/>
    <col min="7431" max="7431" width="12.85546875" style="25" customWidth="1"/>
    <col min="7432" max="7432" width="14" style="25" customWidth="1"/>
    <col min="7433" max="7433" width="0.5703125" style="25" customWidth="1"/>
    <col min="7434" max="7680" width="11.42578125" style="25"/>
    <col min="7681" max="7681" width="0.7109375" style="25" customWidth="1"/>
    <col min="7682" max="7682" width="20.42578125" style="25" customWidth="1"/>
    <col min="7683" max="7683" width="21.28515625" style="25" customWidth="1"/>
    <col min="7684" max="7684" width="14.42578125" style="25" customWidth="1"/>
    <col min="7685" max="7685" width="16" style="25" customWidth="1"/>
    <col min="7686" max="7686" width="13.5703125" style="25" customWidth="1"/>
    <col min="7687" max="7687" width="12.85546875" style="25" customWidth="1"/>
    <col min="7688" max="7688" width="14" style="25" customWidth="1"/>
    <col min="7689" max="7689" width="0.5703125" style="25" customWidth="1"/>
    <col min="7690" max="7936" width="11.42578125" style="25"/>
    <col min="7937" max="7937" width="0.7109375" style="25" customWidth="1"/>
    <col min="7938" max="7938" width="20.42578125" style="25" customWidth="1"/>
    <col min="7939" max="7939" width="21.28515625" style="25" customWidth="1"/>
    <col min="7940" max="7940" width="14.42578125" style="25" customWidth="1"/>
    <col min="7941" max="7941" width="16" style="25" customWidth="1"/>
    <col min="7942" max="7942" width="13.5703125" style="25" customWidth="1"/>
    <col min="7943" max="7943" width="12.85546875" style="25" customWidth="1"/>
    <col min="7944" max="7944" width="14" style="25" customWidth="1"/>
    <col min="7945" max="7945" width="0.5703125" style="25" customWidth="1"/>
    <col min="7946" max="8192" width="11.42578125" style="25"/>
    <col min="8193" max="8193" width="0.7109375" style="25" customWidth="1"/>
    <col min="8194" max="8194" width="20.42578125" style="25" customWidth="1"/>
    <col min="8195" max="8195" width="21.28515625" style="25" customWidth="1"/>
    <col min="8196" max="8196" width="14.42578125" style="25" customWidth="1"/>
    <col min="8197" max="8197" width="16" style="25" customWidth="1"/>
    <col min="8198" max="8198" width="13.5703125" style="25" customWidth="1"/>
    <col min="8199" max="8199" width="12.85546875" style="25" customWidth="1"/>
    <col min="8200" max="8200" width="14" style="25" customWidth="1"/>
    <col min="8201" max="8201" width="0.5703125" style="25" customWidth="1"/>
    <col min="8202" max="8448" width="11.42578125" style="25"/>
    <col min="8449" max="8449" width="0.7109375" style="25" customWidth="1"/>
    <col min="8450" max="8450" width="20.42578125" style="25" customWidth="1"/>
    <col min="8451" max="8451" width="21.28515625" style="25" customWidth="1"/>
    <col min="8452" max="8452" width="14.42578125" style="25" customWidth="1"/>
    <col min="8453" max="8453" width="16" style="25" customWidth="1"/>
    <col min="8454" max="8454" width="13.5703125" style="25" customWidth="1"/>
    <col min="8455" max="8455" width="12.85546875" style="25" customWidth="1"/>
    <col min="8456" max="8456" width="14" style="25" customWidth="1"/>
    <col min="8457" max="8457" width="0.5703125" style="25" customWidth="1"/>
    <col min="8458" max="8704" width="11.42578125" style="25"/>
    <col min="8705" max="8705" width="0.7109375" style="25" customWidth="1"/>
    <col min="8706" max="8706" width="20.42578125" style="25" customWidth="1"/>
    <col min="8707" max="8707" width="21.28515625" style="25" customWidth="1"/>
    <col min="8708" max="8708" width="14.42578125" style="25" customWidth="1"/>
    <col min="8709" max="8709" width="16" style="25" customWidth="1"/>
    <col min="8710" max="8710" width="13.5703125" style="25" customWidth="1"/>
    <col min="8711" max="8711" width="12.85546875" style="25" customWidth="1"/>
    <col min="8712" max="8712" width="14" style="25" customWidth="1"/>
    <col min="8713" max="8713" width="0.5703125" style="25" customWidth="1"/>
    <col min="8714" max="8960" width="11.42578125" style="25"/>
    <col min="8961" max="8961" width="0.7109375" style="25" customWidth="1"/>
    <col min="8962" max="8962" width="20.42578125" style="25" customWidth="1"/>
    <col min="8963" max="8963" width="21.28515625" style="25" customWidth="1"/>
    <col min="8964" max="8964" width="14.42578125" style="25" customWidth="1"/>
    <col min="8965" max="8965" width="16" style="25" customWidth="1"/>
    <col min="8966" max="8966" width="13.5703125" style="25" customWidth="1"/>
    <col min="8967" max="8967" width="12.85546875" style="25" customWidth="1"/>
    <col min="8968" max="8968" width="14" style="25" customWidth="1"/>
    <col min="8969" max="8969" width="0.5703125" style="25" customWidth="1"/>
    <col min="8970" max="9216" width="11.42578125" style="25"/>
    <col min="9217" max="9217" width="0.7109375" style="25" customWidth="1"/>
    <col min="9218" max="9218" width="20.42578125" style="25" customWidth="1"/>
    <col min="9219" max="9219" width="21.28515625" style="25" customWidth="1"/>
    <col min="9220" max="9220" width="14.42578125" style="25" customWidth="1"/>
    <col min="9221" max="9221" width="16" style="25" customWidth="1"/>
    <col min="9222" max="9222" width="13.5703125" style="25" customWidth="1"/>
    <col min="9223" max="9223" width="12.85546875" style="25" customWidth="1"/>
    <col min="9224" max="9224" width="14" style="25" customWidth="1"/>
    <col min="9225" max="9225" width="0.5703125" style="25" customWidth="1"/>
    <col min="9226" max="9472" width="11.42578125" style="25"/>
    <col min="9473" max="9473" width="0.7109375" style="25" customWidth="1"/>
    <col min="9474" max="9474" width="20.42578125" style="25" customWidth="1"/>
    <col min="9475" max="9475" width="21.28515625" style="25" customWidth="1"/>
    <col min="9476" max="9476" width="14.42578125" style="25" customWidth="1"/>
    <col min="9477" max="9477" width="16" style="25" customWidth="1"/>
    <col min="9478" max="9478" width="13.5703125" style="25" customWidth="1"/>
    <col min="9479" max="9479" width="12.85546875" style="25" customWidth="1"/>
    <col min="9480" max="9480" width="14" style="25" customWidth="1"/>
    <col min="9481" max="9481" width="0.5703125" style="25" customWidth="1"/>
    <col min="9482" max="9728" width="11.42578125" style="25"/>
    <col min="9729" max="9729" width="0.7109375" style="25" customWidth="1"/>
    <col min="9730" max="9730" width="20.42578125" style="25" customWidth="1"/>
    <col min="9731" max="9731" width="21.28515625" style="25" customWidth="1"/>
    <col min="9732" max="9732" width="14.42578125" style="25" customWidth="1"/>
    <col min="9733" max="9733" width="16" style="25" customWidth="1"/>
    <col min="9734" max="9734" width="13.5703125" style="25" customWidth="1"/>
    <col min="9735" max="9735" width="12.85546875" style="25" customWidth="1"/>
    <col min="9736" max="9736" width="14" style="25" customWidth="1"/>
    <col min="9737" max="9737" width="0.5703125" style="25" customWidth="1"/>
    <col min="9738" max="9984" width="11.42578125" style="25"/>
    <col min="9985" max="9985" width="0.7109375" style="25" customWidth="1"/>
    <col min="9986" max="9986" width="20.42578125" style="25" customWidth="1"/>
    <col min="9987" max="9987" width="21.28515625" style="25" customWidth="1"/>
    <col min="9988" max="9988" width="14.42578125" style="25" customWidth="1"/>
    <col min="9989" max="9989" width="16" style="25" customWidth="1"/>
    <col min="9990" max="9990" width="13.5703125" style="25" customWidth="1"/>
    <col min="9991" max="9991" width="12.85546875" style="25" customWidth="1"/>
    <col min="9992" max="9992" width="14" style="25" customWidth="1"/>
    <col min="9993" max="9993" width="0.5703125" style="25" customWidth="1"/>
    <col min="9994" max="10240" width="11.42578125" style="25"/>
    <col min="10241" max="10241" width="0.7109375" style="25" customWidth="1"/>
    <col min="10242" max="10242" width="20.42578125" style="25" customWidth="1"/>
    <col min="10243" max="10243" width="21.28515625" style="25" customWidth="1"/>
    <col min="10244" max="10244" width="14.42578125" style="25" customWidth="1"/>
    <col min="10245" max="10245" width="16" style="25" customWidth="1"/>
    <col min="10246" max="10246" width="13.5703125" style="25" customWidth="1"/>
    <col min="10247" max="10247" width="12.85546875" style="25" customWidth="1"/>
    <col min="10248" max="10248" width="14" style="25" customWidth="1"/>
    <col min="10249" max="10249" width="0.5703125" style="25" customWidth="1"/>
    <col min="10250" max="10496" width="11.42578125" style="25"/>
    <col min="10497" max="10497" width="0.7109375" style="25" customWidth="1"/>
    <col min="10498" max="10498" width="20.42578125" style="25" customWidth="1"/>
    <col min="10499" max="10499" width="21.28515625" style="25" customWidth="1"/>
    <col min="10500" max="10500" width="14.42578125" style="25" customWidth="1"/>
    <col min="10501" max="10501" width="16" style="25" customWidth="1"/>
    <col min="10502" max="10502" width="13.5703125" style="25" customWidth="1"/>
    <col min="10503" max="10503" width="12.85546875" style="25" customWidth="1"/>
    <col min="10504" max="10504" width="14" style="25" customWidth="1"/>
    <col min="10505" max="10505" width="0.5703125" style="25" customWidth="1"/>
    <col min="10506" max="10752" width="11.42578125" style="25"/>
    <col min="10753" max="10753" width="0.7109375" style="25" customWidth="1"/>
    <col min="10754" max="10754" width="20.42578125" style="25" customWidth="1"/>
    <col min="10755" max="10755" width="21.28515625" style="25" customWidth="1"/>
    <col min="10756" max="10756" width="14.42578125" style="25" customWidth="1"/>
    <col min="10757" max="10757" width="16" style="25" customWidth="1"/>
    <col min="10758" max="10758" width="13.5703125" style="25" customWidth="1"/>
    <col min="10759" max="10759" width="12.85546875" style="25" customWidth="1"/>
    <col min="10760" max="10760" width="14" style="25" customWidth="1"/>
    <col min="10761" max="10761" width="0.5703125" style="25" customWidth="1"/>
    <col min="10762" max="11008" width="11.42578125" style="25"/>
    <col min="11009" max="11009" width="0.7109375" style="25" customWidth="1"/>
    <col min="11010" max="11010" width="20.42578125" style="25" customWidth="1"/>
    <col min="11011" max="11011" width="21.28515625" style="25" customWidth="1"/>
    <col min="11012" max="11012" width="14.42578125" style="25" customWidth="1"/>
    <col min="11013" max="11013" width="16" style="25" customWidth="1"/>
    <col min="11014" max="11014" width="13.5703125" style="25" customWidth="1"/>
    <col min="11015" max="11015" width="12.85546875" style="25" customWidth="1"/>
    <col min="11016" max="11016" width="14" style="25" customWidth="1"/>
    <col min="11017" max="11017" width="0.5703125" style="25" customWidth="1"/>
    <col min="11018" max="11264" width="11.42578125" style="25"/>
    <col min="11265" max="11265" width="0.7109375" style="25" customWidth="1"/>
    <col min="11266" max="11266" width="20.42578125" style="25" customWidth="1"/>
    <col min="11267" max="11267" width="21.28515625" style="25" customWidth="1"/>
    <col min="11268" max="11268" width="14.42578125" style="25" customWidth="1"/>
    <col min="11269" max="11269" width="16" style="25" customWidth="1"/>
    <col min="11270" max="11270" width="13.5703125" style="25" customWidth="1"/>
    <col min="11271" max="11271" width="12.85546875" style="25" customWidth="1"/>
    <col min="11272" max="11272" width="14" style="25" customWidth="1"/>
    <col min="11273" max="11273" width="0.5703125" style="25" customWidth="1"/>
    <col min="11274" max="11520" width="11.42578125" style="25"/>
    <col min="11521" max="11521" width="0.7109375" style="25" customWidth="1"/>
    <col min="11522" max="11522" width="20.42578125" style="25" customWidth="1"/>
    <col min="11523" max="11523" width="21.28515625" style="25" customWidth="1"/>
    <col min="11524" max="11524" width="14.42578125" style="25" customWidth="1"/>
    <col min="11525" max="11525" width="16" style="25" customWidth="1"/>
    <col min="11526" max="11526" width="13.5703125" style="25" customWidth="1"/>
    <col min="11527" max="11527" width="12.85546875" style="25" customWidth="1"/>
    <col min="11528" max="11528" width="14" style="25" customWidth="1"/>
    <col min="11529" max="11529" width="0.5703125" style="25" customWidth="1"/>
    <col min="11530" max="11776" width="11.42578125" style="25"/>
    <col min="11777" max="11777" width="0.7109375" style="25" customWidth="1"/>
    <col min="11778" max="11778" width="20.42578125" style="25" customWidth="1"/>
    <col min="11779" max="11779" width="21.28515625" style="25" customWidth="1"/>
    <col min="11780" max="11780" width="14.42578125" style="25" customWidth="1"/>
    <col min="11781" max="11781" width="16" style="25" customWidth="1"/>
    <col min="11782" max="11782" width="13.5703125" style="25" customWidth="1"/>
    <col min="11783" max="11783" width="12.85546875" style="25" customWidth="1"/>
    <col min="11784" max="11784" width="14" style="25" customWidth="1"/>
    <col min="11785" max="11785" width="0.5703125" style="25" customWidth="1"/>
    <col min="11786" max="12032" width="11.42578125" style="25"/>
    <col min="12033" max="12033" width="0.7109375" style="25" customWidth="1"/>
    <col min="12034" max="12034" width="20.42578125" style="25" customWidth="1"/>
    <col min="12035" max="12035" width="21.28515625" style="25" customWidth="1"/>
    <col min="12036" max="12036" width="14.42578125" style="25" customWidth="1"/>
    <col min="12037" max="12037" width="16" style="25" customWidth="1"/>
    <col min="12038" max="12038" width="13.5703125" style="25" customWidth="1"/>
    <col min="12039" max="12039" width="12.85546875" style="25" customWidth="1"/>
    <col min="12040" max="12040" width="14" style="25" customWidth="1"/>
    <col min="12041" max="12041" width="0.5703125" style="25" customWidth="1"/>
    <col min="12042" max="12288" width="11.42578125" style="25"/>
    <col min="12289" max="12289" width="0.7109375" style="25" customWidth="1"/>
    <col min="12290" max="12290" width="20.42578125" style="25" customWidth="1"/>
    <col min="12291" max="12291" width="21.28515625" style="25" customWidth="1"/>
    <col min="12292" max="12292" width="14.42578125" style="25" customWidth="1"/>
    <col min="12293" max="12293" width="16" style="25" customWidth="1"/>
    <col min="12294" max="12294" width="13.5703125" style="25" customWidth="1"/>
    <col min="12295" max="12295" width="12.85546875" style="25" customWidth="1"/>
    <col min="12296" max="12296" width="14" style="25" customWidth="1"/>
    <col min="12297" max="12297" width="0.5703125" style="25" customWidth="1"/>
    <col min="12298" max="12544" width="11.42578125" style="25"/>
    <col min="12545" max="12545" width="0.7109375" style="25" customWidth="1"/>
    <col min="12546" max="12546" width="20.42578125" style="25" customWidth="1"/>
    <col min="12547" max="12547" width="21.28515625" style="25" customWidth="1"/>
    <col min="12548" max="12548" width="14.42578125" style="25" customWidth="1"/>
    <col min="12549" max="12549" width="16" style="25" customWidth="1"/>
    <col min="12550" max="12550" width="13.5703125" style="25" customWidth="1"/>
    <col min="12551" max="12551" width="12.85546875" style="25" customWidth="1"/>
    <col min="12552" max="12552" width="14" style="25" customWidth="1"/>
    <col min="12553" max="12553" width="0.5703125" style="25" customWidth="1"/>
    <col min="12554" max="12800" width="11.42578125" style="25"/>
    <col min="12801" max="12801" width="0.7109375" style="25" customWidth="1"/>
    <col min="12802" max="12802" width="20.42578125" style="25" customWidth="1"/>
    <col min="12803" max="12803" width="21.28515625" style="25" customWidth="1"/>
    <col min="12804" max="12804" width="14.42578125" style="25" customWidth="1"/>
    <col min="12805" max="12805" width="16" style="25" customWidth="1"/>
    <col min="12806" max="12806" width="13.5703125" style="25" customWidth="1"/>
    <col min="12807" max="12807" width="12.85546875" style="25" customWidth="1"/>
    <col min="12808" max="12808" width="14" style="25" customWidth="1"/>
    <col min="12809" max="12809" width="0.5703125" style="25" customWidth="1"/>
    <col min="12810" max="13056" width="11.42578125" style="25"/>
    <col min="13057" max="13057" width="0.7109375" style="25" customWidth="1"/>
    <col min="13058" max="13058" width="20.42578125" style="25" customWidth="1"/>
    <col min="13059" max="13059" width="21.28515625" style="25" customWidth="1"/>
    <col min="13060" max="13060" width="14.42578125" style="25" customWidth="1"/>
    <col min="13061" max="13061" width="16" style="25" customWidth="1"/>
    <col min="13062" max="13062" width="13.5703125" style="25" customWidth="1"/>
    <col min="13063" max="13063" width="12.85546875" style="25" customWidth="1"/>
    <col min="13064" max="13064" width="14" style="25" customWidth="1"/>
    <col min="13065" max="13065" width="0.5703125" style="25" customWidth="1"/>
    <col min="13066" max="13312" width="11.42578125" style="25"/>
    <col min="13313" max="13313" width="0.7109375" style="25" customWidth="1"/>
    <col min="13314" max="13314" width="20.42578125" style="25" customWidth="1"/>
    <col min="13315" max="13315" width="21.28515625" style="25" customWidth="1"/>
    <col min="13316" max="13316" width="14.42578125" style="25" customWidth="1"/>
    <col min="13317" max="13317" width="16" style="25" customWidth="1"/>
    <col min="13318" max="13318" width="13.5703125" style="25" customWidth="1"/>
    <col min="13319" max="13319" width="12.85546875" style="25" customWidth="1"/>
    <col min="13320" max="13320" width="14" style="25" customWidth="1"/>
    <col min="13321" max="13321" width="0.5703125" style="25" customWidth="1"/>
    <col min="13322" max="13568" width="11.42578125" style="25"/>
    <col min="13569" max="13569" width="0.7109375" style="25" customWidth="1"/>
    <col min="13570" max="13570" width="20.42578125" style="25" customWidth="1"/>
    <col min="13571" max="13571" width="21.28515625" style="25" customWidth="1"/>
    <col min="13572" max="13572" width="14.42578125" style="25" customWidth="1"/>
    <col min="13573" max="13573" width="16" style="25" customWidth="1"/>
    <col min="13574" max="13574" width="13.5703125" style="25" customWidth="1"/>
    <col min="13575" max="13575" width="12.85546875" style="25" customWidth="1"/>
    <col min="13576" max="13576" width="14" style="25" customWidth="1"/>
    <col min="13577" max="13577" width="0.5703125" style="25" customWidth="1"/>
    <col min="13578" max="13824" width="11.42578125" style="25"/>
    <col min="13825" max="13825" width="0.7109375" style="25" customWidth="1"/>
    <col min="13826" max="13826" width="20.42578125" style="25" customWidth="1"/>
    <col min="13827" max="13827" width="21.28515625" style="25" customWidth="1"/>
    <col min="13828" max="13828" width="14.42578125" style="25" customWidth="1"/>
    <col min="13829" max="13829" width="16" style="25" customWidth="1"/>
    <col min="13830" max="13830" width="13.5703125" style="25" customWidth="1"/>
    <col min="13831" max="13831" width="12.85546875" style="25" customWidth="1"/>
    <col min="13832" max="13832" width="14" style="25" customWidth="1"/>
    <col min="13833" max="13833" width="0.5703125" style="25" customWidth="1"/>
    <col min="13834" max="14080" width="11.42578125" style="25"/>
    <col min="14081" max="14081" width="0.7109375" style="25" customWidth="1"/>
    <col min="14082" max="14082" width="20.42578125" style="25" customWidth="1"/>
    <col min="14083" max="14083" width="21.28515625" style="25" customWidth="1"/>
    <col min="14084" max="14084" width="14.42578125" style="25" customWidth="1"/>
    <col min="14085" max="14085" width="16" style="25" customWidth="1"/>
    <col min="14086" max="14086" width="13.5703125" style="25" customWidth="1"/>
    <col min="14087" max="14087" width="12.85546875" style="25" customWidth="1"/>
    <col min="14088" max="14088" width="14" style="25" customWidth="1"/>
    <col min="14089" max="14089" width="0.5703125" style="25" customWidth="1"/>
    <col min="14090" max="14336" width="11.42578125" style="25"/>
    <col min="14337" max="14337" width="0.7109375" style="25" customWidth="1"/>
    <col min="14338" max="14338" width="20.42578125" style="25" customWidth="1"/>
    <col min="14339" max="14339" width="21.28515625" style="25" customWidth="1"/>
    <col min="14340" max="14340" width="14.42578125" style="25" customWidth="1"/>
    <col min="14341" max="14341" width="16" style="25" customWidth="1"/>
    <col min="14342" max="14342" width="13.5703125" style="25" customWidth="1"/>
    <col min="14343" max="14343" width="12.85546875" style="25" customWidth="1"/>
    <col min="14344" max="14344" width="14" style="25" customWidth="1"/>
    <col min="14345" max="14345" width="0.5703125" style="25" customWidth="1"/>
    <col min="14346" max="14592" width="11.42578125" style="25"/>
    <col min="14593" max="14593" width="0.7109375" style="25" customWidth="1"/>
    <col min="14594" max="14594" width="20.42578125" style="25" customWidth="1"/>
    <col min="14595" max="14595" width="21.28515625" style="25" customWidth="1"/>
    <col min="14596" max="14596" width="14.42578125" style="25" customWidth="1"/>
    <col min="14597" max="14597" width="16" style="25" customWidth="1"/>
    <col min="14598" max="14598" width="13.5703125" style="25" customWidth="1"/>
    <col min="14599" max="14599" width="12.85546875" style="25" customWidth="1"/>
    <col min="14600" max="14600" width="14" style="25" customWidth="1"/>
    <col min="14601" max="14601" width="0.5703125" style="25" customWidth="1"/>
    <col min="14602" max="14848" width="11.42578125" style="25"/>
    <col min="14849" max="14849" width="0.7109375" style="25" customWidth="1"/>
    <col min="14850" max="14850" width="20.42578125" style="25" customWidth="1"/>
    <col min="14851" max="14851" width="21.28515625" style="25" customWidth="1"/>
    <col min="14852" max="14852" width="14.42578125" style="25" customWidth="1"/>
    <col min="14853" max="14853" width="16" style="25" customWidth="1"/>
    <col min="14854" max="14854" width="13.5703125" style="25" customWidth="1"/>
    <col min="14855" max="14855" width="12.85546875" style="25" customWidth="1"/>
    <col min="14856" max="14856" width="14" style="25" customWidth="1"/>
    <col min="14857" max="14857" width="0.5703125" style="25" customWidth="1"/>
    <col min="14858" max="15104" width="11.42578125" style="25"/>
    <col min="15105" max="15105" width="0.7109375" style="25" customWidth="1"/>
    <col min="15106" max="15106" width="20.42578125" style="25" customWidth="1"/>
    <col min="15107" max="15107" width="21.28515625" style="25" customWidth="1"/>
    <col min="15108" max="15108" width="14.42578125" style="25" customWidth="1"/>
    <col min="15109" max="15109" width="16" style="25" customWidth="1"/>
    <col min="15110" max="15110" width="13.5703125" style="25" customWidth="1"/>
    <col min="15111" max="15111" width="12.85546875" style="25" customWidth="1"/>
    <col min="15112" max="15112" width="14" style="25" customWidth="1"/>
    <col min="15113" max="15113" width="0.5703125" style="25" customWidth="1"/>
    <col min="15114" max="15360" width="11.42578125" style="25"/>
    <col min="15361" max="15361" width="0.7109375" style="25" customWidth="1"/>
    <col min="15362" max="15362" width="20.42578125" style="25" customWidth="1"/>
    <col min="15363" max="15363" width="21.28515625" style="25" customWidth="1"/>
    <col min="15364" max="15364" width="14.42578125" style="25" customWidth="1"/>
    <col min="15365" max="15365" width="16" style="25" customWidth="1"/>
    <col min="15366" max="15366" width="13.5703125" style="25" customWidth="1"/>
    <col min="15367" max="15367" width="12.85546875" style="25" customWidth="1"/>
    <col min="15368" max="15368" width="14" style="25" customWidth="1"/>
    <col min="15369" max="15369" width="0.5703125" style="25" customWidth="1"/>
    <col min="15370" max="15616" width="11.42578125" style="25"/>
    <col min="15617" max="15617" width="0.7109375" style="25" customWidth="1"/>
    <col min="15618" max="15618" width="20.42578125" style="25" customWidth="1"/>
    <col min="15619" max="15619" width="21.28515625" style="25" customWidth="1"/>
    <col min="15620" max="15620" width="14.42578125" style="25" customWidth="1"/>
    <col min="15621" max="15621" width="16" style="25" customWidth="1"/>
    <col min="15622" max="15622" width="13.5703125" style="25" customWidth="1"/>
    <col min="15623" max="15623" width="12.85546875" style="25" customWidth="1"/>
    <col min="15624" max="15624" width="14" style="25" customWidth="1"/>
    <col min="15625" max="15625" width="0.5703125" style="25" customWidth="1"/>
    <col min="15626" max="15872" width="11.42578125" style="25"/>
    <col min="15873" max="15873" width="0.7109375" style="25" customWidth="1"/>
    <col min="15874" max="15874" width="20.42578125" style="25" customWidth="1"/>
    <col min="15875" max="15875" width="21.28515625" style="25" customWidth="1"/>
    <col min="15876" max="15876" width="14.42578125" style="25" customWidth="1"/>
    <col min="15877" max="15877" width="16" style="25" customWidth="1"/>
    <col min="15878" max="15878" width="13.5703125" style="25" customWidth="1"/>
    <col min="15879" max="15879" width="12.85546875" style="25" customWidth="1"/>
    <col min="15880" max="15880" width="14" style="25" customWidth="1"/>
    <col min="15881" max="15881" width="0.5703125" style="25" customWidth="1"/>
    <col min="15882" max="16128" width="11.42578125" style="25"/>
    <col min="16129" max="16129" width="0.7109375" style="25" customWidth="1"/>
    <col min="16130" max="16130" width="20.42578125" style="25" customWidth="1"/>
    <col min="16131" max="16131" width="21.28515625" style="25" customWidth="1"/>
    <col min="16132" max="16132" width="14.42578125" style="25" customWidth="1"/>
    <col min="16133" max="16133" width="16" style="25" customWidth="1"/>
    <col min="16134" max="16134" width="13.5703125" style="25" customWidth="1"/>
    <col min="16135" max="16135" width="12.85546875" style="25" customWidth="1"/>
    <col min="16136" max="16136" width="14" style="25" customWidth="1"/>
    <col min="16137" max="16137" width="0.5703125" style="25" customWidth="1"/>
    <col min="16138" max="16384" width="11.42578125" style="25"/>
  </cols>
  <sheetData>
    <row r="1" spans="1:8" customFormat="1" ht="15" x14ac:dyDescent="0.25">
      <c r="A1" s="11"/>
      <c r="B1" s="131"/>
      <c r="C1" s="132"/>
      <c r="D1" s="12"/>
      <c r="E1" s="13"/>
      <c r="F1" s="13"/>
      <c r="G1" s="14"/>
    </row>
    <row r="2" spans="1:8" customFormat="1" ht="15.75" x14ac:dyDescent="0.25">
      <c r="A2" s="15"/>
      <c r="B2" s="131"/>
      <c r="C2" s="132"/>
      <c r="D2" s="16" t="s">
        <v>26</v>
      </c>
      <c r="E2" s="17"/>
      <c r="F2" s="17"/>
      <c r="G2" s="18"/>
    </row>
    <row r="3" spans="1:8" customFormat="1" ht="15" x14ac:dyDescent="0.25">
      <c r="A3" s="19"/>
      <c r="B3" s="20"/>
      <c r="C3" s="21"/>
      <c r="D3" s="22"/>
      <c r="E3" s="23"/>
      <c r="F3" s="23"/>
      <c r="G3" s="24"/>
    </row>
    <row r="5" spans="1:8" x14ac:dyDescent="0.2">
      <c r="D5" s="26"/>
      <c r="E5" s="26"/>
      <c r="F5" s="26"/>
    </row>
    <row r="6" spans="1:8" x14ac:dyDescent="0.2">
      <c r="D6" s="26"/>
      <c r="E6" s="26"/>
      <c r="F6" s="26"/>
    </row>
    <row r="7" spans="1:8" x14ac:dyDescent="0.2">
      <c r="D7" s="26"/>
      <c r="E7" s="26"/>
      <c r="F7" s="26"/>
    </row>
    <row r="8" spans="1:8" x14ac:dyDescent="0.2">
      <c r="B8" s="27" t="s">
        <v>70</v>
      </c>
      <c r="C8" s="28"/>
      <c r="D8" s="26"/>
      <c r="E8" s="26"/>
      <c r="F8" s="27" t="s">
        <v>27</v>
      </c>
      <c r="G8" s="29">
        <v>8</v>
      </c>
    </row>
    <row r="9" spans="1:8" x14ac:dyDescent="0.2">
      <c r="B9" s="26"/>
      <c r="C9" s="26"/>
      <c r="D9" s="26"/>
      <c r="E9" s="26"/>
      <c r="F9" s="27" t="s">
        <v>28</v>
      </c>
      <c r="G9" s="30" t="s">
        <v>86</v>
      </c>
      <c r="H9" s="31"/>
    </row>
    <row r="10" spans="1:8" x14ac:dyDescent="0.2">
      <c r="B10" s="26"/>
      <c r="C10" s="26"/>
      <c r="D10" s="26"/>
      <c r="E10" s="26"/>
      <c r="F10" s="30" t="s">
        <v>87</v>
      </c>
      <c r="G10" s="31"/>
      <c r="H10" s="31"/>
    </row>
    <row r="11" spans="1:8" x14ac:dyDescent="0.2">
      <c r="B11" s="26"/>
      <c r="C11" s="26"/>
      <c r="D11" s="26"/>
      <c r="E11" s="26"/>
      <c r="F11" s="30"/>
      <c r="G11" s="32"/>
      <c r="H11" s="32"/>
    </row>
    <row r="12" spans="1:8" x14ac:dyDescent="0.2">
      <c r="F12" s="27" t="s">
        <v>32</v>
      </c>
      <c r="G12" s="33" t="s">
        <v>12</v>
      </c>
    </row>
    <row r="13" spans="1:8" ht="15" thickBot="1" x14ac:dyDescent="0.25">
      <c r="B13" s="34" t="s">
        <v>33</v>
      </c>
      <c r="C13" s="35"/>
      <c r="D13" s="35"/>
      <c r="E13" s="35"/>
      <c r="F13" s="35"/>
      <c r="G13" s="35"/>
      <c r="H13" s="35"/>
    </row>
    <row r="14" spans="1:8" ht="15" thickBot="1" x14ac:dyDescent="0.25">
      <c r="B14" s="133" t="s">
        <v>34</v>
      </c>
      <c r="C14" s="134"/>
      <c r="D14" s="37" t="s">
        <v>35</v>
      </c>
      <c r="E14" s="37" t="s">
        <v>36</v>
      </c>
      <c r="F14" s="37" t="s">
        <v>37</v>
      </c>
      <c r="G14" s="38" t="s">
        <v>38</v>
      </c>
      <c r="H14" s="135"/>
    </row>
    <row r="15" spans="1:8" ht="14.25" x14ac:dyDescent="0.2">
      <c r="B15" s="138"/>
      <c r="C15" s="139"/>
      <c r="D15" s="40"/>
      <c r="E15" s="40"/>
      <c r="F15" s="40"/>
      <c r="G15" s="40"/>
      <c r="H15" s="136"/>
    </row>
    <row r="16" spans="1:8" x14ac:dyDescent="0.2">
      <c r="B16" s="140" t="s">
        <v>39</v>
      </c>
      <c r="C16" s="141"/>
      <c r="D16" s="48" t="s">
        <v>40</v>
      </c>
      <c r="E16" s="42"/>
      <c r="F16" s="42"/>
      <c r="G16" s="42">
        <f>H50*5%</f>
        <v>10597.0375</v>
      </c>
      <c r="H16" s="136"/>
    </row>
    <row r="17" spans="2:8" x14ac:dyDescent="0.2">
      <c r="B17" s="140"/>
      <c r="C17" s="141"/>
      <c r="D17" s="48"/>
      <c r="E17" s="46"/>
      <c r="F17" s="78"/>
      <c r="G17" s="42"/>
      <c r="H17" s="136"/>
    </row>
    <row r="18" spans="2:8" x14ac:dyDescent="0.2">
      <c r="B18" s="140" t="s">
        <v>73</v>
      </c>
      <c r="C18" s="141"/>
      <c r="D18" s="48" t="s">
        <v>74</v>
      </c>
      <c r="E18" s="46"/>
      <c r="F18" s="79"/>
      <c r="G18" s="46">
        <v>25000</v>
      </c>
      <c r="H18" s="136"/>
    </row>
    <row r="19" spans="2:8" ht="15" thickBot="1" x14ac:dyDescent="0.25">
      <c r="B19" s="144"/>
      <c r="C19" s="145"/>
      <c r="D19" s="45"/>
      <c r="E19" s="45"/>
      <c r="F19" s="45"/>
      <c r="G19" s="45"/>
      <c r="H19" s="137"/>
    </row>
    <row r="20" spans="2:8" ht="14.25" x14ac:dyDescent="0.2">
      <c r="B20" s="146"/>
      <c r="C20" s="146"/>
      <c r="D20" s="35"/>
      <c r="E20" s="35"/>
      <c r="F20" s="35"/>
      <c r="G20" s="35" t="s">
        <v>42</v>
      </c>
      <c r="H20" s="46">
        <f>+SUM(G15:G19)</f>
        <v>35597.037499999999</v>
      </c>
    </row>
    <row r="21" spans="2:8" ht="14.25" x14ac:dyDescent="0.2">
      <c r="B21" s="35"/>
      <c r="C21" s="35"/>
      <c r="D21" s="35"/>
      <c r="E21" s="35"/>
      <c r="F21" s="35"/>
      <c r="G21" s="35"/>
      <c r="H21" s="35"/>
    </row>
    <row r="22" spans="2:8" ht="15" x14ac:dyDescent="0.2">
      <c r="B22" s="35"/>
      <c r="C22" s="35"/>
      <c r="D22" s="47"/>
      <c r="E22" s="35"/>
      <c r="F22" s="35"/>
      <c r="G22" s="35"/>
      <c r="H22" s="35"/>
    </row>
    <row r="23" spans="2:8" ht="15" thickBot="1" x14ac:dyDescent="0.25">
      <c r="B23" s="34" t="s">
        <v>43</v>
      </c>
      <c r="C23" s="35"/>
      <c r="D23" s="35"/>
      <c r="E23" s="35"/>
      <c r="F23" s="35"/>
      <c r="G23" s="35"/>
      <c r="H23" s="35"/>
    </row>
    <row r="24" spans="2:8" ht="15" thickBot="1" x14ac:dyDescent="0.25">
      <c r="B24" s="147" t="s">
        <v>34</v>
      </c>
      <c r="C24" s="148"/>
      <c r="D24" s="37" t="s">
        <v>44</v>
      </c>
      <c r="E24" s="37" t="s">
        <v>45</v>
      </c>
      <c r="F24" s="37" t="s">
        <v>46</v>
      </c>
      <c r="G24" s="38" t="s">
        <v>38</v>
      </c>
      <c r="H24" s="135"/>
    </row>
    <row r="25" spans="2:8" x14ac:dyDescent="0.2">
      <c r="B25" s="140"/>
      <c r="C25" s="141"/>
      <c r="D25" s="51"/>
      <c r="E25" s="49"/>
      <c r="F25" s="49"/>
      <c r="G25" s="49"/>
      <c r="H25" s="136"/>
    </row>
    <row r="26" spans="2:8" x14ac:dyDescent="0.2">
      <c r="B26" s="140" t="s">
        <v>77</v>
      </c>
      <c r="C26" s="141"/>
      <c r="D26" s="48" t="s">
        <v>76</v>
      </c>
      <c r="E26" s="49">
        <f>'CONCRETO CICLOP '!E26</f>
        <v>215000</v>
      </c>
      <c r="F26" s="48">
        <v>1.45</v>
      </c>
      <c r="G26" s="50">
        <f>+F26*E26</f>
        <v>311750</v>
      </c>
      <c r="H26" s="136"/>
    </row>
    <row r="27" spans="2:8" x14ac:dyDescent="0.2">
      <c r="B27" s="151" t="s">
        <v>78</v>
      </c>
      <c r="C27" s="152"/>
      <c r="D27" s="51" t="s">
        <v>79</v>
      </c>
      <c r="E27" s="52">
        <f>'CONCRETO CICLOP '!E27</f>
        <v>41176</v>
      </c>
      <c r="F27" s="51">
        <v>7.5</v>
      </c>
      <c r="G27" s="50">
        <f>+F27*E27</f>
        <v>308820</v>
      </c>
      <c r="H27" s="136"/>
    </row>
    <row r="28" spans="2:8" ht="14.25" x14ac:dyDescent="0.2">
      <c r="B28" s="151" t="s">
        <v>80</v>
      </c>
      <c r="C28" s="152"/>
      <c r="D28" s="44" t="s">
        <v>81</v>
      </c>
      <c r="E28" s="63">
        <v>2</v>
      </c>
      <c r="F28" s="48">
        <v>210</v>
      </c>
      <c r="G28" s="50">
        <f>+F28*E28</f>
        <v>420</v>
      </c>
      <c r="H28" s="136"/>
    </row>
    <row r="29" spans="2:8" ht="15" thickBot="1" x14ac:dyDescent="0.25">
      <c r="B29" s="144"/>
      <c r="C29" s="145"/>
      <c r="D29" s="45"/>
      <c r="E29" s="45"/>
      <c r="F29" s="45"/>
      <c r="G29" s="45"/>
      <c r="H29" s="137"/>
    </row>
    <row r="30" spans="2:8" ht="14.25" x14ac:dyDescent="0.2">
      <c r="B30" s="146"/>
      <c r="C30" s="146"/>
      <c r="D30" s="35"/>
      <c r="E30" s="35"/>
      <c r="F30" s="35"/>
      <c r="G30" s="35" t="s">
        <v>42</v>
      </c>
      <c r="H30" s="46">
        <f>+SUM(G25:G29)</f>
        <v>620990</v>
      </c>
    </row>
    <row r="31" spans="2:8" ht="14.25" x14ac:dyDescent="0.2">
      <c r="B31" s="35"/>
      <c r="C31" s="35"/>
      <c r="D31" s="35"/>
      <c r="E31" s="35"/>
      <c r="F31" s="35"/>
      <c r="G31" s="35"/>
      <c r="H31" s="35"/>
    </row>
    <row r="32" spans="2:8" ht="15" thickBot="1" x14ac:dyDescent="0.25">
      <c r="B32" s="34" t="s">
        <v>47</v>
      </c>
      <c r="C32" s="35"/>
      <c r="D32" s="35"/>
      <c r="E32" s="35"/>
      <c r="F32" s="35"/>
      <c r="G32" s="35"/>
      <c r="H32" s="35"/>
    </row>
    <row r="33" spans="2:8" ht="15" thickBot="1" x14ac:dyDescent="0.25">
      <c r="B33" s="36" t="s">
        <v>48</v>
      </c>
      <c r="C33" s="37" t="s">
        <v>49</v>
      </c>
      <c r="D33" s="37" t="s">
        <v>50</v>
      </c>
      <c r="E33" s="37" t="s">
        <v>51</v>
      </c>
      <c r="F33" s="37" t="s">
        <v>52</v>
      </c>
      <c r="G33" s="38" t="s">
        <v>38</v>
      </c>
      <c r="H33" s="155"/>
    </row>
    <row r="34" spans="2:8" ht="12.75" customHeight="1" x14ac:dyDescent="0.2">
      <c r="B34" s="58" t="s">
        <v>83</v>
      </c>
      <c r="C34" s="66">
        <f>F26</f>
        <v>1.45</v>
      </c>
      <c r="D34" s="66">
        <v>24</v>
      </c>
      <c r="E34" s="66">
        <f>C34*D34</f>
        <v>34.799999999999997</v>
      </c>
      <c r="F34" s="66">
        <v>2000</v>
      </c>
      <c r="G34" s="81">
        <f>F34*E34</f>
        <v>69600</v>
      </c>
      <c r="H34" s="156"/>
    </row>
    <row r="35" spans="2:8" x14ac:dyDescent="0.2">
      <c r="B35" s="58" t="s">
        <v>78</v>
      </c>
      <c r="C35" s="66">
        <v>1</v>
      </c>
      <c r="D35" s="66">
        <v>24</v>
      </c>
      <c r="E35" s="66"/>
      <c r="F35" s="66">
        <v>3000</v>
      </c>
      <c r="G35" s="81">
        <f>C35*D35*F35</f>
        <v>72000</v>
      </c>
      <c r="H35" s="156"/>
    </row>
    <row r="36" spans="2:8" x14ac:dyDescent="0.2">
      <c r="B36" s="58"/>
      <c r="C36" s="42"/>
      <c r="D36" s="42"/>
      <c r="E36" s="42"/>
      <c r="F36" s="42"/>
      <c r="G36" s="59"/>
      <c r="H36" s="156"/>
    </row>
    <row r="37" spans="2:8" ht="15" thickBot="1" x14ac:dyDescent="0.25">
      <c r="B37" s="60"/>
      <c r="C37" s="45"/>
      <c r="D37" s="45"/>
      <c r="E37" s="45"/>
      <c r="F37" s="45"/>
      <c r="G37" s="61"/>
      <c r="H37" s="157"/>
    </row>
    <row r="38" spans="2:8" ht="14.25" x14ac:dyDescent="0.2">
      <c r="B38" s="35"/>
      <c r="C38" s="35"/>
      <c r="D38" s="35"/>
      <c r="E38" s="35"/>
      <c r="F38" s="35"/>
      <c r="G38" s="35" t="s">
        <v>42</v>
      </c>
      <c r="H38" s="46">
        <f>+SUM(G34:G37)</f>
        <v>141600</v>
      </c>
    </row>
    <row r="39" spans="2:8" ht="14.25" x14ac:dyDescent="0.2">
      <c r="B39" s="35"/>
      <c r="C39" s="35"/>
      <c r="D39" s="35"/>
      <c r="E39" s="35"/>
      <c r="F39" s="35"/>
      <c r="G39" s="35"/>
      <c r="H39" s="85"/>
    </row>
    <row r="40" spans="2:8" ht="14.25" x14ac:dyDescent="0.2">
      <c r="B40" s="35"/>
      <c r="C40" s="35"/>
      <c r="D40" s="35"/>
      <c r="E40" s="35"/>
      <c r="F40" s="35"/>
      <c r="G40" s="35"/>
      <c r="H40" s="85"/>
    </row>
    <row r="41" spans="2:8" ht="14.25" x14ac:dyDescent="0.2">
      <c r="B41" s="35"/>
      <c r="C41" s="35"/>
      <c r="D41" s="35"/>
      <c r="E41" s="35"/>
      <c r="F41" s="35"/>
      <c r="G41" s="35"/>
      <c r="H41" s="85"/>
    </row>
    <row r="42" spans="2:8" ht="14.25" x14ac:dyDescent="0.2">
      <c r="B42" s="35"/>
      <c r="C42" s="35"/>
      <c r="D42" s="35"/>
      <c r="E42" s="35"/>
      <c r="F42" s="35"/>
      <c r="G42" s="35"/>
      <c r="H42" s="35"/>
    </row>
    <row r="43" spans="2:8" ht="15" thickBot="1" x14ac:dyDescent="0.25">
      <c r="B43" s="34" t="s">
        <v>53</v>
      </c>
      <c r="C43" s="35"/>
      <c r="D43" s="35"/>
      <c r="E43" s="35"/>
      <c r="F43" s="35"/>
      <c r="G43" s="35"/>
      <c r="H43" s="35"/>
    </row>
    <row r="44" spans="2:8" ht="15" thickBot="1" x14ac:dyDescent="0.25">
      <c r="B44" s="36" t="s">
        <v>54</v>
      </c>
      <c r="C44" s="37" t="s">
        <v>55</v>
      </c>
      <c r="D44" s="37" t="s">
        <v>56</v>
      </c>
      <c r="E44" s="37" t="s">
        <v>57</v>
      </c>
      <c r="F44" s="37" t="s">
        <v>37</v>
      </c>
      <c r="G44" s="82" t="s">
        <v>38</v>
      </c>
      <c r="H44" s="155"/>
    </row>
    <row r="45" spans="2:8" x14ac:dyDescent="0.2">
      <c r="B45" s="62" t="s">
        <v>88</v>
      </c>
      <c r="C45" s="63">
        <v>86700</v>
      </c>
      <c r="D45" s="64">
        <v>0.63</v>
      </c>
      <c r="E45" s="65">
        <f>C45*(1+D45)</f>
        <v>141321</v>
      </c>
      <c r="F45" s="66">
        <v>4</v>
      </c>
      <c r="G45" s="83">
        <f>+E45/F45</f>
        <v>35330.25</v>
      </c>
      <c r="H45" s="156"/>
    </row>
    <row r="46" spans="2:8" x14ac:dyDescent="0.2">
      <c r="B46" s="62" t="s">
        <v>58</v>
      </c>
      <c r="C46" s="63">
        <v>86700</v>
      </c>
      <c r="D46" s="64">
        <v>0.63</v>
      </c>
      <c r="E46" s="65">
        <f>C46*(1+D46)</f>
        <v>141321</v>
      </c>
      <c r="F46" s="66">
        <v>4</v>
      </c>
      <c r="G46" s="65">
        <f>+E46/F46</f>
        <v>35330.25</v>
      </c>
      <c r="H46" s="156"/>
    </row>
    <row r="47" spans="2:8" x14ac:dyDescent="0.2">
      <c r="B47" s="58" t="s">
        <v>85</v>
      </c>
      <c r="C47" s="63">
        <v>346700</v>
      </c>
      <c r="D47" s="67">
        <v>0.63</v>
      </c>
      <c r="E47" s="65">
        <f>C47*(1+D47)</f>
        <v>565121</v>
      </c>
      <c r="F47" s="42">
        <v>4</v>
      </c>
      <c r="G47" s="65">
        <f>+E47/F47</f>
        <v>141280.25</v>
      </c>
      <c r="H47" s="156"/>
    </row>
    <row r="48" spans="2:8" ht="14.25" x14ac:dyDescent="0.2">
      <c r="B48" s="68"/>
      <c r="C48" s="43"/>
      <c r="D48" s="43"/>
      <c r="E48" s="43"/>
      <c r="F48" s="43"/>
      <c r="G48" s="84"/>
      <c r="H48" s="156"/>
    </row>
    <row r="49" spans="2:8" ht="15" thickBot="1" x14ac:dyDescent="0.25">
      <c r="B49" s="60"/>
      <c r="C49" s="45"/>
      <c r="D49" s="45"/>
      <c r="E49" s="45"/>
      <c r="F49" s="45"/>
      <c r="G49" s="61"/>
      <c r="H49" s="157"/>
    </row>
    <row r="50" spans="2:8" ht="14.25" x14ac:dyDescent="0.2">
      <c r="B50" s="35"/>
      <c r="C50" s="35"/>
      <c r="D50" s="35"/>
      <c r="E50" s="35"/>
      <c r="F50" s="35"/>
      <c r="G50" s="35" t="s">
        <v>42</v>
      </c>
      <c r="H50" s="46">
        <f>+SUM(G45:G49)</f>
        <v>211940.75</v>
      </c>
    </row>
    <row r="51" spans="2:8" ht="15" thickBot="1" x14ac:dyDescent="0.25">
      <c r="B51" s="35"/>
      <c r="C51" s="35"/>
      <c r="D51" s="35"/>
      <c r="E51" s="35"/>
      <c r="F51" s="35"/>
      <c r="G51" s="35"/>
      <c r="H51" s="35"/>
    </row>
    <row r="52" spans="2:8" ht="15" thickBot="1" x14ac:dyDescent="0.25">
      <c r="B52" s="35"/>
      <c r="C52" s="35"/>
      <c r="D52" s="35"/>
      <c r="E52" s="35"/>
      <c r="F52" s="35" t="s">
        <v>60</v>
      </c>
      <c r="G52" s="35"/>
      <c r="H52" s="71">
        <f>+H50+H38+H30+H20</f>
        <v>1010127.7875</v>
      </c>
    </row>
    <row r="53" spans="2:8" ht="14.25" x14ac:dyDescent="0.2">
      <c r="B53" s="35"/>
      <c r="C53" s="35"/>
      <c r="D53" s="35"/>
      <c r="E53" s="35"/>
      <c r="F53" s="35"/>
      <c r="G53" s="35"/>
      <c r="H53" s="35"/>
    </row>
    <row r="54" spans="2:8" ht="14.25" x14ac:dyDescent="0.2">
      <c r="B54" s="35"/>
      <c r="C54" s="35"/>
      <c r="D54" s="35"/>
      <c r="E54" s="35"/>
      <c r="F54" s="35"/>
      <c r="G54" s="35"/>
      <c r="H54" s="35"/>
    </row>
    <row r="55" spans="2:8" ht="15" thickBot="1" x14ac:dyDescent="0.25">
      <c r="B55" s="34" t="s">
        <v>61</v>
      </c>
      <c r="C55" s="35"/>
      <c r="D55" s="35"/>
      <c r="E55" s="35"/>
      <c r="F55" s="35"/>
      <c r="G55" s="35"/>
      <c r="H55" s="35"/>
    </row>
    <row r="56" spans="2:8" ht="15" thickBot="1" x14ac:dyDescent="0.25">
      <c r="B56" s="133" t="s">
        <v>62</v>
      </c>
      <c r="C56" s="134"/>
      <c r="D56" s="134"/>
      <c r="E56" s="134"/>
      <c r="F56" s="37" t="s">
        <v>63</v>
      </c>
      <c r="G56" s="38" t="s">
        <v>64</v>
      </c>
      <c r="H56" s="155"/>
    </row>
    <row r="57" spans="2:8" x14ac:dyDescent="0.2">
      <c r="B57" s="160" t="s">
        <v>65</v>
      </c>
      <c r="C57" s="161"/>
      <c r="D57" s="161"/>
      <c r="E57" s="161"/>
      <c r="F57" s="72">
        <v>0.2</v>
      </c>
      <c r="G57" s="73">
        <f>+H52*F57</f>
        <v>202025.5575</v>
      </c>
      <c r="H57" s="156"/>
    </row>
    <row r="58" spans="2:8" x14ac:dyDescent="0.2">
      <c r="B58" s="162" t="s">
        <v>66</v>
      </c>
      <c r="C58" s="163"/>
      <c r="D58" s="163"/>
      <c r="E58" s="163"/>
      <c r="F58" s="41">
        <v>0.05</v>
      </c>
      <c r="G58" s="73">
        <f>+F58*H52</f>
        <v>50506.389374999999</v>
      </c>
      <c r="H58" s="156"/>
    </row>
    <row r="59" spans="2:8" x14ac:dyDescent="0.2">
      <c r="B59" s="162" t="s">
        <v>67</v>
      </c>
      <c r="C59" s="163"/>
      <c r="D59" s="163"/>
      <c r="E59" s="163"/>
      <c r="F59" s="41">
        <v>0.05</v>
      </c>
      <c r="G59" s="73">
        <f>+F59*H52</f>
        <v>50506.389374999999</v>
      </c>
      <c r="H59" s="156"/>
    </row>
    <row r="60" spans="2:8" ht="15" thickBot="1" x14ac:dyDescent="0.25">
      <c r="B60" s="144"/>
      <c r="C60" s="145"/>
      <c r="D60" s="145"/>
      <c r="E60" s="145"/>
      <c r="F60" s="45"/>
      <c r="G60" s="61"/>
      <c r="H60" s="157"/>
    </row>
    <row r="61" spans="2:8" ht="14.25" x14ac:dyDescent="0.2">
      <c r="B61" s="35"/>
      <c r="C61" s="35"/>
      <c r="D61" s="35"/>
      <c r="E61" s="35"/>
      <c r="F61" s="35"/>
      <c r="G61" s="35" t="s">
        <v>42</v>
      </c>
      <c r="H61" s="46">
        <f>+SUM(G57:G59)</f>
        <v>303038.33624999999</v>
      </c>
    </row>
    <row r="62" spans="2:8" ht="15" thickBot="1" x14ac:dyDescent="0.25">
      <c r="B62" s="35"/>
      <c r="C62" s="35"/>
      <c r="D62" s="35"/>
      <c r="E62" s="35"/>
      <c r="F62" s="35"/>
      <c r="G62" s="35"/>
      <c r="H62" s="35"/>
    </row>
    <row r="63" spans="2:8" ht="15" thickBot="1" x14ac:dyDescent="0.25">
      <c r="B63" s="35"/>
      <c r="C63" s="35"/>
      <c r="D63" s="35"/>
      <c r="E63" s="74" t="s">
        <v>68</v>
      </c>
      <c r="F63" s="35"/>
      <c r="G63" s="35"/>
      <c r="H63" s="71">
        <f>+H61+H52</f>
        <v>1313166.12375</v>
      </c>
    </row>
    <row r="64" spans="2:8" ht="14.25" x14ac:dyDescent="0.2">
      <c r="B64" s="35"/>
      <c r="C64" s="35"/>
      <c r="D64" s="35"/>
      <c r="E64" s="35"/>
      <c r="F64" s="35"/>
      <c r="G64" s="35"/>
      <c r="H64" s="35"/>
    </row>
    <row r="65" spans="2:8" ht="14.25" x14ac:dyDescent="0.2">
      <c r="B65" s="35"/>
      <c r="C65" s="35"/>
      <c r="D65" s="35"/>
      <c r="E65" s="35"/>
      <c r="F65" s="35"/>
      <c r="G65" s="35"/>
      <c r="H65" s="35"/>
    </row>
    <row r="66" spans="2:8" ht="14.25" x14ac:dyDescent="0.2">
      <c r="B66" s="75"/>
      <c r="C66" s="35"/>
      <c r="D66" s="35"/>
      <c r="E66" s="35"/>
      <c r="F66" s="76"/>
      <c r="G66" s="77"/>
      <c r="H66" s="75"/>
    </row>
    <row r="67" spans="2:8" ht="14.25" x14ac:dyDescent="0.2">
      <c r="B67" s="28"/>
      <c r="C67" s="35"/>
      <c r="D67" s="35"/>
      <c r="E67" s="35"/>
      <c r="F67" s="35"/>
      <c r="G67" s="35"/>
      <c r="H67" s="35"/>
    </row>
  </sheetData>
  <mergeCells count="26">
    <mergeCell ref="B30:C30"/>
    <mergeCell ref="H33:H37"/>
    <mergeCell ref="H44:H49"/>
    <mergeCell ref="B56:E56"/>
    <mergeCell ref="H56:H60"/>
    <mergeCell ref="B57:E57"/>
    <mergeCell ref="B58:E58"/>
    <mergeCell ref="B59:E59"/>
    <mergeCell ref="B60:E60"/>
    <mergeCell ref="B20:C20"/>
    <mergeCell ref="B24:C24"/>
    <mergeCell ref="H24:H29"/>
    <mergeCell ref="B25:C25"/>
    <mergeCell ref="B26:C26"/>
    <mergeCell ref="B27:C27"/>
    <mergeCell ref="B28:C28"/>
    <mergeCell ref="B29:C29"/>
    <mergeCell ref="B1:C1"/>
    <mergeCell ref="B2:C2"/>
    <mergeCell ref="B14:C14"/>
    <mergeCell ref="H14:H19"/>
    <mergeCell ref="B15:C15"/>
    <mergeCell ref="B16:C16"/>
    <mergeCell ref="B17:C17"/>
    <mergeCell ref="B18:C18"/>
    <mergeCell ref="B19:C19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activeCell="K23" sqref="K23"/>
    </sheetView>
  </sheetViews>
  <sheetFormatPr baseColWidth="10" defaultColWidth="11.42578125" defaultRowHeight="12.75" x14ac:dyDescent="0.2"/>
  <cols>
    <col min="1" max="1" width="0.7109375" style="25" customWidth="1"/>
    <col min="2" max="2" width="14.7109375" style="25" customWidth="1"/>
    <col min="3" max="3" width="25.42578125" style="25" customWidth="1"/>
    <col min="4" max="4" width="14.42578125" style="25" customWidth="1"/>
    <col min="5" max="5" width="16" style="25" customWidth="1"/>
    <col min="6" max="6" width="13.5703125" style="25" customWidth="1"/>
    <col min="7" max="7" width="11.5703125" style="25" bestFit="1" customWidth="1"/>
    <col min="8" max="8" width="11.42578125" style="25"/>
    <col min="9" max="9" width="0.5703125" style="25" customWidth="1"/>
    <col min="10" max="256" width="11.42578125" style="25"/>
    <col min="257" max="257" width="0.7109375" style="25" customWidth="1"/>
    <col min="258" max="258" width="14.7109375" style="25" customWidth="1"/>
    <col min="259" max="259" width="25.42578125" style="25" customWidth="1"/>
    <col min="260" max="260" width="14.42578125" style="25" customWidth="1"/>
    <col min="261" max="261" width="16" style="25" customWidth="1"/>
    <col min="262" max="262" width="13.5703125" style="25" customWidth="1"/>
    <col min="263" max="263" width="11.5703125" style="25" bestFit="1" customWidth="1"/>
    <col min="264" max="264" width="11.42578125" style="25"/>
    <col min="265" max="265" width="0.5703125" style="25" customWidth="1"/>
    <col min="266" max="512" width="11.42578125" style="25"/>
    <col min="513" max="513" width="0.7109375" style="25" customWidth="1"/>
    <col min="514" max="514" width="14.7109375" style="25" customWidth="1"/>
    <col min="515" max="515" width="25.42578125" style="25" customWidth="1"/>
    <col min="516" max="516" width="14.42578125" style="25" customWidth="1"/>
    <col min="517" max="517" width="16" style="25" customWidth="1"/>
    <col min="518" max="518" width="13.5703125" style="25" customWidth="1"/>
    <col min="519" max="519" width="11.5703125" style="25" bestFit="1" customWidth="1"/>
    <col min="520" max="520" width="11.42578125" style="25"/>
    <col min="521" max="521" width="0.5703125" style="25" customWidth="1"/>
    <col min="522" max="768" width="11.42578125" style="25"/>
    <col min="769" max="769" width="0.7109375" style="25" customWidth="1"/>
    <col min="770" max="770" width="14.7109375" style="25" customWidth="1"/>
    <col min="771" max="771" width="25.42578125" style="25" customWidth="1"/>
    <col min="772" max="772" width="14.42578125" style="25" customWidth="1"/>
    <col min="773" max="773" width="16" style="25" customWidth="1"/>
    <col min="774" max="774" width="13.5703125" style="25" customWidth="1"/>
    <col min="775" max="775" width="11.5703125" style="25" bestFit="1" customWidth="1"/>
    <col min="776" max="776" width="11.42578125" style="25"/>
    <col min="777" max="777" width="0.5703125" style="25" customWidth="1"/>
    <col min="778" max="1024" width="11.42578125" style="25"/>
    <col min="1025" max="1025" width="0.7109375" style="25" customWidth="1"/>
    <col min="1026" max="1026" width="14.7109375" style="25" customWidth="1"/>
    <col min="1027" max="1027" width="25.42578125" style="25" customWidth="1"/>
    <col min="1028" max="1028" width="14.42578125" style="25" customWidth="1"/>
    <col min="1029" max="1029" width="16" style="25" customWidth="1"/>
    <col min="1030" max="1030" width="13.5703125" style="25" customWidth="1"/>
    <col min="1031" max="1031" width="11.5703125" style="25" bestFit="1" customWidth="1"/>
    <col min="1032" max="1032" width="11.42578125" style="25"/>
    <col min="1033" max="1033" width="0.5703125" style="25" customWidth="1"/>
    <col min="1034" max="1280" width="11.42578125" style="25"/>
    <col min="1281" max="1281" width="0.7109375" style="25" customWidth="1"/>
    <col min="1282" max="1282" width="14.7109375" style="25" customWidth="1"/>
    <col min="1283" max="1283" width="25.42578125" style="25" customWidth="1"/>
    <col min="1284" max="1284" width="14.42578125" style="25" customWidth="1"/>
    <col min="1285" max="1285" width="16" style="25" customWidth="1"/>
    <col min="1286" max="1286" width="13.5703125" style="25" customWidth="1"/>
    <col min="1287" max="1287" width="11.5703125" style="25" bestFit="1" customWidth="1"/>
    <col min="1288" max="1288" width="11.42578125" style="25"/>
    <col min="1289" max="1289" width="0.5703125" style="25" customWidth="1"/>
    <col min="1290" max="1536" width="11.42578125" style="25"/>
    <col min="1537" max="1537" width="0.7109375" style="25" customWidth="1"/>
    <col min="1538" max="1538" width="14.7109375" style="25" customWidth="1"/>
    <col min="1539" max="1539" width="25.42578125" style="25" customWidth="1"/>
    <col min="1540" max="1540" width="14.42578125" style="25" customWidth="1"/>
    <col min="1541" max="1541" width="16" style="25" customWidth="1"/>
    <col min="1542" max="1542" width="13.5703125" style="25" customWidth="1"/>
    <col min="1543" max="1543" width="11.5703125" style="25" bestFit="1" customWidth="1"/>
    <col min="1544" max="1544" width="11.42578125" style="25"/>
    <col min="1545" max="1545" width="0.5703125" style="25" customWidth="1"/>
    <col min="1546" max="1792" width="11.42578125" style="25"/>
    <col min="1793" max="1793" width="0.7109375" style="25" customWidth="1"/>
    <col min="1794" max="1794" width="14.7109375" style="25" customWidth="1"/>
    <col min="1795" max="1795" width="25.42578125" style="25" customWidth="1"/>
    <col min="1796" max="1796" width="14.42578125" style="25" customWidth="1"/>
    <col min="1797" max="1797" width="16" style="25" customWidth="1"/>
    <col min="1798" max="1798" width="13.5703125" style="25" customWidth="1"/>
    <col min="1799" max="1799" width="11.5703125" style="25" bestFit="1" customWidth="1"/>
    <col min="1800" max="1800" width="11.42578125" style="25"/>
    <col min="1801" max="1801" width="0.5703125" style="25" customWidth="1"/>
    <col min="1802" max="2048" width="11.42578125" style="25"/>
    <col min="2049" max="2049" width="0.7109375" style="25" customWidth="1"/>
    <col min="2050" max="2050" width="14.7109375" style="25" customWidth="1"/>
    <col min="2051" max="2051" width="25.42578125" style="25" customWidth="1"/>
    <col min="2052" max="2052" width="14.42578125" style="25" customWidth="1"/>
    <col min="2053" max="2053" width="16" style="25" customWidth="1"/>
    <col min="2054" max="2054" width="13.5703125" style="25" customWidth="1"/>
    <col min="2055" max="2055" width="11.5703125" style="25" bestFit="1" customWidth="1"/>
    <col min="2056" max="2056" width="11.42578125" style="25"/>
    <col min="2057" max="2057" width="0.5703125" style="25" customWidth="1"/>
    <col min="2058" max="2304" width="11.42578125" style="25"/>
    <col min="2305" max="2305" width="0.7109375" style="25" customWidth="1"/>
    <col min="2306" max="2306" width="14.7109375" style="25" customWidth="1"/>
    <col min="2307" max="2307" width="25.42578125" style="25" customWidth="1"/>
    <col min="2308" max="2308" width="14.42578125" style="25" customWidth="1"/>
    <col min="2309" max="2309" width="16" style="25" customWidth="1"/>
    <col min="2310" max="2310" width="13.5703125" style="25" customWidth="1"/>
    <col min="2311" max="2311" width="11.5703125" style="25" bestFit="1" customWidth="1"/>
    <col min="2312" max="2312" width="11.42578125" style="25"/>
    <col min="2313" max="2313" width="0.5703125" style="25" customWidth="1"/>
    <col min="2314" max="2560" width="11.42578125" style="25"/>
    <col min="2561" max="2561" width="0.7109375" style="25" customWidth="1"/>
    <col min="2562" max="2562" width="14.7109375" style="25" customWidth="1"/>
    <col min="2563" max="2563" width="25.42578125" style="25" customWidth="1"/>
    <col min="2564" max="2564" width="14.42578125" style="25" customWidth="1"/>
    <col min="2565" max="2565" width="16" style="25" customWidth="1"/>
    <col min="2566" max="2566" width="13.5703125" style="25" customWidth="1"/>
    <col min="2567" max="2567" width="11.5703125" style="25" bestFit="1" customWidth="1"/>
    <col min="2568" max="2568" width="11.42578125" style="25"/>
    <col min="2569" max="2569" width="0.5703125" style="25" customWidth="1"/>
    <col min="2570" max="2816" width="11.42578125" style="25"/>
    <col min="2817" max="2817" width="0.7109375" style="25" customWidth="1"/>
    <col min="2818" max="2818" width="14.7109375" style="25" customWidth="1"/>
    <col min="2819" max="2819" width="25.42578125" style="25" customWidth="1"/>
    <col min="2820" max="2820" width="14.42578125" style="25" customWidth="1"/>
    <col min="2821" max="2821" width="16" style="25" customWidth="1"/>
    <col min="2822" max="2822" width="13.5703125" style="25" customWidth="1"/>
    <col min="2823" max="2823" width="11.5703125" style="25" bestFit="1" customWidth="1"/>
    <col min="2824" max="2824" width="11.42578125" style="25"/>
    <col min="2825" max="2825" width="0.5703125" style="25" customWidth="1"/>
    <col min="2826" max="3072" width="11.42578125" style="25"/>
    <col min="3073" max="3073" width="0.7109375" style="25" customWidth="1"/>
    <col min="3074" max="3074" width="14.7109375" style="25" customWidth="1"/>
    <col min="3075" max="3075" width="25.42578125" style="25" customWidth="1"/>
    <col min="3076" max="3076" width="14.42578125" style="25" customWidth="1"/>
    <col min="3077" max="3077" width="16" style="25" customWidth="1"/>
    <col min="3078" max="3078" width="13.5703125" style="25" customWidth="1"/>
    <col min="3079" max="3079" width="11.5703125" style="25" bestFit="1" customWidth="1"/>
    <col min="3080" max="3080" width="11.42578125" style="25"/>
    <col min="3081" max="3081" width="0.5703125" style="25" customWidth="1"/>
    <col min="3082" max="3328" width="11.42578125" style="25"/>
    <col min="3329" max="3329" width="0.7109375" style="25" customWidth="1"/>
    <col min="3330" max="3330" width="14.7109375" style="25" customWidth="1"/>
    <col min="3331" max="3331" width="25.42578125" style="25" customWidth="1"/>
    <col min="3332" max="3332" width="14.42578125" style="25" customWidth="1"/>
    <col min="3333" max="3333" width="16" style="25" customWidth="1"/>
    <col min="3334" max="3334" width="13.5703125" style="25" customWidth="1"/>
    <col min="3335" max="3335" width="11.5703125" style="25" bestFit="1" customWidth="1"/>
    <col min="3336" max="3336" width="11.42578125" style="25"/>
    <col min="3337" max="3337" width="0.5703125" style="25" customWidth="1"/>
    <col min="3338" max="3584" width="11.42578125" style="25"/>
    <col min="3585" max="3585" width="0.7109375" style="25" customWidth="1"/>
    <col min="3586" max="3586" width="14.7109375" style="25" customWidth="1"/>
    <col min="3587" max="3587" width="25.42578125" style="25" customWidth="1"/>
    <col min="3588" max="3588" width="14.42578125" style="25" customWidth="1"/>
    <col min="3589" max="3589" width="16" style="25" customWidth="1"/>
    <col min="3590" max="3590" width="13.5703125" style="25" customWidth="1"/>
    <col min="3591" max="3591" width="11.5703125" style="25" bestFit="1" customWidth="1"/>
    <col min="3592" max="3592" width="11.42578125" style="25"/>
    <col min="3593" max="3593" width="0.5703125" style="25" customWidth="1"/>
    <col min="3594" max="3840" width="11.42578125" style="25"/>
    <col min="3841" max="3841" width="0.7109375" style="25" customWidth="1"/>
    <col min="3842" max="3842" width="14.7109375" style="25" customWidth="1"/>
    <col min="3843" max="3843" width="25.42578125" style="25" customWidth="1"/>
    <col min="3844" max="3844" width="14.42578125" style="25" customWidth="1"/>
    <col min="3845" max="3845" width="16" style="25" customWidth="1"/>
    <col min="3846" max="3846" width="13.5703125" style="25" customWidth="1"/>
    <col min="3847" max="3847" width="11.5703125" style="25" bestFit="1" customWidth="1"/>
    <col min="3848" max="3848" width="11.42578125" style="25"/>
    <col min="3849" max="3849" width="0.5703125" style="25" customWidth="1"/>
    <col min="3850" max="4096" width="11.42578125" style="25"/>
    <col min="4097" max="4097" width="0.7109375" style="25" customWidth="1"/>
    <col min="4098" max="4098" width="14.7109375" style="25" customWidth="1"/>
    <col min="4099" max="4099" width="25.42578125" style="25" customWidth="1"/>
    <col min="4100" max="4100" width="14.42578125" style="25" customWidth="1"/>
    <col min="4101" max="4101" width="16" style="25" customWidth="1"/>
    <col min="4102" max="4102" width="13.5703125" style="25" customWidth="1"/>
    <col min="4103" max="4103" width="11.5703125" style="25" bestFit="1" customWidth="1"/>
    <col min="4104" max="4104" width="11.42578125" style="25"/>
    <col min="4105" max="4105" width="0.5703125" style="25" customWidth="1"/>
    <col min="4106" max="4352" width="11.42578125" style="25"/>
    <col min="4353" max="4353" width="0.7109375" style="25" customWidth="1"/>
    <col min="4354" max="4354" width="14.7109375" style="25" customWidth="1"/>
    <col min="4355" max="4355" width="25.42578125" style="25" customWidth="1"/>
    <col min="4356" max="4356" width="14.42578125" style="25" customWidth="1"/>
    <col min="4357" max="4357" width="16" style="25" customWidth="1"/>
    <col min="4358" max="4358" width="13.5703125" style="25" customWidth="1"/>
    <col min="4359" max="4359" width="11.5703125" style="25" bestFit="1" customWidth="1"/>
    <col min="4360" max="4360" width="11.42578125" style="25"/>
    <col min="4361" max="4361" width="0.5703125" style="25" customWidth="1"/>
    <col min="4362" max="4608" width="11.42578125" style="25"/>
    <col min="4609" max="4609" width="0.7109375" style="25" customWidth="1"/>
    <col min="4610" max="4610" width="14.7109375" style="25" customWidth="1"/>
    <col min="4611" max="4611" width="25.42578125" style="25" customWidth="1"/>
    <col min="4612" max="4612" width="14.42578125" style="25" customWidth="1"/>
    <col min="4613" max="4613" width="16" style="25" customWidth="1"/>
    <col min="4614" max="4614" width="13.5703125" style="25" customWidth="1"/>
    <col min="4615" max="4615" width="11.5703125" style="25" bestFit="1" customWidth="1"/>
    <col min="4616" max="4616" width="11.42578125" style="25"/>
    <col min="4617" max="4617" width="0.5703125" style="25" customWidth="1"/>
    <col min="4618" max="4864" width="11.42578125" style="25"/>
    <col min="4865" max="4865" width="0.7109375" style="25" customWidth="1"/>
    <col min="4866" max="4866" width="14.7109375" style="25" customWidth="1"/>
    <col min="4867" max="4867" width="25.42578125" style="25" customWidth="1"/>
    <col min="4868" max="4868" width="14.42578125" style="25" customWidth="1"/>
    <col min="4869" max="4869" width="16" style="25" customWidth="1"/>
    <col min="4870" max="4870" width="13.5703125" style="25" customWidth="1"/>
    <col min="4871" max="4871" width="11.5703125" style="25" bestFit="1" customWidth="1"/>
    <col min="4872" max="4872" width="11.42578125" style="25"/>
    <col min="4873" max="4873" width="0.5703125" style="25" customWidth="1"/>
    <col min="4874" max="5120" width="11.42578125" style="25"/>
    <col min="5121" max="5121" width="0.7109375" style="25" customWidth="1"/>
    <col min="5122" max="5122" width="14.7109375" style="25" customWidth="1"/>
    <col min="5123" max="5123" width="25.42578125" style="25" customWidth="1"/>
    <col min="5124" max="5124" width="14.42578125" style="25" customWidth="1"/>
    <col min="5125" max="5125" width="16" style="25" customWidth="1"/>
    <col min="5126" max="5126" width="13.5703125" style="25" customWidth="1"/>
    <col min="5127" max="5127" width="11.5703125" style="25" bestFit="1" customWidth="1"/>
    <col min="5128" max="5128" width="11.42578125" style="25"/>
    <col min="5129" max="5129" width="0.5703125" style="25" customWidth="1"/>
    <col min="5130" max="5376" width="11.42578125" style="25"/>
    <col min="5377" max="5377" width="0.7109375" style="25" customWidth="1"/>
    <col min="5378" max="5378" width="14.7109375" style="25" customWidth="1"/>
    <col min="5379" max="5379" width="25.42578125" style="25" customWidth="1"/>
    <col min="5380" max="5380" width="14.42578125" style="25" customWidth="1"/>
    <col min="5381" max="5381" width="16" style="25" customWidth="1"/>
    <col min="5382" max="5382" width="13.5703125" style="25" customWidth="1"/>
    <col min="5383" max="5383" width="11.5703125" style="25" bestFit="1" customWidth="1"/>
    <col min="5384" max="5384" width="11.42578125" style="25"/>
    <col min="5385" max="5385" width="0.5703125" style="25" customWidth="1"/>
    <col min="5386" max="5632" width="11.42578125" style="25"/>
    <col min="5633" max="5633" width="0.7109375" style="25" customWidth="1"/>
    <col min="5634" max="5634" width="14.7109375" style="25" customWidth="1"/>
    <col min="5635" max="5635" width="25.42578125" style="25" customWidth="1"/>
    <col min="5636" max="5636" width="14.42578125" style="25" customWidth="1"/>
    <col min="5637" max="5637" width="16" style="25" customWidth="1"/>
    <col min="5638" max="5638" width="13.5703125" style="25" customWidth="1"/>
    <col min="5639" max="5639" width="11.5703125" style="25" bestFit="1" customWidth="1"/>
    <col min="5640" max="5640" width="11.42578125" style="25"/>
    <col min="5641" max="5641" width="0.5703125" style="25" customWidth="1"/>
    <col min="5642" max="5888" width="11.42578125" style="25"/>
    <col min="5889" max="5889" width="0.7109375" style="25" customWidth="1"/>
    <col min="5890" max="5890" width="14.7109375" style="25" customWidth="1"/>
    <col min="5891" max="5891" width="25.42578125" style="25" customWidth="1"/>
    <col min="5892" max="5892" width="14.42578125" style="25" customWidth="1"/>
    <col min="5893" max="5893" width="16" style="25" customWidth="1"/>
    <col min="5894" max="5894" width="13.5703125" style="25" customWidth="1"/>
    <col min="5895" max="5895" width="11.5703125" style="25" bestFit="1" customWidth="1"/>
    <col min="5896" max="5896" width="11.42578125" style="25"/>
    <col min="5897" max="5897" width="0.5703125" style="25" customWidth="1"/>
    <col min="5898" max="6144" width="11.42578125" style="25"/>
    <col min="6145" max="6145" width="0.7109375" style="25" customWidth="1"/>
    <col min="6146" max="6146" width="14.7109375" style="25" customWidth="1"/>
    <col min="6147" max="6147" width="25.42578125" style="25" customWidth="1"/>
    <col min="6148" max="6148" width="14.42578125" style="25" customWidth="1"/>
    <col min="6149" max="6149" width="16" style="25" customWidth="1"/>
    <col min="6150" max="6150" width="13.5703125" style="25" customWidth="1"/>
    <col min="6151" max="6151" width="11.5703125" style="25" bestFit="1" customWidth="1"/>
    <col min="6152" max="6152" width="11.42578125" style="25"/>
    <col min="6153" max="6153" width="0.5703125" style="25" customWidth="1"/>
    <col min="6154" max="6400" width="11.42578125" style="25"/>
    <col min="6401" max="6401" width="0.7109375" style="25" customWidth="1"/>
    <col min="6402" max="6402" width="14.7109375" style="25" customWidth="1"/>
    <col min="6403" max="6403" width="25.42578125" style="25" customWidth="1"/>
    <col min="6404" max="6404" width="14.42578125" style="25" customWidth="1"/>
    <col min="6405" max="6405" width="16" style="25" customWidth="1"/>
    <col min="6406" max="6406" width="13.5703125" style="25" customWidth="1"/>
    <col min="6407" max="6407" width="11.5703125" style="25" bestFit="1" customWidth="1"/>
    <col min="6408" max="6408" width="11.42578125" style="25"/>
    <col min="6409" max="6409" width="0.5703125" style="25" customWidth="1"/>
    <col min="6410" max="6656" width="11.42578125" style="25"/>
    <col min="6657" max="6657" width="0.7109375" style="25" customWidth="1"/>
    <col min="6658" max="6658" width="14.7109375" style="25" customWidth="1"/>
    <col min="6659" max="6659" width="25.42578125" style="25" customWidth="1"/>
    <col min="6660" max="6660" width="14.42578125" style="25" customWidth="1"/>
    <col min="6661" max="6661" width="16" style="25" customWidth="1"/>
    <col min="6662" max="6662" width="13.5703125" style="25" customWidth="1"/>
    <col min="6663" max="6663" width="11.5703125" style="25" bestFit="1" customWidth="1"/>
    <col min="6664" max="6664" width="11.42578125" style="25"/>
    <col min="6665" max="6665" width="0.5703125" style="25" customWidth="1"/>
    <col min="6666" max="6912" width="11.42578125" style="25"/>
    <col min="6913" max="6913" width="0.7109375" style="25" customWidth="1"/>
    <col min="6914" max="6914" width="14.7109375" style="25" customWidth="1"/>
    <col min="6915" max="6915" width="25.42578125" style="25" customWidth="1"/>
    <col min="6916" max="6916" width="14.42578125" style="25" customWidth="1"/>
    <col min="6917" max="6917" width="16" style="25" customWidth="1"/>
    <col min="6918" max="6918" width="13.5703125" style="25" customWidth="1"/>
    <col min="6919" max="6919" width="11.5703125" style="25" bestFit="1" customWidth="1"/>
    <col min="6920" max="6920" width="11.42578125" style="25"/>
    <col min="6921" max="6921" width="0.5703125" style="25" customWidth="1"/>
    <col min="6922" max="7168" width="11.42578125" style="25"/>
    <col min="7169" max="7169" width="0.7109375" style="25" customWidth="1"/>
    <col min="7170" max="7170" width="14.7109375" style="25" customWidth="1"/>
    <col min="7171" max="7171" width="25.42578125" style="25" customWidth="1"/>
    <col min="7172" max="7172" width="14.42578125" style="25" customWidth="1"/>
    <col min="7173" max="7173" width="16" style="25" customWidth="1"/>
    <col min="7174" max="7174" width="13.5703125" style="25" customWidth="1"/>
    <col min="7175" max="7175" width="11.5703125" style="25" bestFit="1" customWidth="1"/>
    <col min="7176" max="7176" width="11.42578125" style="25"/>
    <col min="7177" max="7177" width="0.5703125" style="25" customWidth="1"/>
    <col min="7178" max="7424" width="11.42578125" style="25"/>
    <col min="7425" max="7425" width="0.7109375" style="25" customWidth="1"/>
    <col min="7426" max="7426" width="14.7109375" style="25" customWidth="1"/>
    <col min="7427" max="7427" width="25.42578125" style="25" customWidth="1"/>
    <col min="7428" max="7428" width="14.42578125" style="25" customWidth="1"/>
    <col min="7429" max="7429" width="16" style="25" customWidth="1"/>
    <col min="7430" max="7430" width="13.5703125" style="25" customWidth="1"/>
    <col min="7431" max="7431" width="11.5703125" style="25" bestFit="1" customWidth="1"/>
    <col min="7432" max="7432" width="11.42578125" style="25"/>
    <col min="7433" max="7433" width="0.5703125" style="25" customWidth="1"/>
    <col min="7434" max="7680" width="11.42578125" style="25"/>
    <col min="7681" max="7681" width="0.7109375" style="25" customWidth="1"/>
    <col min="7682" max="7682" width="14.7109375" style="25" customWidth="1"/>
    <col min="7683" max="7683" width="25.42578125" style="25" customWidth="1"/>
    <col min="7684" max="7684" width="14.42578125" style="25" customWidth="1"/>
    <col min="7685" max="7685" width="16" style="25" customWidth="1"/>
    <col min="7686" max="7686" width="13.5703125" style="25" customWidth="1"/>
    <col min="7687" max="7687" width="11.5703125" style="25" bestFit="1" customWidth="1"/>
    <col min="7688" max="7688" width="11.42578125" style="25"/>
    <col min="7689" max="7689" width="0.5703125" style="25" customWidth="1"/>
    <col min="7690" max="7936" width="11.42578125" style="25"/>
    <col min="7937" max="7937" width="0.7109375" style="25" customWidth="1"/>
    <col min="7938" max="7938" width="14.7109375" style="25" customWidth="1"/>
    <col min="7939" max="7939" width="25.42578125" style="25" customWidth="1"/>
    <col min="7940" max="7940" width="14.42578125" style="25" customWidth="1"/>
    <col min="7941" max="7941" width="16" style="25" customWidth="1"/>
    <col min="7942" max="7942" width="13.5703125" style="25" customWidth="1"/>
    <col min="7943" max="7943" width="11.5703125" style="25" bestFit="1" customWidth="1"/>
    <col min="7944" max="7944" width="11.42578125" style="25"/>
    <col min="7945" max="7945" width="0.5703125" style="25" customWidth="1"/>
    <col min="7946" max="8192" width="11.42578125" style="25"/>
    <col min="8193" max="8193" width="0.7109375" style="25" customWidth="1"/>
    <col min="8194" max="8194" width="14.7109375" style="25" customWidth="1"/>
    <col min="8195" max="8195" width="25.42578125" style="25" customWidth="1"/>
    <col min="8196" max="8196" width="14.42578125" style="25" customWidth="1"/>
    <col min="8197" max="8197" width="16" style="25" customWidth="1"/>
    <col min="8198" max="8198" width="13.5703125" style="25" customWidth="1"/>
    <col min="8199" max="8199" width="11.5703125" style="25" bestFit="1" customWidth="1"/>
    <col min="8200" max="8200" width="11.42578125" style="25"/>
    <col min="8201" max="8201" width="0.5703125" style="25" customWidth="1"/>
    <col min="8202" max="8448" width="11.42578125" style="25"/>
    <col min="8449" max="8449" width="0.7109375" style="25" customWidth="1"/>
    <col min="8450" max="8450" width="14.7109375" style="25" customWidth="1"/>
    <col min="8451" max="8451" width="25.42578125" style="25" customWidth="1"/>
    <col min="8452" max="8452" width="14.42578125" style="25" customWidth="1"/>
    <col min="8453" max="8453" width="16" style="25" customWidth="1"/>
    <col min="8454" max="8454" width="13.5703125" style="25" customWidth="1"/>
    <col min="8455" max="8455" width="11.5703125" style="25" bestFit="1" customWidth="1"/>
    <col min="8456" max="8456" width="11.42578125" style="25"/>
    <col min="8457" max="8457" width="0.5703125" style="25" customWidth="1"/>
    <col min="8458" max="8704" width="11.42578125" style="25"/>
    <col min="8705" max="8705" width="0.7109375" style="25" customWidth="1"/>
    <col min="8706" max="8706" width="14.7109375" style="25" customWidth="1"/>
    <col min="8707" max="8707" width="25.42578125" style="25" customWidth="1"/>
    <col min="8708" max="8708" width="14.42578125" style="25" customWidth="1"/>
    <col min="8709" max="8709" width="16" style="25" customWidth="1"/>
    <col min="8710" max="8710" width="13.5703125" style="25" customWidth="1"/>
    <col min="8711" max="8711" width="11.5703125" style="25" bestFit="1" customWidth="1"/>
    <col min="8712" max="8712" width="11.42578125" style="25"/>
    <col min="8713" max="8713" width="0.5703125" style="25" customWidth="1"/>
    <col min="8714" max="8960" width="11.42578125" style="25"/>
    <col min="8961" max="8961" width="0.7109375" style="25" customWidth="1"/>
    <col min="8962" max="8962" width="14.7109375" style="25" customWidth="1"/>
    <col min="8963" max="8963" width="25.42578125" style="25" customWidth="1"/>
    <col min="8964" max="8964" width="14.42578125" style="25" customWidth="1"/>
    <col min="8965" max="8965" width="16" style="25" customWidth="1"/>
    <col min="8966" max="8966" width="13.5703125" style="25" customWidth="1"/>
    <col min="8967" max="8967" width="11.5703125" style="25" bestFit="1" customWidth="1"/>
    <col min="8968" max="8968" width="11.42578125" style="25"/>
    <col min="8969" max="8969" width="0.5703125" style="25" customWidth="1"/>
    <col min="8970" max="9216" width="11.42578125" style="25"/>
    <col min="9217" max="9217" width="0.7109375" style="25" customWidth="1"/>
    <col min="9218" max="9218" width="14.7109375" style="25" customWidth="1"/>
    <col min="9219" max="9219" width="25.42578125" style="25" customWidth="1"/>
    <col min="9220" max="9220" width="14.42578125" style="25" customWidth="1"/>
    <col min="9221" max="9221" width="16" style="25" customWidth="1"/>
    <col min="9222" max="9222" width="13.5703125" style="25" customWidth="1"/>
    <col min="9223" max="9223" width="11.5703125" style="25" bestFit="1" customWidth="1"/>
    <col min="9224" max="9224" width="11.42578125" style="25"/>
    <col min="9225" max="9225" width="0.5703125" style="25" customWidth="1"/>
    <col min="9226" max="9472" width="11.42578125" style="25"/>
    <col min="9473" max="9473" width="0.7109375" style="25" customWidth="1"/>
    <col min="9474" max="9474" width="14.7109375" style="25" customWidth="1"/>
    <col min="9475" max="9475" width="25.42578125" style="25" customWidth="1"/>
    <col min="9476" max="9476" width="14.42578125" style="25" customWidth="1"/>
    <col min="9477" max="9477" width="16" style="25" customWidth="1"/>
    <col min="9478" max="9478" width="13.5703125" style="25" customWidth="1"/>
    <col min="9479" max="9479" width="11.5703125" style="25" bestFit="1" customWidth="1"/>
    <col min="9480" max="9480" width="11.42578125" style="25"/>
    <col min="9481" max="9481" width="0.5703125" style="25" customWidth="1"/>
    <col min="9482" max="9728" width="11.42578125" style="25"/>
    <col min="9729" max="9729" width="0.7109375" style="25" customWidth="1"/>
    <col min="9730" max="9730" width="14.7109375" style="25" customWidth="1"/>
    <col min="9731" max="9731" width="25.42578125" style="25" customWidth="1"/>
    <col min="9732" max="9732" width="14.42578125" style="25" customWidth="1"/>
    <col min="9733" max="9733" width="16" style="25" customWidth="1"/>
    <col min="9734" max="9734" width="13.5703125" style="25" customWidth="1"/>
    <col min="9735" max="9735" width="11.5703125" style="25" bestFit="1" customWidth="1"/>
    <col min="9736" max="9736" width="11.42578125" style="25"/>
    <col min="9737" max="9737" width="0.5703125" style="25" customWidth="1"/>
    <col min="9738" max="9984" width="11.42578125" style="25"/>
    <col min="9985" max="9985" width="0.7109375" style="25" customWidth="1"/>
    <col min="9986" max="9986" width="14.7109375" style="25" customWidth="1"/>
    <col min="9987" max="9987" width="25.42578125" style="25" customWidth="1"/>
    <col min="9988" max="9988" width="14.42578125" style="25" customWidth="1"/>
    <col min="9989" max="9989" width="16" style="25" customWidth="1"/>
    <col min="9990" max="9990" width="13.5703125" style="25" customWidth="1"/>
    <col min="9991" max="9991" width="11.5703125" style="25" bestFit="1" customWidth="1"/>
    <col min="9992" max="9992" width="11.42578125" style="25"/>
    <col min="9993" max="9993" width="0.5703125" style="25" customWidth="1"/>
    <col min="9994" max="10240" width="11.42578125" style="25"/>
    <col min="10241" max="10241" width="0.7109375" style="25" customWidth="1"/>
    <col min="10242" max="10242" width="14.7109375" style="25" customWidth="1"/>
    <col min="10243" max="10243" width="25.42578125" style="25" customWidth="1"/>
    <col min="10244" max="10244" width="14.42578125" style="25" customWidth="1"/>
    <col min="10245" max="10245" width="16" style="25" customWidth="1"/>
    <col min="10246" max="10246" width="13.5703125" style="25" customWidth="1"/>
    <col min="10247" max="10247" width="11.5703125" style="25" bestFit="1" customWidth="1"/>
    <col min="10248" max="10248" width="11.42578125" style="25"/>
    <col min="10249" max="10249" width="0.5703125" style="25" customWidth="1"/>
    <col min="10250" max="10496" width="11.42578125" style="25"/>
    <col min="10497" max="10497" width="0.7109375" style="25" customWidth="1"/>
    <col min="10498" max="10498" width="14.7109375" style="25" customWidth="1"/>
    <col min="10499" max="10499" width="25.42578125" style="25" customWidth="1"/>
    <col min="10500" max="10500" width="14.42578125" style="25" customWidth="1"/>
    <col min="10501" max="10501" width="16" style="25" customWidth="1"/>
    <col min="10502" max="10502" width="13.5703125" style="25" customWidth="1"/>
    <col min="10503" max="10503" width="11.5703125" style="25" bestFit="1" customWidth="1"/>
    <col min="10504" max="10504" width="11.42578125" style="25"/>
    <col min="10505" max="10505" width="0.5703125" style="25" customWidth="1"/>
    <col min="10506" max="10752" width="11.42578125" style="25"/>
    <col min="10753" max="10753" width="0.7109375" style="25" customWidth="1"/>
    <col min="10754" max="10754" width="14.7109375" style="25" customWidth="1"/>
    <col min="10755" max="10755" width="25.42578125" style="25" customWidth="1"/>
    <col min="10756" max="10756" width="14.42578125" style="25" customWidth="1"/>
    <col min="10757" max="10757" width="16" style="25" customWidth="1"/>
    <col min="10758" max="10758" width="13.5703125" style="25" customWidth="1"/>
    <col min="10759" max="10759" width="11.5703125" style="25" bestFit="1" customWidth="1"/>
    <col min="10760" max="10760" width="11.42578125" style="25"/>
    <col min="10761" max="10761" width="0.5703125" style="25" customWidth="1"/>
    <col min="10762" max="11008" width="11.42578125" style="25"/>
    <col min="11009" max="11009" width="0.7109375" style="25" customWidth="1"/>
    <col min="11010" max="11010" width="14.7109375" style="25" customWidth="1"/>
    <col min="11011" max="11011" width="25.42578125" style="25" customWidth="1"/>
    <col min="11012" max="11012" width="14.42578125" style="25" customWidth="1"/>
    <col min="11013" max="11013" width="16" style="25" customWidth="1"/>
    <col min="11014" max="11014" width="13.5703125" style="25" customWidth="1"/>
    <col min="11015" max="11015" width="11.5703125" style="25" bestFit="1" customWidth="1"/>
    <col min="11016" max="11016" width="11.42578125" style="25"/>
    <col min="11017" max="11017" width="0.5703125" style="25" customWidth="1"/>
    <col min="11018" max="11264" width="11.42578125" style="25"/>
    <col min="11265" max="11265" width="0.7109375" style="25" customWidth="1"/>
    <col min="11266" max="11266" width="14.7109375" style="25" customWidth="1"/>
    <col min="11267" max="11267" width="25.42578125" style="25" customWidth="1"/>
    <col min="11268" max="11268" width="14.42578125" style="25" customWidth="1"/>
    <col min="11269" max="11269" width="16" style="25" customWidth="1"/>
    <col min="11270" max="11270" width="13.5703125" style="25" customWidth="1"/>
    <col min="11271" max="11271" width="11.5703125" style="25" bestFit="1" customWidth="1"/>
    <col min="11272" max="11272" width="11.42578125" style="25"/>
    <col min="11273" max="11273" width="0.5703125" style="25" customWidth="1"/>
    <col min="11274" max="11520" width="11.42578125" style="25"/>
    <col min="11521" max="11521" width="0.7109375" style="25" customWidth="1"/>
    <col min="11522" max="11522" width="14.7109375" style="25" customWidth="1"/>
    <col min="11523" max="11523" width="25.42578125" style="25" customWidth="1"/>
    <col min="11524" max="11524" width="14.42578125" style="25" customWidth="1"/>
    <col min="11525" max="11525" width="16" style="25" customWidth="1"/>
    <col min="11526" max="11526" width="13.5703125" style="25" customWidth="1"/>
    <col min="11527" max="11527" width="11.5703125" style="25" bestFit="1" customWidth="1"/>
    <col min="11528" max="11528" width="11.42578125" style="25"/>
    <col min="11529" max="11529" width="0.5703125" style="25" customWidth="1"/>
    <col min="11530" max="11776" width="11.42578125" style="25"/>
    <col min="11777" max="11777" width="0.7109375" style="25" customWidth="1"/>
    <col min="11778" max="11778" width="14.7109375" style="25" customWidth="1"/>
    <col min="11779" max="11779" width="25.42578125" style="25" customWidth="1"/>
    <col min="11780" max="11780" width="14.42578125" style="25" customWidth="1"/>
    <col min="11781" max="11781" width="16" style="25" customWidth="1"/>
    <col min="11782" max="11782" width="13.5703125" style="25" customWidth="1"/>
    <col min="11783" max="11783" width="11.5703125" style="25" bestFit="1" customWidth="1"/>
    <col min="11784" max="11784" width="11.42578125" style="25"/>
    <col min="11785" max="11785" width="0.5703125" style="25" customWidth="1"/>
    <col min="11786" max="12032" width="11.42578125" style="25"/>
    <col min="12033" max="12033" width="0.7109375" style="25" customWidth="1"/>
    <col min="12034" max="12034" width="14.7109375" style="25" customWidth="1"/>
    <col min="12035" max="12035" width="25.42578125" style="25" customWidth="1"/>
    <col min="12036" max="12036" width="14.42578125" style="25" customWidth="1"/>
    <col min="12037" max="12037" width="16" style="25" customWidth="1"/>
    <col min="12038" max="12038" width="13.5703125" style="25" customWidth="1"/>
    <col min="12039" max="12039" width="11.5703125" style="25" bestFit="1" customWidth="1"/>
    <col min="12040" max="12040" width="11.42578125" style="25"/>
    <col min="12041" max="12041" width="0.5703125" style="25" customWidth="1"/>
    <col min="12042" max="12288" width="11.42578125" style="25"/>
    <col min="12289" max="12289" width="0.7109375" style="25" customWidth="1"/>
    <col min="12290" max="12290" width="14.7109375" style="25" customWidth="1"/>
    <col min="12291" max="12291" width="25.42578125" style="25" customWidth="1"/>
    <col min="12292" max="12292" width="14.42578125" style="25" customWidth="1"/>
    <col min="12293" max="12293" width="16" style="25" customWidth="1"/>
    <col min="12294" max="12294" width="13.5703125" style="25" customWidth="1"/>
    <col min="12295" max="12295" width="11.5703125" style="25" bestFit="1" customWidth="1"/>
    <col min="12296" max="12296" width="11.42578125" style="25"/>
    <col min="12297" max="12297" width="0.5703125" style="25" customWidth="1"/>
    <col min="12298" max="12544" width="11.42578125" style="25"/>
    <col min="12545" max="12545" width="0.7109375" style="25" customWidth="1"/>
    <col min="12546" max="12546" width="14.7109375" style="25" customWidth="1"/>
    <col min="12547" max="12547" width="25.42578125" style="25" customWidth="1"/>
    <col min="12548" max="12548" width="14.42578125" style="25" customWidth="1"/>
    <col min="12549" max="12549" width="16" style="25" customWidth="1"/>
    <col min="12550" max="12550" width="13.5703125" style="25" customWidth="1"/>
    <col min="12551" max="12551" width="11.5703125" style="25" bestFit="1" customWidth="1"/>
    <col min="12552" max="12552" width="11.42578125" style="25"/>
    <col min="12553" max="12553" width="0.5703125" style="25" customWidth="1"/>
    <col min="12554" max="12800" width="11.42578125" style="25"/>
    <col min="12801" max="12801" width="0.7109375" style="25" customWidth="1"/>
    <col min="12802" max="12802" width="14.7109375" style="25" customWidth="1"/>
    <col min="12803" max="12803" width="25.42578125" style="25" customWidth="1"/>
    <col min="12804" max="12804" width="14.42578125" style="25" customWidth="1"/>
    <col min="12805" max="12805" width="16" style="25" customWidth="1"/>
    <col min="12806" max="12806" width="13.5703125" style="25" customWidth="1"/>
    <col min="12807" max="12807" width="11.5703125" style="25" bestFit="1" customWidth="1"/>
    <col min="12808" max="12808" width="11.42578125" style="25"/>
    <col min="12809" max="12809" width="0.5703125" style="25" customWidth="1"/>
    <col min="12810" max="13056" width="11.42578125" style="25"/>
    <col min="13057" max="13057" width="0.7109375" style="25" customWidth="1"/>
    <col min="13058" max="13058" width="14.7109375" style="25" customWidth="1"/>
    <col min="13059" max="13059" width="25.42578125" style="25" customWidth="1"/>
    <col min="13060" max="13060" width="14.42578125" style="25" customWidth="1"/>
    <col min="13061" max="13061" width="16" style="25" customWidth="1"/>
    <col min="13062" max="13062" width="13.5703125" style="25" customWidth="1"/>
    <col min="13063" max="13063" width="11.5703125" style="25" bestFit="1" customWidth="1"/>
    <col min="13064" max="13064" width="11.42578125" style="25"/>
    <col min="13065" max="13065" width="0.5703125" style="25" customWidth="1"/>
    <col min="13066" max="13312" width="11.42578125" style="25"/>
    <col min="13313" max="13313" width="0.7109375" style="25" customWidth="1"/>
    <col min="13314" max="13314" width="14.7109375" style="25" customWidth="1"/>
    <col min="13315" max="13315" width="25.42578125" style="25" customWidth="1"/>
    <col min="13316" max="13316" width="14.42578125" style="25" customWidth="1"/>
    <col min="13317" max="13317" width="16" style="25" customWidth="1"/>
    <col min="13318" max="13318" width="13.5703125" style="25" customWidth="1"/>
    <col min="13319" max="13319" width="11.5703125" style="25" bestFit="1" customWidth="1"/>
    <col min="13320" max="13320" width="11.42578125" style="25"/>
    <col min="13321" max="13321" width="0.5703125" style="25" customWidth="1"/>
    <col min="13322" max="13568" width="11.42578125" style="25"/>
    <col min="13569" max="13569" width="0.7109375" style="25" customWidth="1"/>
    <col min="13570" max="13570" width="14.7109375" style="25" customWidth="1"/>
    <col min="13571" max="13571" width="25.42578125" style="25" customWidth="1"/>
    <col min="13572" max="13572" width="14.42578125" style="25" customWidth="1"/>
    <col min="13573" max="13573" width="16" style="25" customWidth="1"/>
    <col min="13574" max="13574" width="13.5703125" style="25" customWidth="1"/>
    <col min="13575" max="13575" width="11.5703125" style="25" bestFit="1" customWidth="1"/>
    <col min="13576" max="13576" width="11.42578125" style="25"/>
    <col min="13577" max="13577" width="0.5703125" style="25" customWidth="1"/>
    <col min="13578" max="13824" width="11.42578125" style="25"/>
    <col min="13825" max="13825" width="0.7109375" style="25" customWidth="1"/>
    <col min="13826" max="13826" width="14.7109375" style="25" customWidth="1"/>
    <col min="13827" max="13827" width="25.42578125" style="25" customWidth="1"/>
    <col min="13828" max="13828" width="14.42578125" style="25" customWidth="1"/>
    <col min="13829" max="13829" width="16" style="25" customWidth="1"/>
    <col min="13830" max="13830" width="13.5703125" style="25" customWidth="1"/>
    <col min="13831" max="13831" width="11.5703125" style="25" bestFit="1" customWidth="1"/>
    <col min="13832" max="13832" width="11.42578125" style="25"/>
    <col min="13833" max="13833" width="0.5703125" style="25" customWidth="1"/>
    <col min="13834" max="14080" width="11.42578125" style="25"/>
    <col min="14081" max="14081" width="0.7109375" style="25" customWidth="1"/>
    <col min="14082" max="14082" width="14.7109375" style="25" customWidth="1"/>
    <col min="14083" max="14083" width="25.42578125" style="25" customWidth="1"/>
    <col min="14084" max="14084" width="14.42578125" style="25" customWidth="1"/>
    <col min="14085" max="14085" width="16" style="25" customWidth="1"/>
    <col min="14086" max="14086" width="13.5703125" style="25" customWidth="1"/>
    <col min="14087" max="14087" width="11.5703125" style="25" bestFit="1" customWidth="1"/>
    <col min="14088" max="14088" width="11.42578125" style="25"/>
    <col min="14089" max="14089" width="0.5703125" style="25" customWidth="1"/>
    <col min="14090" max="14336" width="11.42578125" style="25"/>
    <col min="14337" max="14337" width="0.7109375" style="25" customWidth="1"/>
    <col min="14338" max="14338" width="14.7109375" style="25" customWidth="1"/>
    <col min="14339" max="14339" width="25.42578125" style="25" customWidth="1"/>
    <col min="14340" max="14340" width="14.42578125" style="25" customWidth="1"/>
    <col min="14341" max="14341" width="16" style="25" customWidth="1"/>
    <col min="14342" max="14342" width="13.5703125" style="25" customWidth="1"/>
    <col min="14343" max="14343" width="11.5703125" style="25" bestFit="1" customWidth="1"/>
    <col min="14344" max="14344" width="11.42578125" style="25"/>
    <col min="14345" max="14345" width="0.5703125" style="25" customWidth="1"/>
    <col min="14346" max="14592" width="11.42578125" style="25"/>
    <col min="14593" max="14593" width="0.7109375" style="25" customWidth="1"/>
    <col min="14594" max="14594" width="14.7109375" style="25" customWidth="1"/>
    <col min="14595" max="14595" width="25.42578125" style="25" customWidth="1"/>
    <col min="14596" max="14596" width="14.42578125" style="25" customWidth="1"/>
    <col min="14597" max="14597" width="16" style="25" customWidth="1"/>
    <col min="14598" max="14598" width="13.5703125" style="25" customWidth="1"/>
    <col min="14599" max="14599" width="11.5703125" style="25" bestFit="1" customWidth="1"/>
    <col min="14600" max="14600" width="11.42578125" style="25"/>
    <col min="14601" max="14601" width="0.5703125" style="25" customWidth="1"/>
    <col min="14602" max="14848" width="11.42578125" style="25"/>
    <col min="14849" max="14849" width="0.7109375" style="25" customWidth="1"/>
    <col min="14850" max="14850" width="14.7109375" style="25" customWidth="1"/>
    <col min="14851" max="14851" width="25.42578125" style="25" customWidth="1"/>
    <col min="14852" max="14852" width="14.42578125" style="25" customWidth="1"/>
    <col min="14853" max="14853" width="16" style="25" customWidth="1"/>
    <col min="14854" max="14854" width="13.5703125" style="25" customWidth="1"/>
    <col min="14855" max="14855" width="11.5703125" style="25" bestFit="1" customWidth="1"/>
    <col min="14856" max="14856" width="11.42578125" style="25"/>
    <col min="14857" max="14857" width="0.5703125" style="25" customWidth="1"/>
    <col min="14858" max="15104" width="11.42578125" style="25"/>
    <col min="15105" max="15105" width="0.7109375" style="25" customWidth="1"/>
    <col min="15106" max="15106" width="14.7109375" style="25" customWidth="1"/>
    <col min="15107" max="15107" width="25.42578125" style="25" customWidth="1"/>
    <col min="15108" max="15108" width="14.42578125" style="25" customWidth="1"/>
    <col min="15109" max="15109" width="16" style="25" customWidth="1"/>
    <col min="15110" max="15110" width="13.5703125" style="25" customWidth="1"/>
    <col min="15111" max="15111" width="11.5703125" style="25" bestFit="1" customWidth="1"/>
    <col min="15112" max="15112" width="11.42578125" style="25"/>
    <col min="15113" max="15113" width="0.5703125" style="25" customWidth="1"/>
    <col min="15114" max="15360" width="11.42578125" style="25"/>
    <col min="15361" max="15361" width="0.7109375" style="25" customWidth="1"/>
    <col min="15362" max="15362" width="14.7109375" style="25" customWidth="1"/>
    <col min="15363" max="15363" width="25.42578125" style="25" customWidth="1"/>
    <col min="15364" max="15364" width="14.42578125" style="25" customWidth="1"/>
    <col min="15365" max="15365" width="16" style="25" customWidth="1"/>
    <col min="15366" max="15366" width="13.5703125" style="25" customWidth="1"/>
    <col min="15367" max="15367" width="11.5703125" style="25" bestFit="1" customWidth="1"/>
    <col min="15368" max="15368" width="11.42578125" style="25"/>
    <col min="15369" max="15369" width="0.5703125" style="25" customWidth="1"/>
    <col min="15370" max="15616" width="11.42578125" style="25"/>
    <col min="15617" max="15617" width="0.7109375" style="25" customWidth="1"/>
    <col min="15618" max="15618" width="14.7109375" style="25" customWidth="1"/>
    <col min="15619" max="15619" width="25.42578125" style="25" customWidth="1"/>
    <col min="15620" max="15620" width="14.42578125" style="25" customWidth="1"/>
    <col min="15621" max="15621" width="16" style="25" customWidth="1"/>
    <col min="15622" max="15622" width="13.5703125" style="25" customWidth="1"/>
    <col min="15623" max="15623" width="11.5703125" style="25" bestFit="1" customWidth="1"/>
    <col min="15624" max="15624" width="11.42578125" style="25"/>
    <col min="15625" max="15625" width="0.5703125" style="25" customWidth="1"/>
    <col min="15626" max="15872" width="11.42578125" style="25"/>
    <col min="15873" max="15873" width="0.7109375" style="25" customWidth="1"/>
    <col min="15874" max="15874" width="14.7109375" style="25" customWidth="1"/>
    <col min="15875" max="15875" width="25.42578125" style="25" customWidth="1"/>
    <col min="15876" max="15876" width="14.42578125" style="25" customWidth="1"/>
    <col min="15877" max="15877" width="16" style="25" customWidth="1"/>
    <col min="15878" max="15878" width="13.5703125" style="25" customWidth="1"/>
    <col min="15879" max="15879" width="11.5703125" style="25" bestFit="1" customWidth="1"/>
    <col min="15880" max="15880" width="11.42578125" style="25"/>
    <col min="15881" max="15881" width="0.5703125" style="25" customWidth="1"/>
    <col min="15882" max="16128" width="11.42578125" style="25"/>
    <col min="16129" max="16129" width="0.7109375" style="25" customWidth="1"/>
    <col min="16130" max="16130" width="14.7109375" style="25" customWidth="1"/>
    <col min="16131" max="16131" width="25.42578125" style="25" customWidth="1"/>
    <col min="16132" max="16132" width="14.42578125" style="25" customWidth="1"/>
    <col min="16133" max="16133" width="16" style="25" customWidth="1"/>
    <col min="16134" max="16134" width="13.5703125" style="25" customWidth="1"/>
    <col min="16135" max="16135" width="11.5703125" style="25" bestFit="1" customWidth="1"/>
    <col min="16136" max="16136" width="11.42578125" style="25"/>
    <col min="16137" max="16137" width="0.5703125" style="25" customWidth="1"/>
    <col min="16138" max="16384" width="11.42578125" style="25"/>
  </cols>
  <sheetData>
    <row r="1" spans="1:8" customFormat="1" ht="15" x14ac:dyDescent="0.25">
      <c r="A1" s="11"/>
      <c r="B1" s="131"/>
      <c r="C1" s="132"/>
      <c r="D1" s="12"/>
      <c r="E1" s="13"/>
      <c r="F1" s="13"/>
      <c r="G1" s="14"/>
    </row>
    <row r="2" spans="1:8" customFormat="1" ht="15.75" x14ac:dyDescent="0.25">
      <c r="A2" s="15"/>
      <c r="B2" s="131"/>
      <c r="C2" s="132"/>
      <c r="D2" s="16" t="s">
        <v>26</v>
      </c>
      <c r="E2" s="17"/>
      <c r="F2" s="17"/>
      <c r="G2" s="18"/>
    </row>
    <row r="3" spans="1:8" customFormat="1" ht="15" x14ac:dyDescent="0.25">
      <c r="A3" s="19"/>
      <c r="B3" s="20"/>
      <c r="C3" s="21"/>
      <c r="D3" s="22"/>
      <c r="E3" s="23"/>
      <c r="F3" s="23"/>
      <c r="G3" s="24"/>
    </row>
    <row r="5" spans="1:8" x14ac:dyDescent="0.2">
      <c r="D5" s="26"/>
      <c r="E5" s="26"/>
      <c r="F5" s="26"/>
    </row>
    <row r="6" spans="1:8" x14ac:dyDescent="0.2">
      <c r="D6" s="26"/>
      <c r="E6" s="26"/>
      <c r="F6" s="26"/>
    </row>
    <row r="7" spans="1:8" x14ac:dyDescent="0.2">
      <c r="D7" s="26"/>
      <c r="E7" s="26"/>
      <c r="F7" s="26"/>
    </row>
    <row r="8" spans="1:8" x14ac:dyDescent="0.2">
      <c r="B8" s="27" t="s">
        <v>89</v>
      </c>
      <c r="C8" s="28"/>
      <c r="D8" s="26"/>
      <c r="E8" s="26"/>
      <c r="F8" s="27" t="s">
        <v>27</v>
      </c>
      <c r="G8" s="29">
        <v>9</v>
      </c>
    </row>
    <row r="9" spans="1:8" x14ac:dyDescent="0.2">
      <c r="B9" s="26"/>
      <c r="C9" s="26"/>
      <c r="D9" s="26"/>
      <c r="E9" s="26"/>
      <c r="F9" s="27" t="s">
        <v>28</v>
      </c>
      <c r="G9" s="30">
        <v>640.1</v>
      </c>
      <c r="H9" s="31"/>
    </row>
    <row r="10" spans="1:8" x14ac:dyDescent="0.2">
      <c r="B10" s="26"/>
      <c r="C10" s="26"/>
      <c r="D10" s="26"/>
      <c r="E10" s="26"/>
      <c r="F10" s="30" t="s">
        <v>90</v>
      </c>
      <c r="G10" s="31"/>
      <c r="H10" s="31"/>
    </row>
    <row r="11" spans="1:8" x14ac:dyDescent="0.2">
      <c r="B11" s="26"/>
      <c r="C11" s="26"/>
      <c r="D11" s="26"/>
      <c r="E11" s="26"/>
      <c r="F11" s="30"/>
      <c r="G11" s="32"/>
      <c r="H11" s="32"/>
    </row>
    <row r="12" spans="1:8" x14ac:dyDescent="0.2">
      <c r="F12" s="27" t="s">
        <v>32</v>
      </c>
      <c r="G12" s="33" t="s">
        <v>12</v>
      </c>
    </row>
    <row r="13" spans="1:8" ht="15" thickBot="1" x14ac:dyDescent="0.25">
      <c r="B13" s="34" t="s">
        <v>33</v>
      </c>
      <c r="C13" s="35"/>
      <c r="D13" s="35"/>
      <c r="E13" s="35"/>
      <c r="F13" s="35"/>
      <c r="G13" s="35"/>
      <c r="H13" s="35"/>
    </row>
    <row r="14" spans="1:8" ht="15" thickBot="1" x14ac:dyDescent="0.25">
      <c r="B14" s="133" t="s">
        <v>34</v>
      </c>
      <c r="C14" s="134"/>
      <c r="D14" s="37" t="s">
        <v>35</v>
      </c>
      <c r="E14" s="37" t="s">
        <v>36</v>
      </c>
      <c r="F14" s="37" t="s">
        <v>37</v>
      </c>
      <c r="G14" s="38" t="s">
        <v>38</v>
      </c>
      <c r="H14" s="135"/>
    </row>
    <row r="15" spans="1:8" ht="14.25" x14ac:dyDescent="0.2">
      <c r="B15" s="138"/>
      <c r="C15" s="139"/>
      <c r="D15" s="40"/>
      <c r="E15" s="40"/>
      <c r="F15" s="40"/>
      <c r="G15" s="40"/>
      <c r="H15" s="136"/>
    </row>
    <row r="16" spans="1:8" x14ac:dyDescent="0.2">
      <c r="B16" s="140" t="s">
        <v>39</v>
      </c>
      <c r="C16" s="141"/>
      <c r="D16" s="41">
        <v>0.05</v>
      </c>
      <c r="E16" s="42"/>
      <c r="F16" s="42"/>
      <c r="G16" s="42">
        <f>0.05*H48</f>
        <v>70.633333333333326</v>
      </c>
      <c r="H16" s="136"/>
    </row>
    <row r="17" spans="2:8" x14ac:dyDescent="0.2">
      <c r="B17" s="140"/>
      <c r="C17" s="141"/>
      <c r="D17" s="48"/>
      <c r="E17" s="46"/>
      <c r="F17" s="78"/>
      <c r="G17" s="42"/>
      <c r="H17" s="136"/>
    </row>
    <row r="18" spans="2:8" x14ac:dyDescent="0.2">
      <c r="B18" s="140"/>
      <c r="C18" s="141"/>
      <c r="D18" s="48"/>
      <c r="E18" s="46"/>
      <c r="F18" s="79"/>
      <c r="G18" s="46"/>
      <c r="H18" s="136"/>
    </row>
    <row r="19" spans="2:8" ht="15" thickBot="1" x14ac:dyDescent="0.25">
      <c r="B19" s="144"/>
      <c r="C19" s="145"/>
      <c r="D19" s="45"/>
      <c r="E19" s="45"/>
      <c r="F19" s="45"/>
      <c r="G19" s="45"/>
      <c r="H19" s="137"/>
    </row>
    <row r="20" spans="2:8" ht="14.25" x14ac:dyDescent="0.2">
      <c r="B20" s="146"/>
      <c r="C20" s="146"/>
      <c r="D20" s="35"/>
      <c r="E20" s="35"/>
      <c r="F20" s="35"/>
      <c r="G20" s="35" t="s">
        <v>42</v>
      </c>
      <c r="H20" s="46">
        <f>+SUM(G15:G19)</f>
        <v>70.633333333333326</v>
      </c>
    </row>
    <row r="21" spans="2:8" ht="14.25" x14ac:dyDescent="0.2">
      <c r="B21" s="35"/>
      <c r="C21" s="35"/>
      <c r="D21" s="35"/>
      <c r="E21" s="35"/>
      <c r="F21" s="35"/>
      <c r="G21" s="35"/>
      <c r="H21" s="35"/>
    </row>
    <row r="22" spans="2:8" ht="15" x14ac:dyDescent="0.2">
      <c r="B22" s="35"/>
      <c r="C22" s="35"/>
      <c r="D22" s="47"/>
      <c r="E22" s="35"/>
      <c r="F22" s="35"/>
      <c r="G22" s="35"/>
      <c r="H22" s="35"/>
    </row>
    <row r="23" spans="2:8" ht="15" thickBot="1" x14ac:dyDescent="0.25">
      <c r="B23" s="34" t="s">
        <v>43</v>
      </c>
      <c r="C23" s="35"/>
      <c r="D23" s="35"/>
      <c r="E23" s="35"/>
      <c r="F23" s="35"/>
      <c r="G23" s="35"/>
      <c r="H23" s="35"/>
    </row>
    <row r="24" spans="2:8" ht="15" thickBot="1" x14ac:dyDescent="0.25">
      <c r="B24" s="147" t="s">
        <v>34</v>
      </c>
      <c r="C24" s="148"/>
      <c r="D24" s="37" t="s">
        <v>44</v>
      </c>
      <c r="E24" s="37" t="s">
        <v>45</v>
      </c>
      <c r="F24" s="37" t="s">
        <v>46</v>
      </c>
      <c r="G24" s="38" t="s">
        <v>38</v>
      </c>
      <c r="H24" s="135"/>
    </row>
    <row r="25" spans="2:8" x14ac:dyDescent="0.2">
      <c r="B25" s="140"/>
      <c r="C25" s="141"/>
      <c r="D25" s="51"/>
      <c r="E25" s="49"/>
      <c r="F25" s="49"/>
      <c r="G25" s="49"/>
      <c r="H25" s="136"/>
    </row>
    <row r="26" spans="2:8" x14ac:dyDescent="0.2">
      <c r="B26" s="140" t="s">
        <v>90</v>
      </c>
      <c r="C26" s="141"/>
      <c r="D26" s="48" t="s">
        <v>91</v>
      </c>
      <c r="E26" s="49">
        <v>5800</v>
      </c>
      <c r="F26" s="48">
        <v>1</v>
      </c>
      <c r="G26" s="50">
        <f>+F26*E26</f>
        <v>5800</v>
      </c>
      <c r="H26" s="136"/>
    </row>
    <row r="27" spans="2:8" x14ac:dyDescent="0.2">
      <c r="B27" s="149" t="s">
        <v>92</v>
      </c>
      <c r="C27" s="150"/>
      <c r="D27" s="48" t="s">
        <v>93</v>
      </c>
      <c r="E27" s="49">
        <v>6000</v>
      </c>
      <c r="F27" s="48">
        <v>0.03</v>
      </c>
      <c r="G27" s="50">
        <f>+F27*E27</f>
        <v>180</v>
      </c>
      <c r="H27" s="136"/>
    </row>
    <row r="28" spans="2:8" x14ac:dyDescent="0.2">
      <c r="B28" s="151"/>
      <c r="C28" s="152"/>
      <c r="D28" s="51"/>
      <c r="E28" s="52"/>
      <c r="F28" s="51"/>
      <c r="G28" s="50"/>
      <c r="H28" s="136"/>
    </row>
    <row r="29" spans="2:8" ht="14.25" x14ac:dyDescent="0.2">
      <c r="B29" s="151"/>
      <c r="C29" s="152"/>
      <c r="D29" s="44"/>
      <c r="E29" s="63"/>
      <c r="F29" s="48"/>
      <c r="G29" s="50"/>
      <c r="H29" s="136"/>
    </row>
    <row r="30" spans="2:8" ht="14.25" x14ac:dyDescent="0.2">
      <c r="B30" s="151"/>
      <c r="C30" s="152"/>
      <c r="D30" s="44"/>
      <c r="E30" s="54"/>
      <c r="F30" s="44"/>
      <c r="G30" s="53"/>
      <c r="H30" s="136"/>
    </row>
    <row r="31" spans="2:8" ht="15" thickBot="1" x14ac:dyDescent="0.25">
      <c r="B31" s="144"/>
      <c r="C31" s="145"/>
      <c r="D31" s="45"/>
      <c r="E31" s="45"/>
      <c r="F31" s="45"/>
      <c r="G31" s="45"/>
      <c r="H31" s="137"/>
    </row>
    <row r="32" spans="2:8" ht="14.25" x14ac:dyDescent="0.2">
      <c r="B32" s="146"/>
      <c r="C32" s="146"/>
      <c r="D32" s="35"/>
      <c r="E32" s="35"/>
      <c r="F32" s="35"/>
      <c r="G32" s="35" t="s">
        <v>42</v>
      </c>
      <c r="H32" s="46">
        <f>+SUM(G25:G31)</f>
        <v>5980</v>
      </c>
    </row>
    <row r="33" spans="2:8" ht="14.25" x14ac:dyDescent="0.2">
      <c r="B33" s="35"/>
      <c r="C33" s="35"/>
      <c r="D33" s="35"/>
      <c r="E33" s="35"/>
      <c r="F33" s="35"/>
      <c r="G33" s="35"/>
      <c r="H33" s="35"/>
    </row>
    <row r="34" spans="2:8" ht="15" thickBot="1" x14ac:dyDescent="0.25">
      <c r="B34" s="34" t="s">
        <v>47</v>
      </c>
      <c r="C34" s="35"/>
      <c r="D34" s="35"/>
      <c r="E34" s="35"/>
      <c r="F34" s="35"/>
      <c r="G34" s="35"/>
      <c r="H34" s="35"/>
    </row>
    <row r="35" spans="2:8" ht="15" thickBot="1" x14ac:dyDescent="0.25">
      <c r="B35" s="36" t="s">
        <v>48</v>
      </c>
      <c r="C35" s="37" t="s">
        <v>49</v>
      </c>
      <c r="D35" s="37" t="s">
        <v>50</v>
      </c>
      <c r="E35" s="37" t="s">
        <v>51</v>
      </c>
      <c r="F35" s="37" t="s">
        <v>52</v>
      </c>
      <c r="G35" s="38" t="s">
        <v>38</v>
      </c>
      <c r="H35" s="155"/>
    </row>
    <row r="36" spans="2:8" ht="14.25" x14ac:dyDescent="0.2">
      <c r="B36" s="56" t="s">
        <v>94</v>
      </c>
      <c r="C36" s="40">
        <v>1</v>
      </c>
      <c r="D36" s="40">
        <v>24</v>
      </c>
      <c r="E36" s="40"/>
      <c r="F36" s="40">
        <v>50</v>
      </c>
      <c r="G36" s="57">
        <f>F36*D36*C36</f>
        <v>1200</v>
      </c>
      <c r="H36" s="156"/>
    </row>
    <row r="37" spans="2:8" x14ac:dyDescent="0.2">
      <c r="B37" s="58"/>
      <c r="C37" s="42"/>
      <c r="D37" s="42"/>
      <c r="E37" s="42"/>
      <c r="F37" s="42"/>
      <c r="G37" s="59"/>
      <c r="H37" s="156"/>
    </row>
    <row r="38" spans="2:8" ht="15" thickBot="1" x14ac:dyDescent="0.25">
      <c r="B38" s="60"/>
      <c r="C38" s="45"/>
      <c r="D38" s="45"/>
      <c r="E38" s="45"/>
      <c r="F38" s="45"/>
      <c r="G38" s="61"/>
      <c r="H38" s="157"/>
    </row>
    <row r="39" spans="2:8" ht="14.25" x14ac:dyDescent="0.2">
      <c r="B39" s="35"/>
      <c r="C39" s="35"/>
      <c r="D39" s="35"/>
      <c r="E39" s="35"/>
      <c r="F39" s="35"/>
      <c r="G39" s="35" t="s">
        <v>42</v>
      </c>
      <c r="H39" s="46">
        <f>+SUM(G36:G38)</f>
        <v>1200</v>
      </c>
    </row>
    <row r="40" spans="2:8" ht="14.25" x14ac:dyDescent="0.2">
      <c r="B40" s="35"/>
      <c r="C40" s="35"/>
      <c r="D40" s="35"/>
      <c r="E40" s="35"/>
      <c r="F40" s="35"/>
      <c r="G40" s="35"/>
      <c r="H40" s="35"/>
    </row>
    <row r="41" spans="2:8" ht="15" thickBot="1" x14ac:dyDescent="0.25">
      <c r="B41" s="34" t="s">
        <v>53</v>
      </c>
      <c r="C41" s="35"/>
      <c r="D41" s="35"/>
      <c r="E41" s="35"/>
      <c r="F41" s="35"/>
      <c r="G41" s="35"/>
      <c r="H41" s="35"/>
    </row>
    <row r="42" spans="2:8" ht="15" thickBot="1" x14ac:dyDescent="0.25">
      <c r="B42" s="36" t="s">
        <v>54</v>
      </c>
      <c r="C42" s="37" t="s">
        <v>55</v>
      </c>
      <c r="D42" s="37" t="s">
        <v>56</v>
      </c>
      <c r="E42" s="37" t="s">
        <v>57</v>
      </c>
      <c r="F42" s="37" t="s">
        <v>37</v>
      </c>
      <c r="G42" s="82" t="s">
        <v>38</v>
      </c>
      <c r="H42" s="155"/>
    </row>
    <row r="43" spans="2:8" x14ac:dyDescent="0.2">
      <c r="B43" s="62"/>
      <c r="C43" s="63"/>
      <c r="D43" s="64"/>
      <c r="E43" s="65"/>
      <c r="F43" s="66"/>
      <c r="G43" s="83"/>
      <c r="H43" s="156"/>
    </row>
    <row r="44" spans="2:8" x14ac:dyDescent="0.2">
      <c r="B44" s="62" t="s">
        <v>58</v>
      </c>
      <c r="C44" s="63">
        <v>86700</v>
      </c>
      <c r="D44" s="64">
        <v>0.63</v>
      </c>
      <c r="E44" s="65">
        <f>+C44*(1+D44)</f>
        <v>141321</v>
      </c>
      <c r="F44" s="66">
        <v>150</v>
      </c>
      <c r="G44" s="65">
        <f>+E44/F44</f>
        <v>942.14</v>
      </c>
      <c r="H44" s="156"/>
    </row>
    <row r="45" spans="2:8" x14ac:dyDescent="0.2">
      <c r="B45" s="58" t="s">
        <v>95</v>
      </c>
      <c r="C45" s="63">
        <v>43300</v>
      </c>
      <c r="D45" s="67">
        <v>0.63</v>
      </c>
      <c r="E45" s="65">
        <f>+C45*(1+D45)</f>
        <v>70579</v>
      </c>
      <c r="F45" s="42">
        <v>150</v>
      </c>
      <c r="G45" s="65">
        <f>+E45/F45</f>
        <v>470.52666666666664</v>
      </c>
      <c r="H45" s="156"/>
    </row>
    <row r="46" spans="2:8" ht="14.25" x14ac:dyDescent="0.2">
      <c r="B46" s="68"/>
      <c r="C46" s="43"/>
      <c r="D46" s="43"/>
      <c r="E46" s="43"/>
      <c r="F46" s="43"/>
      <c r="G46" s="84"/>
      <c r="H46" s="156"/>
    </row>
    <row r="47" spans="2:8" ht="15" thickBot="1" x14ac:dyDescent="0.25">
      <c r="B47" s="60"/>
      <c r="C47" s="45"/>
      <c r="D47" s="45"/>
      <c r="E47" s="45"/>
      <c r="F47" s="45"/>
      <c r="G47" s="61"/>
      <c r="H47" s="157"/>
    </row>
    <row r="48" spans="2:8" ht="14.25" x14ac:dyDescent="0.2">
      <c r="B48" s="35"/>
      <c r="C48" s="35"/>
      <c r="D48" s="35"/>
      <c r="E48" s="35"/>
      <c r="F48" s="35"/>
      <c r="G48" s="35" t="s">
        <v>42</v>
      </c>
      <c r="H48" s="46">
        <f>+SUM(G43:G47)</f>
        <v>1412.6666666666665</v>
      </c>
    </row>
    <row r="49" spans="2:10" ht="15" thickBot="1" x14ac:dyDescent="0.25">
      <c r="B49" s="35"/>
      <c r="C49" s="35"/>
      <c r="D49" s="35"/>
      <c r="E49" s="35"/>
      <c r="F49" s="35"/>
      <c r="G49" s="35"/>
      <c r="H49" s="35"/>
    </row>
    <row r="50" spans="2:10" ht="15" thickBot="1" x14ac:dyDescent="0.25">
      <c r="B50" s="35"/>
      <c r="C50" s="35"/>
      <c r="D50" s="35"/>
      <c r="E50" s="35"/>
      <c r="F50" s="35" t="s">
        <v>60</v>
      </c>
      <c r="G50" s="35"/>
      <c r="H50" s="71">
        <f>+H48+H39+H32+H20</f>
        <v>8663.2999999999993</v>
      </c>
    </row>
    <row r="51" spans="2:10" ht="14.25" x14ac:dyDescent="0.2">
      <c r="B51" s="35"/>
      <c r="C51" s="35"/>
      <c r="D51" s="35"/>
      <c r="E51" s="35"/>
      <c r="F51" s="35"/>
      <c r="G51" s="35"/>
      <c r="H51" s="35"/>
    </row>
    <row r="52" spans="2:10" ht="14.25" x14ac:dyDescent="0.2">
      <c r="B52" s="35"/>
      <c r="C52" s="35"/>
      <c r="D52" s="35"/>
      <c r="E52" s="35"/>
      <c r="F52" s="35"/>
      <c r="G52" s="35"/>
      <c r="H52" s="35"/>
    </row>
    <row r="53" spans="2:10" ht="15" thickBot="1" x14ac:dyDescent="0.25">
      <c r="B53" s="34" t="s">
        <v>61</v>
      </c>
      <c r="C53" s="35"/>
      <c r="D53" s="35"/>
      <c r="E53" s="35"/>
      <c r="F53" s="35"/>
      <c r="G53" s="35"/>
      <c r="H53" s="35"/>
    </row>
    <row r="54" spans="2:10" ht="15" thickBot="1" x14ac:dyDescent="0.25">
      <c r="B54" s="133" t="s">
        <v>62</v>
      </c>
      <c r="C54" s="134"/>
      <c r="D54" s="134"/>
      <c r="E54" s="134"/>
      <c r="F54" s="37" t="s">
        <v>63</v>
      </c>
      <c r="G54" s="38" t="s">
        <v>64</v>
      </c>
      <c r="H54" s="155"/>
    </row>
    <row r="55" spans="2:10" x14ac:dyDescent="0.2">
      <c r="B55" s="160" t="s">
        <v>65</v>
      </c>
      <c r="C55" s="161"/>
      <c r="D55" s="161"/>
      <c r="E55" s="161"/>
      <c r="F55" s="72">
        <v>0.2</v>
      </c>
      <c r="G55" s="73">
        <f>+H50*F55</f>
        <v>1732.6599999999999</v>
      </c>
      <c r="H55" s="156"/>
    </row>
    <row r="56" spans="2:10" x14ac:dyDescent="0.2">
      <c r="B56" s="162" t="s">
        <v>66</v>
      </c>
      <c r="C56" s="163"/>
      <c r="D56" s="163"/>
      <c r="E56" s="163"/>
      <c r="F56" s="41">
        <v>0.05</v>
      </c>
      <c r="G56" s="73">
        <f>+F56*H50</f>
        <v>433.16499999999996</v>
      </c>
      <c r="H56" s="156"/>
    </row>
    <row r="57" spans="2:10" x14ac:dyDescent="0.2">
      <c r="B57" s="162" t="s">
        <v>67</v>
      </c>
      <c r="C57" s="163"/>
      <c r="D57" s="163"/>
      <c r="E57" s="163"/>
      <c r="F57" s="41">
        <v>0.05</v>
      </c>
      <c r="G57" s="73">
        <f>+F57*H50</f>
        <v>433.16499999999996</v>
      </c>
      <c r="H57" s="156"/>
    </row>
    <row r="58" spans="2:10" ht="15" thickBot="1" x14ac:dyDescent="0.25">
      <c r="B58" s="144"/>
      <c r="C58" s="145"/>
      <c r="D58" s="145"/>
      <c r="E58" s="145"/>
      <c r="F58" s="45"/>
      <c r="G58" s="61"/>
      <c r="H58" s="157"/>
    </row>
    <row r="59" spans="2:10" ht="14.25" x14ac:dyDescent="0.2">
      <c r="B59" s="35"/>
      <c r="C59" s="35"/>
      <c r="D59" s="35"/>
      <c r="E59" s="35"/>
      <c r="F59" s="35"/>
      <c r="G59" s="35" t="s">
        <v>42</v>
      </c>
      <c r="H59" s="46">
        <f>+SUM(G55:G57)</f>
        <v>2598.9899999999998</v>
      </c>
      <c r="J59" s="85"/>
    </row>
    <row r="60" spans="2:10" ht="15" thickBot="1" x14ac:dyDescent="0.25">
      <c r="B60" s="35"/>
      <c r="C60" s="35"/>
      <c r="D60" s="35"/>
      <c r="E60" s="35"/>
      <c r="F60" s="35"/>
      <c r="G60" s="35"/>
      <c r="H60" s="35"/>
    </row>
    <row r="61" spans="2:10" ht="15" thickBot="1" x14ac:dyDescent="0.25">
      <c r="B61" s="35"/>
      <c r="C61" s="35"/>
      <c r="D61" s="35"/>
      <c r="E61" s="74" t="s">
        <v>68</v>
      </c>
      <c r="F61" s="35"/>
      <c r="G61" s="35"/>
      <c r="H61" s="86">
        <f>+H59+H50</f>
        <v>11262.289999999999</v>
      </c>
    </row>
    <row r="62" spans="2:10" ht="14.25" x14ac:dyDescent="0.2">
      <c r="B62" s="35"/>
      <c r="C62" s="35"/>
      <c r="D62" s="35"/>
      <c r="E62" s="35"/>
      <c r="F62" s="35"/>
      <c r="G62" s="35"/>
      <c r="H62" s="35"/>
    </row>
    <row r="63" spans="2:10" ht="14.25" x14ac:dyDescent="0.2">
      <c r="B63" s="35"/>
      <c r="C63" s="35"/>
      <c r="D63" s="35"/>
      <c r="E63" s="35"/>
      <c r="F63" s="35"/>
      <c r="G63" s="35"/>
      <c r="H63" s="35"/>
    </row>
    <row r="64" spans="2:10" ht="14.25" x14ac:dyDescent="0.2">
      <c r="B64" s="75"/>
      <c r="C64" s="35"/>
      <c r="D64" s="35"/>
      <c r="E64" s="35"/>
      <c r="F64" s="76"/>
      <c r="G64" s="77"/>
      <c r="H64" s="75"/>
    </row>
    <row r="65" spans="2:8" ht="14.25" x14ac:dyDescent="0.2">
      <c r="B65" s="28"/>
      <c r="C65" s="35"/>
      <c r="D65" s="35"/>
      <c r="E65" s="35"/>
      <c r="F65" s="35"/>
      <c r="G65" s="35"/>
      <c r="H65" s="35"/>
    </row>
  </sheetData>
  <mergeCells count="28">
    <mergeCell ref="B1:C1"/>
    <mergeCell ref="B2:C2"/>
    <mergeCell ref="B14:C14"/>
    <mergeCell ref="H14:H19"/>
    <mergeCell ref="B15:C15"/>
    <mergeCell ref="B16:C16"/>
    <mergeCell ref="B17:C17"/>
    <mergeCell ref="B18:C18"/>
    <mergeCell ref="B19:C19"/>
    <mergeCell ref="B20:C20"/>
    <mergeCell ref="B24:C24"/>
    <mergeCell ref="H24:H31"/>
    <mergeCell ref="B25:C25"/>
    <mergeCell ref="B26:C26"/>
    <mergeCell ref="B27:C27"/>
    <mergeCell ref="B28:C28"/>
    <mergeCell ref="B29:C29"/>
    <mergeCell ref="B30:C30"/>
    <mergeCell ref="B31:C31"/>
    <mergeCell ref="B32:C32"/>
    <mergeCell ref="H35:H38"/>
    <mergeCell ref="H42:H47"/>
    <mergeCell ref="B54:E54"/>
    <mergeCell ref="H54:H58"/>
    <mergeCell ref="B55:E55"/>
    <mergeCell ref="B56:E56"/>
    <mergeCell ref="B57:E57"/>
    <mergeCell ref="B58:E5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D45" sqref="D45"/>
    </sheetView>
  </sheetViews>
  <sheetFormatPr baseColWidth="10" defaultColWidth="11.42578125" defaultRowHeight="12.75" x14ac:dyDescent="0.2"/>
  <cols>
    <col min="1" max="1" width="0.7109375" style="25" customWidth="1"/>
    <col min="2" max="2" width="15.42578125" style="25" customWidth="1"/>
    <col min="3" max="3" width="26.28515625" style="25" customWidth="1"/>
    <col min="4" max="4" width="14.42578125" style="25" customWidth="1"/>
    <col min="5" max="5" width="16" style="25" customWidth="1"/>
    <col min="6" max="6" width="13.5703125" style="25" customWidth="1"/>
    <col min="7" max="7" width="13.28515625" style="25" customWidth="1"/>
    <col min="8" max="8" width="12.5703125" style="25" customWidth="1"/>
    <col min="9" max="9" width="0.5703125" style="25" customWidth="1"/>
    <col min="10" max="256" width="11.42578125" style="25"/>
    <col min="257" max="257" width="0.7109375" style="25" customWidth="1"/>
    <col min="258" max="258" width="15.42578125" style="25" customWidth="1"/>
    <col min="259" max="259" width="26.28515625" style="25" customWidth="1"/>
    <col min="260" max="260" width="14.42578125" style="25" customWidth="1"/>
    <col min="261" max="261" width="16" style="25" customWidth="1"/>
    <col min="262" max="262" width="13.5703125" style="25" customWidth="1"/>
    <col min="263" max="263" width="13.28515625" style="25" customWidth="1"/>
    <col min="264" max="264" width="12.5703125" style="25" customWidth="1"/>
    <col min="265" max="265" width="0.5703125" style="25" customWidth="1"/>
    <col min="266" max="512" width="11.42578125" style="25"/>
    <col min="513" max="513" width="0.7109375" style="25" customWidth="1"/>
    <col min="514" max="514" width="15.42578125" style="25" customWidth="1"/>
    <col min="515" max="515" width="26.28515625" style="25" customWidth="1"/>
    <col min="516" max="516" width="14.42578125" style="25" customWidth="1"/>
    <col min="517" max="517" width="16" style="25" customWidth="1"/>
    <col min="518" max="518" width="13.5703125" style="25" customWidth="1"/>
    <col min="519" max="519" width="13.28515625" style="25" customWidth="1"/>
    <col min="520" max="520" width="12.5703125" style="25" customWidth="1"/>
    <col min="521" max="521" width="0.5703125" style="25" customWidth="1"/>
    <col min="522" max="768" width="11.42578125" style="25"/>
    <col min="769" max="769" width="0.7109375" style="25" customWidth="1"/>
    <col min="770" max="770" width="15.42578125" style="25" customWidth="1"/>
    <col min="771" max="771" width="26.28515625" style="25" customWidth="1"/>
    <col min="772" max="772" width="14.42578125" style="25" customWidth="1"/>
    <col min="773" max="773" width="16" style="25" customWidth="1"/>
    <col min="774" max="774" width="13.5703125" style="25" customWidth="1"/>
    <col min="775" max="775" width="13.28515625" style="25" customWidth="1"/>
    <col min="776" max="776" width="12.5703125" style="25" customWidth="1"/>
    <col min="777" max="777" width="0.5703125" style="25" customWidth="1"/>
    <col min="778" max="1024" width="11.42578125" style="25"/>
    <col min="1025" max="1025" width="0.7109375" style="25" customWidth="1"/>
    <col min="1026" max="1026" width="15.42578125" style="25" customWidth="1"/>
    <col min="1027" max="1027" width="26.28515625" style="25" customWidth="1"/>
    <col min="1028" max="1028" width="14.42578125" style="25" customWidth="1"/>
    <col min="1029" max="1029" width="16" style="25" customWidth="1"/>
    <col min="1030" max="1030" width="13.5703125" style="25" customWidth="1"/>
    <col min="1031" max="1031" width="13.28515625" style="25" customWidth="1"/>
    <col min="1032" max="1032" width="12.5703125" style="25" customWidth="1"/>
    <col min="1033" max="1033" width="0.5703125" style="25" customWidth="1"/>
    <col min="1034" max="1280" width="11.42578125" style="25"/>
    <col min="1281" max="1281" width="0.7109375" style="25" customWidth="1"/>
    <col min="1282" max="1282" width="15.42578125" style="25" customWidth="1"/>
    <col min="1283" max="1283" width="26.28515625" style="25" customWidth="1"/>
    <col min="1284" max="1284" width="14.42578125" style="25" customWidth="1"/>
    <col min="1285" max="1285" width="16" style="25" customWidth="1"/>
    <col min="1286" max="1286" width="13.5703125" style="25" customWidth="1"/>
    <col min="1287" max="1287" width="13.28515625" style="25" customWidth="1"/>
    <col min="1288" max="1288" width="12.5703125" style="25" customWidth="1"/>
    <col min="1289" max="1289" width="0.5703125" style="25" customWidth="1"/>
    <col min="1290" max="1536" width="11.42578125" style="25"/>
    <col min="1537" max="1537" width="0.7109375" style="25" customWidth="1"/>
    <col min="1538" max="1538" width="15.42578125" style="25" customWidth="1"/>
    <col min="1539" max="1539" width="26.28515625" style="25" customWidth="1"/>
    <col min="1540" max="1540" width="14.42578125" style="25" customWidth="1"/>
    <col min="1541" max="1541" width="16" style="25" customWidth="1"/>
    <col min="1542" max="1542" width="13.5703125" style="25" customWidth="1"/>
    <col min="1543" max="1543" width="13.28515625" style="25" customWidth="1"/>
    <col min="1544" max="1544" width="12.5703125" style="25" customWidth="1"/>
    <col min="1545" max="1545" width="0.5703125" style="25" customWidth="1"/>
    <col min="1546" max="1792" width="11.42578125" style="25"/>
    <col min="1793" max="1793" width="0.7109375" style="25" customWidth="1"/>
    <col min="1794" max="1794" width="15.42578125" style="25" customWidth="1"/>
    <col min="1795" max="1795" width="26.28515625" style="25" customWidth="1"/>
    <col min="1796" max="1796" width="14.42578125" style="25" customWidth="1"/>
    <col min="1797" max="1797" width="16" style="25" customWidth="1"/>
    <col min="1798" max="1798" width="13.5703125" style="25" customWidth="1"/>
    <col min="1799" max="1799" width="13.28515625" style="25" customWidth="1"/>
    <col min="1800" max="1800" width="12.5703125" style="25" customWidth="1"/>
    <col min="1801" max="1801" width="0.5703125" style="25" customWidth="1"/>
    <col min="1802" max="2048" width="11.42578125" style="25"/>
    <col min="2049" max="2049" width="0.7109375" style="25" customWidth="1"/>
    <col min="2050" max="2050" width="15.42578125" style="25" customWidth="1"/>
    <col min="2051" max="2051" width="26.28515625" style="25" customWidth="1"/>
    <col min="2052" max="2052" width="14.42578125" style="25" customWidth="1"/>
    <col min="2053" max="2053" width="16" style="25" customWidth="1"/>
    <col min="2054" max="2054" width="13.5703125" style="25" customWidth="1"/>
    <col min="2055" max="2055" width="13.28515625" style="25" customWidth="1"/>
    <col min="2056" max="2056" width="12.5703125" style="25" customWidth="1"/>
    <col min="2057" max="2057" width="0.5703125" style="25" customWidth="1"/>
    <col min="2058" max="2304" width="11.42578125" style="25"/>
    <col min="2305" max="2305" width="0.7109375" style="25" customWidth="1"/>
    <col min="2306" max="2306" width="15.42578125" style="25" customWidth="1"/>
    <col min="2307" max="2307" width="26.28515625" style="25" customWidth="1"/>
    <col min="2308" max="2308" width="14.42578125" style="25" customWidth="1"/>
    <col min="2309" max="2309" width="16" style="25" customWidth="1"/>
    <col min="2310" max="2310" width="13.5703125" style="25" customWidth="1"/>
    <col min="2311" max="2311" width="13.28515625" style="25" customWidth="1"/>
    <col min="2312" max="2312" width="12.5703125" style="25" customWidth="1"/>
    <col min="2313" max="2313" width="0.5703125" style="25" customWidth="1"/>
    <col min="2314" max="2560" width="11.42578125" style="25"/>
    <col min="2561" max="2561" width="0.7109375" style="25" customWidth="1"/>
    <col min="2562" max="2562" width="15.42578125" style="25" customWidth="1"/>
    <col min="2563" max="2563" width="26.28515625" style="25" customWidth="1"/>
    <col min="2564" max="2564" width="14.42578125" style="25" customWidth="1"/>
    <col min="2565" max="2565" width="16" style="25" customWidth="1"/>
    <col min="2566" max="2566" width="13.5703125" style="25" customWidth="1"/>
    <col min="2567" max="2567" width="13.28515625" style="25" customWidth="1"/>
    <col min="2568" max="2568" width="12.5703125" style="25" customWidth="1"/>
    <col min="2569" max="2569" width="0.5703125" style="25" customWidth="1"/>
    <col min="2570" max="2816" width="11.42578125" style="25"/>
    <col min="2817" max="2817" width="0.7109375" style="25" customWidth="1"/>
    <col min="2818" max="2818" width="15.42578125" style="25" customWidth="1"/>
    <col min="2819" max="2819" width="26.28515625" style="25" customWidth="1"/>
    <col min="2820" max="2820" width="14.42578125" style="25" customWidth="1"/>
    <col min="2821" max="2821" width="16" style="25" customWidth="1"/>
    <col min="2822" max="2822" width="13.5703125" style="25" customWidth="1"/>
    <col min="2823" max="2823" width="13.28515625" style="25" customWidth="1"/>
    <col min="2824" max="2824" width="12.5703125" style="25" customWidth="1"/>
    <col min="2825" max="2825" width="0.5703125" style="25" customWidth="1"/>
    <col min="2826" max="3072" width="11.42578125" style="25"/>
    <col min="3073" max="3073" width="0.7109375" style="25" customWidth="1"/>
    <col min="3074" max="3074" width="15.42578125" style="25" customWidth="1"/>
    <col min="3075" max="3075" width="26.28515625" style="25" customWidth="1"/>
    <col min="3076" max="3076" width="14.42578125" style="25" customWidth="1"/>
    <col min="3077" max="3077" width="16" style="25" customWidth="1"/>
    <col min="3078" max="3078" width="13.5703125" style="25" customWidth="1"/>
    <col min="3079" max="3079" width="13.28515625" style="25" customWidth="1"/>
    <col min="3080" max="3080" width="12.5703125" style="25" customWidth="1"/>
    <col min="3081" max="3081" width="0.5703125" style="25" customWidth="1"/>
    <col min="3082" max="3328" width="11.42578125" style="25"/>
    <col min="3329" max="3329" width="0.7109375" style="25" customWidth="1"/>
    <col min="3330" max="3330" width="15.42578125" style="25" customWidth="1"/>
    <col min="3331" max="3331" width="26.28515625" style="25" customWidth="1"/>
    <col min="3332" max="3332" width="14.42578125" style="25" customWidth="1"/>
    <col min="3333" max="3333" width="16" style="25" customWidth="1"/>
    <col min="3334" max="3334" width="13.5703125" style="25" customWidth="1"/>
    <col min="3335" max="3335" width="13.28515625" style="25" customWidth="1"/>
    <col min="3336" max="3336" width="12.5703125" style="25" customWidth="1"/>
    <col min="3337" max="3337" width="0.5703125" style="25" customWidth="1"/>
    <col min="3338" max="3584" width="11.42578125" style="25"/>
    <col min="3585" max="3585" width="0.7109375" style="25" customWidth="1"/>
    <col min="3586" max="3586" width="15.42578125" style="25" customWidth="1"/>
    <col min="3587" max="3587" width="26.28515625" style="25" customWidth="1"/>
    <col min="3588" max="3588" width="14.42578125" style="25" customWidth="1"/>
    <col min="3589" max="3589" width="16" style="25" customWidth="1"/>
    <col min="3590" max="3590" width="13.5703125" style="25" customWidth="1"/>
    <col min="3591" max="3591" width="13.28515625" style="25" customWidth="1"/>
    <col min="3592" max="3592" width="12.5703125" style="25" customWidth="1"/>
    <col min="3593" max="3593" width="0.5703125" style="25" customWidth="1"/>
    <col min="3594" max="3840" width="11.42578125" style="25"/>
    <col min="3841" max="3841" width="0.7109375" style="25" customWidth="1"/>
    <col min="3842" max="3842" width="15.42578125" style="25" customWidth="1"/>
    <col min="3843" max="3843" width="26.28515625" style="25" customWidth="1"/>
    <col min="3844" max="3844" width="14.42578125" style="25" customWidth="1"/>
    <col min="3845" max="3845" width="16" style="25" customWidth="1"/>
    <col min="3846" max="3846" width="13.5703125" style="25" customWidth="1"/>
    <col min="3847" max="3847" width="13.28515625" style="25" customWidth="1"/>
    <col min="3848" max="3848" width="12.5703125" style="25" customWidth="1"/>
    <col min="3849" max="3849" width="0.5703125" style="25" customWidth="1"/>
    <col min="3850" max="4096" width="11.42578125" style="25"/>
    <col min="4097" max="4097" width="0.7109375" style="25" customWidth="1"/>
    <col min="4098" max="4098" width="15.42578125" style="25" customWidth="1"/>
    <col min="4099" max="4099" width="26.28515625" style="25" customWidth="1"/>
    <col min="4100" max="4100" width="14.42578125" style="25" customWidth="1"/>
    <col min="4101" max="4101" width="16" style="25" customWidth="1"/>
    <col min="4102" max="4102" width="13.5703125" style="25" customWidth="1"/>
    <col min="4103" max="4103" width="13.28515625" style="25" customWidth="1"/>
    <col min="4104" max="4104" width="12.5703125" style="25" customWidth="1"/>
    <col min="4105" max="4105" width="0.5703125" style="25" customWidth="1"/>
    <col min="4106" max="4352" width="11.42578125" style="25"/>
    <col min="4353" max="4353" width="0.7109375" style="25" customWidth="1"/>
    <col min="4354" max="4354" width="15.42578125" style="25" customWidth="1"/>
    <col min="4355" max="4355" width="26.28515625" style="25" customWidth="1"/>
    <col min="4356" max="4356" width="14.42578125" style="25" customWidth="1"/>
    <col min="4357" max="4357" width="16" style="25" customWidth="1"/>
    <col min="4358" max="4358" width="13.5703125" style="25" customWidth="1"/>
    <col min="4359" max="4359" width="13.28515625" style="25" customWidth="1"/>
    <col min="4360" max="4360" width="12.5703125" style="25" customWidth="1"/>
    <col min="4361" max="4361" width="0.5703125" style="25" customWidth="1"/>
    <col min="4362" max="4608" width="11.42578125" style="25"/>
    <col min="4609" max="4609" width="0.7109375" style="25" customWidth="1"/>
    <col min="4610" max="4610" width="15.42578125" style="25" customWidth="1"/>
    <col min="4611" max="4611" width="26.28515625" style="25" customWidth="1"/>
    <col min="4612" max="4612" width="14.42578125" style="25" customWidth="1"/>
    <col min="4613" max="4613" width="16" style="25" customWidth="1"/>
    <col min="4614" max="4614" width="13.5703125" style="25" customWidth="1"/>
    <col min="4615" max="4615" width="13.28515625" style="25" customWidth="1"/>
    <col min="4616" max="4616" width="12.5703125" style="25" customWidth="1"/>
    <col min="4617" max="4617" width="0.5703125" style="25" customWidth="1"/>
    <col min="4618" max="4864" width="11.42578125" style="25"/>
    <col min="4865" max="4865" width="0.7109375" style="25" customWidth="1"/>
    <col min="4866" max="4866" width="15.42578125" style="25" customWidth="1"/>
    <col min="4867" max="4867" width="26.28515625" style="25" customWidth="1"/>
    <col min="4868" max="4868" width="14.42578125" style="25" customWidth="1"/>
    <col min="4869" max="4869" width="16" style="25" customWidth="1"/>
    <col min="4870" max="4870" width="13.5703125" style="25" customWidth="1"/>
    <col min="4871" max="4871" width="13.28515625" style="25" customWidth="1"/>
    <col min="4872" max="4872" width="12.5703125" style="25" customWidth="1"/>
    <col min="4873" max="4873" width="0.5703125" style="25" customWidth="1"/>
    <col min="4874" max="5120" width="11.42578125" style="25"/>
    <col min="5121" max="5121" width="0.7109375" style="25" customWidth="1"/>
    <col min="5122" max="5122" width="15.42578125" style="25" customWidth="1"/>
    <col min="5123" max="5123" width="26.28515625" style="25" customWidth="1"/>
    <col min="5124" max="5124" width="14.42578125" style="25" customWidth="1"/>
    <col min="5125" max="5125" width="16" style="25" customWidth="1"/>
    <col min="5126" max="5126" width="13.5703125" style="25" customWidth="1"/>
    <col min="5127" max="5127" width="13.28515625" style="25" customWidth="1"/>
    <col min="5128" max="5128" width="12.5703125" style="25" customWidth="1"/>
    <col min="5129" max="5129" width="0.5703125" style="25" customWidth="1"/>
    <col min="5130" max="5376" width="11.42578125" style="25"/>
    <col min="5377" max="5377" width="0.7109375" style="25" customWidth="1"/>
    <col min="5378" max="5378" width="15.42578125" style="25" customWidth="1"/>
    <col min="5379" max="5379" width="26.28515625" style="25" customWidth="1"/>
    <col min="5380" max="5380" width="14.42578125" style="25" customWidth="1"/>
    <col min="5381" max="5381" width="16" style="25" customWidth="1"/>
    <col min="5382" max="5382" width="13.5703125" style="25" customWidth="1"/>
    <col min="5383" max="5383" width="13.28515625" style="25" customWidth="1"/>
    <col min="5384" max="5384" width="12.5703125" style="25" customWidth="1"/>
    <col min="5385" max="5385" width="0.5703125" style="25" customWidth="1"/>
    <col min="5386" max="5632" width="11.42578125" style="25"/>
    <col min="5633" max="5633" width="0.7109375" style="25" customWidth="1"/>
    <col min="5634" max="5634" width="15.42578125" style="25" customWidth="1"/>
    <col min="5635" max="5635" width="26.28515625" style="25" customWidth="1"/>
    <col min="5636" max="5636" width="14.42578125" style="25" customWidth="1"/>
    <col min="5637" max="5637" width="16" style="25" customWidth="1"/>
    <col min="5638" max="5638" width="13.5703125" style="25" customWidth="1"/>
    <col min="5639" max="5639" width="13.28515625" style="25" customWidth="1"/>
    <col min="5640" max="5640" width="12.5703125" style="25" customWidth="1"/>
    <col min="5641" max="5641" width="0.5703125" style="25" customWidth="1"/>
    <col min="5642" max="5888" width="11.42578125" style="25"/>
    <col min="5889" max="5889" width="0.7109375" style="25" customWidth="1"/>
    <col min="5890" max="5890" width="15.42578125" style="25" customWidth="1"/>
    <col min="5891" max="5891" width="26.28515625" style="25" customWidth="1"/>
    <col min="5892" max="5892" width="14.42578125" style="25" customWidth="1"/>
    <col min="5893" max="5893" width="16" style="25" customWidth="1"/>
    <col min="5894" max="5894" width="13.5703125" style="25" customWidth="1"/>
    <col min="5895" max="5895" width="13.28515625" style="25" customWidth="1"/>
    <col min="5896" max="5896" width="12.5703125" style="25" customWidth="1"/>
    <col min="5897" max="5897" width="0.5703125" style="25" customWidth="1"/>
    <col min="5898" max="6144" width="11.42578125" style="25"/>
    <col min="6145" max="6145" width="0.7109375" style="25" customWidth="1"/>
    <col min="6146" max="6146" width="15.42578125" style="25" customWidth="1"/>
    <col min="6147" max="6147" width="26.28515625" style="25" customWidth="1"/>
    <col min="6148" max="6148" width="14.42578125" style="25" customWidth="1"/>
    <col min="6149" max="6149" width="16" style="25" customWidth="1"/>
    <col min="6150" max="6150" width="13.5703125" style="25" customWidth="1"/>
    <col min="6151" max="6151" width="13.28515625" style="25" customWidth="1"/>
    <col min="6152" max="6152" width="12.5703125" style="25" customWidth="1"/>
    <col min="6153" max="6153" width="0.5703125" style="25" customWidth="1"/>
    <col min="6154" max="6400" width="11.42578125" style="25"/>
    <col min="6401" max="6401" width="0.7109375" style="25" customWidth="1"/>
    <col min="6402" max="6402" width="15.42578125" style="25" customWidth="1"/>
    <col min="6403" max="6403" width="26.28515625" style="25" customWidth="1"/>
    <col min="6404" max="6404" width="14.42578125" style="25" customWidth="1"/>
    <col min="6405" max="6405" width="16" style="25" customWidth="1"/>
    <col min="6406" max="6406" width="13.5703125" style="25" customWidth="1"/>
    <col min="6407" max="6407" width="13.28515625" style="25" customWidth="1"/>
    <col min="6408" max="6408" width="12.5703125" style="25" customWidth="1"/>
    <col min="6409" max="6409" width="0.5703125" style="25" customWidth="1"/>
    <col min="6410" max="6656" width="11.42578125" style="25"/>
    <col min="6657" max="6657" width="0.7109375" style="25" customWidth="1"/>
    <col min="6658" max="6658" width="15.42578125" style="25" customWidth="1"/>
    <col min="6659" max="6659" width="26.28515625" style="25" customWidth="1"/>
    <col min="6660" max="6660" width="14.42578125" style="25" customWidth="1"/>
    <col min="6661" max="6661" width="16" style="25" customWidth="1"/>
    <col min="6662" max="6662" width="13.5703125" style="25" customWidth="1"/>
    <col min="6663" max="6663" width="13.28515625" style="25" customWidth="1"/>
    <col min="6664" max="6664" width="12.5703125" style="25" customWidth="1"/>
    <col min="6665" max="6665" width="0.5703125" style="25" customWidth="1"/>
    <col min="6666" max="6912" width="11.42578125" style="25"/>
    <col min="6913" max="6913" width="0.7109375" style="25" customWidth="1"/>
    <col min="6914" max="6914" width="15.42578125" style="25" customWidth="1"/>
    <col min="6915" max="6915" width="26.28515625" style="25" customWidth="1"/>
    <col min="6916" max="6916" width="14.42578125" style="25" customWidth="1"/>
    <col min="6917" max="6917" width="16" style="25" customWidth="1"/>
    <col min="6918" max="6918" width="13.5703125" style="25" customWidth="1"/>
    <col min="6919" max="6919" width="13.28515625" style="25" customWidth="1"/>
    <col min="6920" max="6920" width="12.5703125" style="25" customWidth="1"/>
    <col min="6921" max="6921" width="0.5703125" style="25" customWidth="1"/>
    <col min="6922" max="7168" width="11.42578125" style="25"/>
    <col min="7169" max="7169" width="0.7109375" style="25" customWidth="1"/>
    <col min="7170" max="7170" width="15.42578125" style="25" customWidth="1"/>
    <col min="7171" max="7171" width="26.28515625" style="25" customWidth="1"/>
    <col min="7172" max="7172" width="14.42578125" style="25" customWidth="1"/>
    <col min="7173" max="7173" width="16" style="25" customWidth="1"/>
    <col min="7174" max="7174" width="13.5703125" style="25" customWidth="1"/>
    <col min="7175" max="7175" width="13.28515625" style="25" customWidth="1"/>
    <col min="7176" max="7176" width="12.5703125" style="25" customWidth="1"/>
    <col min="7177" max="7177" width="0.5703125" style="25" customWidth="1"/>
    <col min="7178" max="7424" width="11.42578125" style="25"/>
    <col min="7425" max="7425" width="0.7109375" style="25" customWidth="1"/>
    <col min="7426" max="7426" width="15.42578125" style="25" customWidth="1"/>
    <col min="7427" max="7427" width="26.28515625" style="25" customWidth="1"/>
    <col min="7428" max="7428" width="14.42578125" style="25" customWidth="1"/>
    <col min="7429" max="7429" width="16" style="25" customWidth="1"/>
    <col min="7430" max="7430" width="13.5703125" style="25" customWidth="1"/>
    <col min="7431" max="7431" width="13.28515625" style="25" customWidth="1"/>
    <col min="7432" max="7432" width="12.5703125" style="25" customWidth="1"/>
    <col min="7433" max="7433" width="0.5703125" style="25" customWidth="1"/>
    <col min="7434" max="7680" width="11.42578125" style="25"/>
    <col min="7681" max="7681" width="0.7109375" style="25" customWidth="1"/>
    <col min="7682" max="7682" width="15.42578125" style="25" customWidth="1"/>
    <col min="7683" max="7683" width="26.28515625" style="25" customWidth="1"/>
    <col min="7684" max="7684" width="14.42578125" style="25" customWidth="1"/>
    <col min="7685" max="7685" width="16" style="25" customWidth="1"/>
    <col min="7686" max="7686" width="13.5703125" style="25" customWidth="1"/>
    <col min="7687" max="7687" width="13.28515625" style="25" customWidth="1"/>
    <col min="7688" max="7688" width="12.5703125" style="25" customWidth="1"/>
    <col min="7689" max="7689" width="0.5703125" style="25" customWidth="1"/>
    <col min="7690" max="7936" width="11.42578125" style="25"/>
    <col min="7937" max="7937" width="0.7109375" style="25" customWidth="1"/>
    <col min="7938" max="7938" width="15.42578125" style="25" customWidth="1"/>
    <col min="7939" max="7939" width="26.28515625" style="25" customWidth="1"/>
    <col min="7940" max="7940" width="14.42578125" style="25" customWidth="1"/>
    <col min="7941" max="7941" width="16" style="25" customWidth="1"/>
    <col min="7942" max="7942" width="13.5703125" style="25" customWidth="1"/>
    <col min="7943" max="7943" width="13.28515625" style="25" customWidth="1"/>
    <col min="7944" max="7944" width="12.5703125" style="25" customWidth="1"/>
    <col min="7945" max="7945" width="0.5703125" style="25" customWidth="1"/>
    <col min="7946" max="8192" width="11.42578125" style="25"/>
    <col min="8193" max="8193" width="0.7109375" style="25" customWidth="1"/>
    <col min="8194" max="8194" width="15.42578125" style="25" customWidth="1"/>
    <col min="8195" max="8195" width="26.28515625" style="25" customWidth="1"/>
    <col min="8196" max="8196" width="14.42578125" style="25" customWidth="1"/>
    <col min="8197" max="8197" width="16" style="25" customWidth="1"/>
    <col min="8198" max="8198" width="13.5703125" style="25" customWidth="1"/>
    <col min="8199" max="8199" width="13.28515625" style="25" customWidth="1"/>
    <col min="8200" max="8200" width="12.5703125" style="25" customWidth="1"/>
    <col min="8201" max="8201" width="0.5703125" style="25" customWidth="1"/>
    <col min="8202" max="8448" width="11.42578125" style="25"/>
    <col min="8449" max="8449" width="0.7109375" style="25" customWidth="1"/>
    <col min="8450" max="8450" width="15.42578125" style="25" customWidth="1"/>
    <col min="8451" max="8451" width="26.28515625" style="25" customWidth="1"/>
    <col min="8452" max="8452" width="14.42578125" style="25" customWidth="1"/>
    <col min="8453" max="8453" width="16" style="25" customWidth="1"/>
    <col min="8454" max="8454" width="13.5703125" style="25" customWidth="1"/>
    <col min="8455" max="8455" width="13.28515625" style="25" customWidth="1"/>
    <col min="8456" max="8456" width="12.5703125" style="25" customWidth="1"/>
    <col min="8457" max="8457" width="0.5703125" style="25" customWidth="1"/>
    <col min="8458" max="8704" width="11.42578125" style="25"/>
    <col min="8705" max="8705" width="0.7109375" style="25" customWidth="1"/>
    <col min="8706" max="8706" width="15.42578125" style="25" customWidth="1"/>
    <col min="8707" max="8707" width="26.28515625" style="25" customWidth="1"/>
    <col min="8708" max="8708" width="14.42578125" style="25" customWidth="1"/>
    <col min="8709" max="8709" width="16" style="25" customWidth="1"/>
    <col min="8710" max="8710" width="13.5703125" style="25" customWidth="1"/>
    <col min="8711" max="8711" width="13.28515625" style="25" customWidth="1"/>
    <col min="8712" max="8712" width="12.5703125" style="25" customWidth="1"/>
    <col min="8713" max="8713" width="0.5703125" style="25" customWidth="1"/>
    <col min="8714" max="8960" width="11.42578125" style="25"/>
    <col min="8961" max="8961" width="0.7109375" style="25" customWidth="1"/>
    <col min="8962" max="8962" width="15.42578125" style="25" customWidth="1"/>
    <col min="8963" max="8963" width="26.28515625" style="25" customWidth="1"/>
    <col min="8964" max="8964" width="14.42578125" style="25" customWidth="1"/>
    <col min="8965" max="8965" width="16" style="25" customWidth="1"/>
    <col min="8966" max="8966" width="13.5703125" style="25" customWidth="1"/>
    <col min="8967" max="8967" width="13.28515625" style="25" customWidth="1"/>
    <col min="8968" max="8968" width="12.5703125" style="25" customWidth="1"/>
    <col min="8969" max="8969" width="0.5703125" style="25" customWidth="1"/>
    <col min="8970" max="9216" width="11.42578125" style="25"/>
    <col min="9217" max="9217" width="0.7109375" style="25" customWidth="1"/>
    <col min="9218" max="9218" width="15.42578125" style="25" customWidth="1"/>
    <col min="9219" max="9219" width="26.28515625" style="25" customWidth="1"/>
    <col min="9220" max="9220" width="14.42578125" style="25" customWidth="1"/>
    <col min="9221" max="9221" width="16" style="25" customWidth="1"/>
    <col min="9222" max="9222" width="13.5703125" style="25" customWidth="1"/>
    <col min="9223" max="9223" width="13.28515625" style="25" customWidth="1"/>
    <col min="9224" max="9224" width="12.5703125" style="25" customWidth="1"/>
    <col min="9225" max="9225" width="0.5703125" style="25" customWidth="1"/>
    <col min="9226" max="9472" width="11.42578125" style="25"/>
    <col min="9473" max="9473" width="0.7109375" style="25" customWidth="1"/>
    <col min="9474" max="9474" width="15.42578125" style="25" customWidth="1"/>
    <col min="9475" max="9475" width="26.28515625" style="25" customWidth="1"/>
    <col min="9476" max="9476" width="14.42578125" style="25" customWidth="1"/>
    <col min="9477" max="9477" width="16" style="25" customWidth="1"/>
    <col min="9478" max="9478" width="13.5703125" style="25" customWidth="1"/>
    <col min="9479" max="9479" width="13.28515625" style="25" customWidth="1"/>
    <col min="9480" max="9480" width="12.5703125" style="25" customWidth="1"/>
    <col min="9481" max="9481" width="0.5703125" style="25" customWidth="1"/>
    <col min="9482" max="9728" width="11.42578125" style="25"/>
    <col min="9729" max="9729" width="0.7109375" style="25" customWidth="1"/>
    <col min="9730" max="9730" width="15.42578125" style="25" customWidth="1"/>
    <col min="9731" max="9731" width="26.28515625" style="25" customWidth="1"/>
    <col min="9732" max="9732" width="14.42578125" style="25" customWidth="1"/>
    <col min="9733" max="9733" width="16" style="25" customWidth="1"/>
    <col min="9734" max="9734" width="13.5703125" style="25" customWidth="1"/>
    <col min="9735" max="9735" width="13.28515625" style="25" customWidth="1"/>
    <col min="9736" max="9736" width="12.5703125" style="25" customWidth="1"/>
    <col min="9737" max="9737" width="0.5703125" style="25" customWidth="1"/>
    <col min="9738" max="9984" width="11.42578125" style="25"/>
    <col min="9985" max="9985" width="0.7109375" style="25" customWidth="1"/>
    <col min="9986" max="9986" width="15.42578125" style="25" customWidth="1"/>
    <col min="9987" max="9987" width="26.28515625" style="25" customWidth="1"/>
    <col min="9988" max="9988" width="14.42578125" style="25" customWidth="1"/>
    <col min="9989" max="9989" width="16" style="25" customWidth="1"/>
    <col min="9990" max="9990" width="13.5703125" style="25" customWidth="1"/>
    <col min="9991" max="9991" width="13.28515625" style="25" customWidth="1"/>
    <col min="9992" max="9992" width="12.5703125" style="25" customWidth="1"/>
    <col min="9993" max="9993" width="0.5703125" style="25" customWidth="1"/>
    <col min="9994" max="10240" width="11.42578125" style="25"/>
    <col min="10241" max="10241" width="0.7109375" style="25" customWidth="1"/>
    <col min="10242" max="10242" width="15.42578125" style="25" customWidth="1"/>
    <col min="10243" max="10243" width="26.28515625" style="25" customWidth="1"/>
    <col min="10244" max="10244" width="14.42578125" style="25" customWidth="1"/>
    <col min="10245" max="10245" width="16" style="25" customWidth="1"/>
    <col min="10246" max="10246" width="13.5703125" style="25" customWidth="1"/>
    <col min="10247" max="10247" width="13.28515625" style="25" customWidth="1"/>
    <col min="10248" max="10248" width="12.5703125" style="25" customWidth="1"/>
    <col min="10249" max="10249" width="0.5703125" style="25" customWidth="1"/>
    <col min="10250" max="10496" width="11.42578125" style="25"/>
    <col min="10497" max="10497" width="0.7109375" style="25" customWidth="1"/>
    <col min="10498" max="10498" width="15.42578125" style="25" customWidth="1"/>
    <col min="10499" max="10499" width="26.28515625" style="25" customWidth="1"/>
    <col min="10500" max="10500" width="14.42578125" style="25" customWidth="1"/>
    <col min="10501" max="10501" width="16" style="25" customWidth="1"/>
    <col min="10502" max="10502" width="13.5703125" style="25" customWidth="1"/>
    <col min="10503" max="10503" width="13.28515625" style="25" customWidth="1"/>
    <col min="10504" max="10504" width="12.5703125" style="25" customWidth="1"/>
    <col min="10505" max="10505" width="0.5703125" style="25" customWidth="1"/>
    <col min="10506" max="10752" width="11.42578125" style="25"/>
    <col min="10753" max="10753" width="0.7109375" style="25" customWidth="1"/>
    <col min="10754" max="10754" width="15.42578125" style="25" customWidth="1"/>
    <col min="10755" max="10755" width="26.28515625" style="25" customWidth="1"/>
    <col min="10756" max="10756" width="14.42578125" style="25" customWidth="1"/>
    <col min="10757" max="10757" width="16" style="25" customWidth="1"/>
    <col min="10758" max="10758" width="13.5703125" style="25" customWidth="1"/>
    <col min="10759" max="10759" width="13.28515625" style="25" customWidth="1"/>
    <col min="10760" max="10760" width="12.5703125" style="25" customWidth="1"/>
    <col min="10761" max="10761" width="0.5703125" style="25" customWidth="1"/>
    <col min="10762" max="11008" width="11.42578125" style="25"/>
    <col min="11009" max="11009" width="0.7109375" style="25" customWidth="1"/>
    <col min="11010" max="11010" width="15.42578125" style="25" customWidth="1"/>
    <col min="11011" max="11011" width="26.28515625" style="25" customWidth="1"/>
    <col min="11012" max="11012" width="14.42578125" style="25" customWidth="1"/>
    <col min="11013" max="11013" width="16" style="25" customWidth="1"/>
    <col min="11014" max="11014" width="13.5703125" style="25" customWidth="1"/>
    <col min="11015" max="11015" width="13.28515625" style="25" customWidth="1"/>
    <col min="11016" max="11016" width="12.5703125" style="25" customWidth="1"/>
    <col min="11017" max="11017" width="0.5703125" style="25" customWidth="1"/>
    <col min="11018" max="11264" width="11.42578125" style="25"/>
    <col min="11265" max="11265" width="0.7109375" style="25" customWidth="1"/>
    <col min="11266" max="11266" width="15.42578125" style="25" customWidth="1"/>
    <col min="11267" max="11267" width="26.28515625" style="25" customWidth="1"/>
    <col min="11268" max="11268" width="14.42578125" style="25" customWidth="1"/>
    <col min="11269" max="11269" width="16" style="25" customWidth="1"/>
    <col min="11270" max="11270" width="13.5703125" style="25" customWidth="1"/>
    <col min="11271" max="11271" width="13.28515625" style="25" customWidth="1"/>
    <col min="11272" max="11272" width="12.5703125" style="25" customWidth="1"/>
    <col min="11273" max="11273" width="0.5703125" style="25" customWidth="1"/>
    <col min="11274" max="11520" width="11.42578125" style="25"/>
    <col min="11521" max="11521" width="0.7109375" style="25" customWidth="1"/>
    <col min="11522" max="11522" width="15.42578125" style="25" customWidth="1"/>
    <col min="11523" max="11523" width="26.28515625" style="25" customWidth="1"/>
    <col min="11524" max="11524" width="14.42578125" style="25" customWidth="1"/>
    <col min="11525" max="11525" width="16" style="25" customWidth="1"/>
    <col min="11526" max="11526" width="13.5703125" style="25" customWidth="1"/>
    <col min="11527" max="11527" width="13.28515625" style="25" customWidth="1"/>
    <col min="11528" max="11528" width="12.5703125" style="25" customWidth="1"/>
    <col min="11529" max="11529" width="0.5703125" style="25" customWidth="1"/>
    <col min="11530" max="11776" width="11.42578125" style="25"/>
    <col min="11777" max="11777" width="0.7109375" style="25" customWidth="1"/>
    <col min="11778" max="11778" width="15.42578125" style="25" customWidth="1"/>
    <col min="11779" max="11779" width="26.28515625" style="25" customWidth="1"/>
    <col min="11780" max="11780" width="14.42578125" style="25" customWidth="1"/>
    <col min="11781" max="11781" width="16" style="25" customWidth="1"/>
    <col min="11782" max="11782" width="13.5703125" style="25" customWidth="1"/>
    <col min="11783" max="11783" width="13.28515625" style="25" customWidth="1"/>
    <col min="11784" max="11784" width="12.5703125" style="25" customWidth="1"/>
    <col min="11785" max="11785" width="0.5703125" style="25" customWidth="1"/>
    <col min="11786" max="12032" width="11.42578125" style="25"/>
    <col min="12033" max="12033" width="0.7109375" style="25" customWidth="1"/>
    <col min="12034" max="12034" width="15.42578125" style="25" customWidth="1"/>
    <col min="12035" max="12035" width="26.28515625" style="25" customWidth="1"/>
    <col min="12036" max="12036" width="14.42578125" style="25" customWidth="1"/>
    <col min="12037" max="12037" width="16" style="25" customWidth="1"/>
    <col min="12038" max="12038" width="13.5703125" style="25" customWidth="1"/>
    <col min="12039" max="12039" width="13.28515625" style="25" customWidth="1"/>
    <col min="12040" max="12040" width="12.5703125" style="25" customWidth="1"/>
    <col min="12041" max="12041" width="0.5703125" style="25" customWidth="1"/>
    <col min="12042" max="12288" width="11.42578125" style="25"/>
    <col min="12289" max="12289" width="0.7109375" style="25" customWidth="1"/>
    <col min="12290" max="12290" width="15.42578125" style="25" customWidth="1"/>
    <col min="12291" max="12291" width="26.28515625" style="25" customWidth="1"/>
    <col min="12292" max="12292" width="14.42578125" style="25" customWidth="1"/>
    <col min="12293" max="12293" width="16" style="25" customWidth="1"/>
    <col min="12294" max="12294" width="13.5703125" style="25" customWidth="1"/>
    <col min="12295" max="12295" width="13.28515625" style="25" customWidth="1"/>
    <col min="12296" max="12296" width="12.5703125" style="25" customWidth="1"/>
    <col min="12297" max="12297" width="0.5703125" style="25" customWidth="1"/>
    <col min="12298" max="12544" width="11.42578125" style="25"/>
    <col min="12545" max="12545" width="0.7109375" style="25" customWidth="1"/>
    <col min="12546" max="12546" width="15.42578125" style="25" customWidth="1"/>
    <col min="12547" max="12547" width="26.28515625" style="25" customWidth="1"/>
    <col min="12548" max="12548" width="14.42578125" style="25" customWidth="1"/>
    <col min="12549" max="12549" width="16" style="25" customWidth="1"/>
    <col min="12550" max="12550" width="13.5703125" style="25" customWidth="1"/>
    <col min="12551" max="12551" width="13.28515625" style="25" customWidth="1"/>
    <col min="12552" max="12552" width="12.5703125" style="25" customWidth="1"/>
    <col min="12553" max="12553" width="0.5703125" style="25" customWidth="1"/>
    <col min="12554" max="12800" width="11.42578125" style="25"/>
    <col min="12801" max="12801" width="0.7109375" style="25" customWidth="1"/>
    <col min="12802" max="12802" width="15.42578125" style="25" customWidth="1"/>
    <col min="12803" max="12803" width="26.28515625" style="25" customWidth="1"/>
    <col min="12804" max="12804" width="14.42578125" style="25" customWidth="1"/>
    <col min="12805" max="12805" width="16" style="25" customWidth="1"/>
    <col min="12806" max="12806" width="13.5703125" style="25" customWidth="1"/>
    <col min="12807" max="12807" width="13.28515625" style="25" customWidth="1"/>
    <col min="12808" max="12808" width="12.5703125" style="25" customWidth="1"/>
    <col min="12809" max="12809" width="0.5703125" style="25" customWidth="1"/>
    <col min="12810" max="13056" width="11.42578125" style="25"/>
    <col min="13057" max="13057" width="0.7109375" style="25" customWidth="1"/>
    <col min="13058" max="13058" width="15.42578125" style="25" customWidth="1"/>
    <col min="13059" max="13059" width="26.28515625" style="25" customWidth="1"/>
    <col min="13060" max="13060" width="14.42578125" style="25" customWidth="1"/>
    <col min="13061" max="13061" width="16" style="25" customWidth="1"/>
    <col min="13062" max="13062" width="13.5703125" style="25" customWidth="1"/>
    <col min="13063" max="13063" width="13.28515625" style="25" customWidth="1"/>
    <col min="13064" max="13064" width="12.5703125" style="25" customWidth="1"/>
    <col min="13065" max="13065" width="0.5703125" style="25" customWidth="1"/>
    <col min="13066" max="13312" width="11.42578125" style="25"/>
    <col min="13313" max="13313" width="0.7109375" style="25" customWidth="1"/>
    <col min="13314" max="13314" width="15.42578125" style="25" customWidth="1"/>
    <col min="13315" max="13315" width="26.28515625" style="25" customWidth="1"/>
    <col min="13316" max="13316" width="14.42578125" style="25" customWidth="1"/>
    <col min="13317" max="13317" width="16" style="25" customWidth="1"/>
    <col min="13318" max="13318" width="13.5703125" style="25" customWidth="1"/>
    <col min="13319" max="13319" width="13.28515625" style="25" customWidth="1"/>
    <col min="13320" max="13320" width="12.5703125" style="25" customWidth="1"/>
    <col min="13321" max="13321" width="0.5703125" style="25" customWidth="1"/>
    <col min="13322" max="13568" width="11.42578125" style="25"/>
    <col min="13569" max="13569" width="0.7109375" style="25" customWidth="1"/>
    <col min="13570" max="13570" width="15.42578125" style="25" customWidth="1"/>
    <col min="13571" max="13571" width="26.28515625" style="25" customWidth="1"/>
    <col min="13572" max="13572" width="14.42578125" style="25" customWidth="1"/>
    <col min="13573" max="13573" width="16" style="25" customWidth="1"/>
    <col min="13574" max="13574" width="13.5703125" style="25" customWidth="1"/>
    <col min="13575" max="13575" width="13.28515625" style="25" customWidth="1"/>
    <col min="13576" max="13576" width="12.5703125" style="25" customWidth="1"/>
    <col min="13577" max="13577" width="0.5703125" style="25" customWidth="1"/>
    <col min="13578" max="13824" width="11.42578125" style="25"/>
    <col min="13825" max="13825" width="0.7109375" style="25" customWidth="1"/>
    <col min="13826" max="13826" width="15.42578125" style="25" customWidth="1"/>
    <col min="13827" max="13827" width="26.28515625" style="25" customWidth="1"/>
    <col min="13828" max="13828" width="14.42578125" style="25" customWidth="1"/>
    <col min="13829" max="13829" width="16" style="25" customWidth="1"/>
    <col min="13830" max="13830" width="13.5703125" style="25" customWidth="1"/>
    <col min="13831" max="13831" width="13.28515625" style="25" customWidth="1"/>
    <col min="13832" max="13832" width="12.5703125" style="25" customWidth="1"/>
    <col min="13833" max="13833" width="0.5703125" style="25" customWidth="1"/>
    <col min="13834" max="14080" width="11.42578125" style="25"/>
    <col min="14081" max="14081" width="0.7109375" style="25" customWidth="1"/>
    <col min="14082" max="14082" width="15.42578125" style="25" customWidth="1"/>
    <col min="14083" max="14083" width="26.28515625" style="25" customWidth="1"/>
    <col min="14084" max="14084" width="14.42578125" style="25" customWidth="1"/>
    <col min="14085" max="14085" width="16" style="25" customWidth="1"/>
    <col min="14086" max="14086" width="13.5703125" style="25" customWidth="1"/>
    <col min="14087" max="14087" width="13.28515625" style="25" customWidth="1"/>
    <col min="14088" max="14088" width="12.5703125" style="25" customWidth="1"/>
    <col min="14089" max="14089" width="0.5703125" style="25" customWidth="1"/>
    <col min="14090" max="14336" width="11.42578125" style="25"/>
    <col min="14337" max="14337" width="0.7109375" style="25" customWidth="1"/>
    <col min="14338" max="14338" width="15.42578125" style="25" customWidth="1"/>
    <col min="14339" max="14339" width="26.28515625" style="25" customWidth="1"/>
    <col min="14340" max="14340" width="14.42578125" style="25" customWidth="1"/>
    <col min="14341" max="14341" width="16" style="25" customWidth="1"/>
    <col min="14342" max="14342" width="13.5703125" style="25" customWidth="1"/>
    <col min="14343" max="14343" width="13.28515625" style="25" customWidth="1"/>
    <col min="14344" max="14344" width="12.5703125" style="25" customWidth="1"/>
    <col min="14345" max="14345" width="0.5703125" style="25" customWidth="1"/>
    <col min="14346" max="14592" width="11.42578125" style="25"/>
    <col min="14593" max="14593" width="0.7109375" style="25" customWidth="1"/>
    <col min="14594" max="14594" width="15.42578125" style="25" customWidth="1"/>
    <col min="14595" max="14595" width="26.28515625" style="25" customWidth="1"/>
    <col min="14596" max="14596" width="14.42578125" style="25" customWidth="1"/>
    <col min="14597" max="14597" width="16" style="25" customWidth="1"/>
    <col min="14598" max="14598" width="13.5703125" style="25" customWidth="1"/>
    <col min="14599" max="14599" width="13.28515625" style="25" customWidth="1"/>
    <col min="14600" max="14600" width="12.5703125" style="25" customWidth="1"/>
    <col min="14601" max="14601" width="0.5703125" style="25" customWidth="1"/>
    <col min="14602" max="14848" width="11.42578125" style="25"/>
    <col min="14849" max="14849" width="0.7109375" style="25" customWidth="1"/>
    <col min="14850" max="14850" width="15.42578125" style="25" customWidth="1"/>
    <col min="14851" max="14851" width="26.28515625" style="25" customWidth="1"/>
    <col min="14852" max="14852" width="14.42578125" style="25" customWidth="1"/>
    <col min="14853" max="14853" width="16" style="25" customWidth="1"/>
    <col min="14854" max="14854" width="13.5703125" style="25" customWidth="1"/>
    <col min="14855" max="14855" width="13.28515625" style="25" customWidth="1"/>
    <col min="14856" max="14856" width="12.5703125" style="25" customWidth="1"/>
    <col min="14857" max="14857" width="0.5703125" style="25" customWidth="1"/>
    <col min="14858" max="15104" width="11.42578125" style="25"/>
    <col min="15105" max="15105" width="0.7109375" style="25" customWidth="1"/>
    <col min="15106" max="15106" width="15.42578125" style="25" customWidth="1"/>
    <col min="15107" max="15107" width="26.28515625" style="25" customWidth="1"/>
    <col min="15108" max="15108" width="14.42578125" style="25" customWidth="1"/>
    <col min="15109" max="15109" width="16" style="25" customWidth="1"/>
    <col min="15110" max="15110" width="13.5703125" style="25" customWidth="1"/>
    <col min="15111" max="15111" width="13.28515625" style="25" customWidth="1"/>
    <col min="15112" max="15112" width="12.5703125" style="25" customWidth="1"/>
    <col min="15113" max="15113" width="0.5703125" style="25" customWidth="1"/>
    <col min="15114" max="15360" width="11.42578125" style="25"/>
    <col min="15361" max="15361" width="0.7109375" style="25" customWidth="1"/>
    <col min="15362" max="15362" width="15.42578125" style="25" customWidth="1"/>
    <col min="15363" max="15363" width="26.28515625" style="25" customWidth="1"/>
    <col min="15364" max="15364" width="14.42578125" style="25" customWidth="1"/>
    <col min="15365" max="15365" width="16" style="25" customWidth="1"/>
    <col min="15366" max="15366" width="13.5703125" style="25" customWidth="1"/>
    <col min="15367" max="15367" width="13.28515625" style="25" customWidth="1"/>
    <col min="15368" max="15368" width="12.5703125" style="25" customWidth="1"/>
    <col min="15369" max="15369" width="0.5703125" style="25" customWidth="1"/>
    <col min="15370" max="15616" width="11.42578125" style="25"/>
    <col min="15617" max="15617" width="0.7109375" style="25" customWidth="1"/>
    <col min="15618" max="15618" width="15.42578125" style="25" customWidth="1"/>
    <col min="15619" max="15619" width="26.28515625" style="25" customWidth="1"/>
    <col min="15620" max="15620" width="14.42578125" style="25" customWidth="1"/>
    <col min="15621" max="15621" width="16" style="25" customWidth="1"/>
    <col min="15622" max="15622" width="13.5703125" style="25" customWidth="1"/>
    <col min="15623" max="15623" width="13.28515625" style="25" customWidth="1"/>
    <col min="15624" max="15624" width="12.5703125" style="25" customWidth="1"/>
    <col min="15625" max="15625" width="0.5703125" style="25" customWidth="1"/>
    <col min="15626" max="15872" width="11.42578125" style="25"/>
    <col min="15873" max="15873" width="0.7109375" style="25" customWidth="1"/>
    <col min="15874" max="15874" width="15.42578125" style="25" customWidth="1"/>
    <col min="15875" max="15875" width="26.28515625" style="25" customWidth="1"/>
    <col min="15876" max="15876" width="14.42578125" style="25" customWidth="1"/>
    <col min="15877" max="15877" width="16" style="25" customWidth="1"/>
    <col min="15878" max="15878" width="13.5703125" style="25" customWidth="1"/>
    <col min="15879" max="15879" width="13.28515625" style="25" customWidth="1"/>
    <col min="15880" max="15880" width="12.5703125" style="25" customWidth="1"/>
    <col min="15881" max="15881" width="0.5703125" style="25" customWidth="1"/>
    <col min="15882" max="16128" width="11.42578125" style="25"/>
    <col min="16129" max="16129" width="0.7109375" style="25" customWidth="1"/>
    <col min="16130" max="16130" width="15.42578125" style="25" customWidth="1"/>
    <col min="16131" max="16131" width="26.28515625" style="25" customWidth="1"/>
    <col min="16132" max="16132" width="14.42578125" style="25" customWidth="1"/>
    <col min="16133" max="16133" width="16" style="25" customWidth="1"/>
    <col min="16134" max="16134" width="13.5703125" style="25" customWidth="1"/>
    <col min="16135" max="16135" width="13.28515625" style="25" customWidth="1"/>
    <col min="16136" max="16136" width="12.5703125" style="25" customWidth="1"/>
    <col min="16137" max="16137" width="0.5703125" style="25" customWidth="1"/>
    <col min="16138" max="16384" width="11.42578125" style="25"/>
  </cols>
  <sheetData>
    <row r="1" spans="1:8" customFormat="1" ht="15" x14ac:dyDescent="0.25">
      <c r="A1" s="11"/>
      <c r="B1" s="131"/>
      <c r="C1" s="132"/>
      <c r="D1" s="12"/>
      <c r="E1" s="13"/>
      <c r="F1" s="13"/>
      <c r="G1" s="14"/>
    </row>
    <row r="2" spans="1:8" customFormat="1" ht="15.75" x14ac:dyDescent="0.25">
      <c r="A2" s="15"/>
      <c r="B2" s="131"/>
      <c r="C2" s="132"/>
      <c r="D2" s="16" t="s">
        <v>26</v>
      </c>
      <c r="E2" s="17"/>
      <c r="F2" s="17"/>
      <c r="G2" s="18"/>
    </row>
    <row r="3" spans="1:8" customFormat="1" ht="15" x14ac:dyDescent="0.25">
      <c r="A3" s="19"/>
      <c r="B3" s="20"/>
      <c r="C3" s="21"/>
      <c r="D3" s="22"/>
      <c r="E3" s="23"/>
      <c r="F3" s="23"/>
      <c r="G3" s="24"/>
    </row>
    <row r="5" spans="1:8" x14ac:dyDescent="0.2">
      <c r="D5" s="26"/>
      <c r="E5" s="26"/>
      <c r="F5" s="26"/>
    </row>
    <row r="6" spans="1:8" x14ac:dyDescent="0.2">
      <c r="D6" s="26"/>
      <c r="E6" s="26"/>
      <c r="F6" s="26"/>
    </row>
    <row r="7" spans="1:8" x14ac:dyDescent="0.2">
      <c r="D7" s="26"/>
      <c r="E7" s="26"/>
      <c r="F7" s="26"/>
    </row>
    <row r="8" spans="1:8" x14ac:dyDescent="0.2">
      <c r="B8" s="27" t="s">
        <v>89</v>
      </c>
      <c r="C8" s="28"/>
      <c r="D8" s="26"/>
      <c r="E8" s="26"/>
      <c r="F8" s="27" t="s">
        <v>27</v>
      </c>
      <c r="G8" s="29"/>
    </row>
    <row r="9" spans="1:8" x14ac:dyDescent="0.2">
      <c r="B9" s="26"/>
      <c r="C9" s="26"/>
      <c r="D9" s="26"/>
      <c r="E9" s="26"/>
      <c r="F9" s="27" t="s">
        <v>28</v>
      </c>
      <c r="G9" s="30"/>
      <c r="H9" s="31"/>
    </row>
    <row r="10" spans="1:8" x14ac:dyDescent="0.2">
      <c r="B10" s="26"/>
      <c r="C10" s="26"/>
      <c r="D10" s="26"/>
      <c r="E10" s="26"/>
      <c r="F10" s="30" t="s">
        <v>96</v>
      </c>
      <c r="G10" s="31"/>
      <c r="H10" s="31"/>
    </row>
    <row r="11" spans="1:8" x14ac:dyDescent="0.2">
      <c r="B11" s="26"/>
      <c r="C11" s="26"/>
      <c r="D11" s="26"/>
      <c r="E11" s="26"/>
      <c r="F11" s="30"/>
      <c r="G11" s="32"/>
      <c r="H11" s="32"/>
    </row>
    <row r="12" spans="1:8" x14ac:dyDescent="0.2">
      <c r="F12" s="27" t="s">
        <v>32</v>
      </c>
      <c r="G12" s="33" t="s">
        <v>12</v>
      </c>
    </row>
    <row r="13" spans="1:8" ht="15" thickBot="1" x14ac:dyDescent="0.25">
      <c r="B13" s="34" t="s">
        <v>33</v>
      </c>
      <c r="C13" s="35"/>
      <c r="D13" s="35"/>
      <c r="E13" s="35"/>
      <c r="F13" s="35"/>
      <c r="G13" s="35"/>
      <c r="H13" s="35"/>
    </row>
    <row r="14" spans="1:8" ht="15" thickBot="1" x14ac:dyDescent="0.25">
      <c r="B14" s="133" t="s">
        <v>34</v>
      </c>
      <c r="C14" s="134"/>
      <c r="D14" s="37" t="s">
        <v>35</v>
      </c>
      <c r="E14" s="37" t="s">
        <v>36</v>
      </c>
      <c r="F14" s="37" t="s">
        <v>37</v>
      </c>
      <c r="G14" s="38" t="s">
        <v>38</v>
      </c>
      <c r="H14" s="135"/>
    </row>
    <row r="15" spans="1:8" ht="14.25" x14ac:dyDescent="0.2">
      <c r="B15" s="138"/>
      <c r="C15" s="139"/>
      <c r="D15" s="40"/>
      <c r="E15" s="40"/>
      <c r="F15" s="40"/>
      <c r="G15" s="40"/>
      <c r="H15" s="136"/>
    </row>
    <row r="16" spans="1:8" x14ac:dyDescent="0.2">
      <c r="B16" s="140" t="s">
        <v>39</v>
      </c>
      <c r="C16" s="141"/>
      <c r="D16" s="48" t="s">
        <v>40</v>
      </c>
      <c r="E16" s="42"/>
      <c r="F16" s="42"/>
      <c r="G16" s="87">
        <f>0.05*H45</f>
        <v>800.05833333333339</v>
      </c>
      <c r="H16" s="136"/>
    </row>
    <row r="17" spans="2:8" x14ac:dyDescent="0.2">
      <c r="B17" s="140"/>
      <c r="C17" s="141"/>
      <c r="D17" s="48"/>
      <c r="E17" s="46"/>
      <c r="F17" s="78"/>
      <c r="G17" s="42"/>
      <c r="H17" s="136"/>
    </row>
    <row r="18" spans="2:8" x14ac:dyDescent="0.2">
      <c r="B18" s="140"/>
      <c r="C18" s="141"/>
      <c r="D18" s="48"/>
      <c r="E18" s="46"/>
      <c r="F18" s="79"/>
      <c r="G18" s="46"/>
      <c r="H18" s="136"/>
    </row>
    <row r="19" spans="2:8" ht="15" thickBot="1" x14ac:dyDescent="0.25">
      <c r="B19" s="144"/>
      <c r="C19" s="145"/>
      <c r="D19" s="45"/>
      <c r="E19" s="45"/>
      <c r="F19" s="45"/>
      <c r="G19" s="45"/>
      <c r="H19" s="137"/>
    </row>
    <row r="20" spans="2:8" ht="14.25" x14ac:dyDescent="0.2">
      <c r="B20" s="146"/>
      <c r="C20" s="146"/>
      <c r="D20" s="35"/>
      <c r="E20" s="35"/>
      <c r="F20" s="35"/>
      <c r="G20" s="35" t="s">
        <v>42</v>
      </c>
      <c r="H20" s="46">
        <f>+SUM(G15:G19)</f>
        <v>800.05833333333339</v>
      </c>
    </row>
    <row r="21" spans="2:8" ht="14.25" x14ac:dyDescent="0.2">
      <c r="B21" s="35"/>
      <c r="C21" s="35"/>
      <c r="D21" s="35"/>
      <c r="E21" s="35"/>
      <c r="F21" s="35"/>
      <c r="G21" s="35"/>
      <c r="H21" s="35"/>
    </row>
    <row r="22" spans="2:8" ht="15" x14ac:dyDescent="0.2">
      <c r="B22" s="35"/>
      <c r="C22" s="35"/>
      <c r="D22" s="47"/>
      <c r="E22" s="35"/>
      <c r="F22" s="35"/>
      <c r="G22" s="35"/>
      <c r="H22" s="35"/>
    </row>
    <row r="23" spans="2:8" ht="15" thickBot="1" x14ac:dyDescent="0.25">
      <c r="B23" s="34" t="s">
        <v>43</v>
      </c>
      <c r="C23" s="35"/>
      <c r="D23" s="35"/>
      <c r="E23" s="35"/>
      <c r="F23" s="35"/>
      <c r="G23" s="35"/>
      <c r="H23" s="35"/>
    </row>
    <row r="24" spans="2:8" ht="15" thickBot="1" x14ac:dyDescent="0.25">
      <c r="B24" s="147" t="s">
        <v>34</v>
      </c>
      <c r="C24" s="148"/>
      <c r="D24" s="37" t="s">
        <v>44</v>
      </c>
      <c r="E24" s="37" t="s">
        <v>45</v>
      </c>
      <c r="F24" s="37" t="s">
        <v>46</v>
      </c>
      <c r="G24" s="38" t="s">
        <v>38</v>
      </c>
      <c r="H24" s="135"/>
    </row>
    <row r="25" spans="2:8" x14ac:dyDescent="0.2">
      <c r="B25" s="140" t="s">
        <v>97</v>
      </c>
      <c r="C25" s="141"/>
      <c r="D25" s="51" t="s">
        <v>98</v>
      </c>
      <c r="E25" s="49">
        <v>365000</v>
      </c>
      <c r="F25" s="49">
        <v>1</v>
      </c>
      <c r="G25" s="49">
        <v>215000</v>
      </c>
      <c r="H25" s="136"/>
    </row>
    <row r="26" spans="2:8" x14ac:dyDescent="0.2">
      <c r="B26" s="151" t="s">
        <v>99</v>
      </c>
      <c r="C26" s="152"/>
      <c r="D26" s="51" t="s">
        <v>12</v>
      </c>
      <c r="E26" s="52">
        <v>650000</v>
      </c>
      <c r="F26" s="51">
        <v>0.03</v>
      </c>
      <c r="G26" s="49">
        <f>F26*E26</f>
        <v>19500</v>
      </c>
      <c r="H26" s="136"/>
    </row>
    <row r="27" spans="2:8" ht="14.25" x14ac:dyDescent="0.2">
      <c r="B27" s="151"/>
      <c r="C27" s="152"/>
      <c r="D27" s="44"/>
      <c r="E27" s="63"/>
      <c r="F27" s="48"/>
      <c r="G27" s="50"/>
      <c r="H27" s="136"/>
    </row>
    <row r="28" spans="2:8" ht="14.25" x14ac:dyDescent="0.2">
      <c r="B28" s="151"/>
      <c r="C28" s="152"/>
      <c r="D28" s="44"/>
      <c r="E28" s="54"/>
      <c r="F28" s="44"/>
      <c r="G28" s="53"/>
      <c r="H28" s="136"/>
    </row>
    <row r="29" spans="2:8" ht="15" thickBot="1" x14ac:dyDescent="0.25">
      <c r="B29" s="144"/>
      <c r="C29" s="145"/>
      <c r="D29" s="45"/>
      <c r="E29" s="45"/>
      <c r="F29" s="45"/>
      <c r="G29" s="45"/>
      <c r="H29" s="137"/>
    </row>
    <row r="30" spans="2:8" ht="14.25" x14ac:dyDescent="0.2">
      <c r="B30" s="146"/>
      <c r="C30" s="146"/>
      <c r="D30" s="35"/>
      <c r="E30" s="35"/>
      <c r="F30" s="35"/>
      <c r="G30" s="35" t="s">
        <v>42</v>
      </c>
      <c r="H30" s="46">
        <f>+SUM(G25:G29)</f>
        <v>234500</v>
      </c>
    </row>
    <row r="31" spans="2:8" ht="14.25" x14ac:dyDescent="0.2">
      <c r="B31" s="35"/>
      <c r="C31" s="35"/>
      <c r="D31" s="35"/>
      <c r="E31" s="35"/>
      <c r="F31" s="35"/>
      <c r="G31" s="35"/>
      <c r="H31" s="35"/>
    </row>
    <row r="32" spans="2:8" ht="15" thickBot="1" x14ac:dyDescent="0.25">
      <c r="B32" s="34" t="s">
        <v>47</v>
      </c>
      <c r="C32" s="35"/>
      <c r="D32" s="35"/>
      <c r="E32" s="35"/>
      <c r="F32" s="35"/>
      <c r="G32" s="35"/>
      <c r="H32" s="35"/>
    </row>
    <row r="33" spans="2:8" ht="15" thickBot="1" x14ac:dyDescent="0.25">
      <c r="B33" s="36" t="s">
        <v>48</v>
      </c>
      <c r="C33" s="37" t="s">
        <v>49</v>
      </c>
      <c r="D33" s="37" t="s">
        <v>50</v>
      </c>
      <c r="E33" s="37" t="s">
        <v>51</v>
      </c>
      <c r="F33" s="37" t="s">
        <v>52</v>
      </c>
      <c r="G33" s="38" t="s">
        <v>38</v>
      </c>
      <c r="H33" s="155"/>
    </row>
    <row r="34" spans="2:8" ht="14.25" x14ac:dyDescent="0.2">
      <c r="B34" s="56" t="s">
        <v>100</v>
      </c>
      <c r="C34" s="40">
        <v>1</v>
      </c>
      <c r="D34" s="40">
        <v>24</v>
      </c>
      <c r="E34" s="40"/>
      <c r="F34" s="40">
        <v>3000</v>
      </c>
      <c r="G34" s="57">
        <f>D34*C34*F34</f>
        <v>72000</v>
      </c>
      <c r="H34" s="156"/>
    </row>
    <row r="35" spans="2:8" x14ac:dyDescent="0.2">
      <c r="B35" s="58"/>
      <c r="C35" s="42"/>
      <c r="D35" s="42"/>
      <c r="E35" s="42"/>
      <c r="F35" s="42"/>
      <c r="G35" s="59"/>
      <c r="H35" s="156"/>
    </row>
    <row r="36" spans="2:8" ht="15" thickBot="1" x14ac:dyDescent="0.25">
      <c r="B36" s="60"/>
      <c r="C36" s="45"/>
      <c r="D36" s="45"/>
      <c r="E36" s="45"/>
      <c r="F36" s="45"/>
      <c r="G36" s="61"/>
      <c r="H36" s="157"/>
    </row>
    <row r="37" spans="2:8" ht="14.25" x14ac:dyDescent="0.2">
      <c r="B37" s="35"/>
      <c r="C37" s="35"/>
      <c r="D37" s="35"/>
      <c r="E37" s="35"/>
      <c r="F37" s="35"/>
      <c r="G37" s="35" t="s">
        <v>42</v>
      </c>
      <c r="H37" s="46">
        <f>+SUM(G32:G36)</f>
        <v>72000</v>
      </c>
    </row>
    <row r="38" spans="2:8" ht="14.25" x14ac:dyDescent="0.2">
      <c r="B38" s="35"/>
      <c r="C38" s="35"/>
      <c r="D38" s="35"/>
      <c r="E38" s="35"/>
      <c r="F38" s="35"/>
      <c r="G38" s="35"/>
      <c r="H38" s="35"/>
    </row>
    <row r="39" spans="2:8" ht="15" thickBot="1" x14ac:dyDescent="0.25">
      <c r="B39" s="34" t="s">
        <v>53</v>
      </c>
      <c r="C39" s="35"/>
      <c r="D39" s="35"/>
      <c r="E39" s="35"/>
      <c r="F39" s="35"/>
      <c r="G39" s="35"/>
      <c r="H39" s="35"/>
    </row>
    <row r="40" spans="2:8" ht="15" thickBot="1" x14ac:dyDescent="0.25">
      <c r="B40" s="36" t="s">
        <v>54</v>
      </c>
      <c r="C40" s="37" t="s">
        <v>55</v>
      </c>
      <c r="D40" s="37" t="s">
        <v>56</v>
      </c>
      <c r="E40" s="37" t="s">
        <v>57</v>
      </c>
      <c r="F40" s="37" t="s">
        <v>37</v>
      </c>
      <c r="G40" s="82" t="s">
        <v>38</v>
      </c>
      <c r="H40" s="155"/>
    </row>
    <row r="41" spans="2:8" x14ac:dyDescent="0.2">
      <c r="B41" s="62" t="s">
        <v>88</v>
      </c>
      <c r="C41" s="63">
        <v>90000</v>
      </c>
      <c r="D41" s="64">
        <v>0.63</v>
      </c>
      <c r="E41" s="65">
        <f>+C41*(1+D41)</f>
        <v>146700</v>
      </c>
      <c r="F41" s="66">
        <v>18</v>
      </c>
      <c r="G41" s="83">
        <f>+E41/F41</f>
        <v>8150</v>
      </c>
      <c r="H41" s="156"/>
    </row>
    <row r="42" spans="2:8" x14ac:dyDescent="0.2">
      <c r="B42" s="58" t="s">
        <v>59</v>
      </c>
      <c r="C42" s="63">
        <v>86700</v>
      </c>
      <c r="D42" s="67">
        <v>0.63</v>
      </c>
      <c r="E42" s="65">
        <f>+C42*(1+D42)</f>
        <v>141321</v>
      </c>
      <c r="F42" s="66">
        <v>18</v>
      </c>
      <c r="G42" s="65">
        <f>+E42/F42</f>
        <v>7851.166666666667</v>
      </c>
      <c r="H42" s="156"/>
    </row>
    <row r="43" spans="2:8" ht="14.25" x14ac:dyDescent="0.2">
      <c r="B43" s="68"/>
      <c r="C43" s="43"/>
      <c r="D43" s="43"/>
      <c r="E43" s="43"/>
      <c r="F43" s="43"/>
      <c r="G43" s="84"/>
      <c r="H43" s="156"/>
    </row>
    <row r="44" spans="2:8" ht="15" thickBot="1" x14ac:dyDescent="0.25">
      <c r="B44" s="60"/>
      <c r="C44" s="45"/>
      <c r="D44" s="45"/>
      <c r="E44" s="45"/>
      <c r="F44" s="45"/>
      <c r="G44" s="61"/>
      <c r="H44" s="157"/>
    </row>
    <row r="45" spans="2:8" ht="14.25" x14ac:dyDescent="0.2">
      <c r="B45" s="35"/>
      <c r="C45" s="35"/>
      <c r="D45" s="35"/>
      <c r="E45" s="35"/>
      <c r="F45" s="35"/>
      <c r="G45" s="35" t="s">
        <v>42</v>
      </c>
      <c r="H45" s="46">
        <f>+SUM(G41:G44)</f>
        <v>16001.166666666668</v>
      </c>
    </row>
    <row r="46" spans="2:8" ht="15" thickBot="1" x14ac:dyDescent="0.25">
      <c r="B46" s="35"/>
      <c r="C46" s="35"/>
      <c r="D46" s="35"/>
      <c r="E46" s="35"/>
      <c r="F46" s="35"/>
      <c r="G46" s="35"/>
      <c r="H46" s="35"/>
    </row>
    <row r="47" spans="2:8" ht="15" thickBot="1" x14ac:dyDescent="0.25">
      <c r="B47" s="35"/>
      <c r="C47" s="35"/>
      <c r="D47" s="35"/>
      <c r="E47" s="35"/>
      <c r="F47" s="35" t="s">
        <v>60</v>
      </c>
      <c r="G47" s="35"/>
      <c r="H47" s="71">
        <f>+H45+H37+H30+H20</f>
        <v>323301.22500000003</v>
      </c>
    </row>
    <row r="48" spans="2:8" ht="14.25" x14ac:dyDescent="0.2">
      <c r="B48" s="35"/>
      <c r="C48" s="35"/>
      <c r="D48" s="35"/>
      <c r="E48" s="35"/>
      <c r="F48" s="35"/>
      <c r="G48" s="35"/>
      <c r="H48" s="35"/>
    </row>
    <row r="49" spans="2:11" ht="14.25" x14ac:dyDescent="0.2">
      <c r="B49" s="35"/>
      <c r="C49" s="35"/>
      <c r="D49" s="35"/>
      <c r="E49" s="35"/>
      <c r="F49" s="35"/>
      <c r="G49" s="35"/>
      <c r="H49" s="35"/>
    </row>
    <row r="50" spans="2:11" ht="15" thickBot="1" x14ac:dyDescent="0.25">
      <c r="B50" s="34" t="s">
        <v>61</v>
      </c>
      <c r="C50" s="35"/>
      <c r="D50" s="35"/>
      <c r="E50" s="35"/>
      <c r="F50" s="35"/>
      <c r="G50" s="35"/>
      <c r="H50" s="35"/>
    </row>
    <row r="51" spans="2:11" ht="15" thickBot="1" x14ac:dyDescent="0.25">
      <c r="B51" s="133" t="s">
        <v>62</v>
      </c>
      <c r="C51" s="134"/>
      <c r="D51" s="134"/>
      <c r="E51" s="134"/>
      <c r="F51" s="37" t="s">
        <v>63</v>
      </c>
      <c r="G51" s="38" t="s">
        <v>64</v>
      </c>
      <c r="H51" s="155"/>
    </row>
    <row r="52" spans="2:11" x14ac:dyDescent="0.2">
      <c r="B52" s="160" t="s">
        <v>65</v>
      </c>
      <c r="C52" s="161"/>
      <c r="D52" s="161"/>
      <c r="E52" s="161"/>
      <c r="F52" s="72">
        <v>0.2</v>
      </c>
      <c r="G52" s="73">
        <f>+H47*F52</f>
        <v>64660.24500000001</v>
      </c>
      <c r="H52" s="156"/>
    </row>
    <row r="53" spans="2:11" x14ac:dyDescent="0.2">
      <c r="B53" s="162" t="s">
        <v>66</v>
      </c>
      <c r="C53" s="163"/>
      <c r="D53" s="163"/>
      <c r="E53" s="163"/>
      <c r="F53" s="41">
        <v>0.05</v>
      </c>
      <c r="G53" s="73">
        <f>+F53*H47</f>
        <v>16165.061250000002</v>
      </c>
      <c r="H53" s="156"/>
    </row>
    <row r="54" spans="2:11" x14ac:dyDescent="0.2">
      <c r="B54" s="162" t="s">
        <v>67</v>
      </c>
      <c r="C54" s="163"/>
      <c r="D54" s="163"/>
      <c r="E54" s="163"/>
      <c r="F54" s="41">
        <v>0.05</v>
      </c>
      <c r="G54" s="73">
        <f>+F54*H47</f>
        <v>16165.061250000002</v>
      </c>
      <c r="H54" s="156"/>
    </row>
    <row r="55" spans="2:11" ht="15" thickBot="1" x14ac:dyDescent="0.25">
      <c r="B55" s="144"/>
      <c r="C55" s="145"/>
      <c r="D55" s="145"/>
      <c r="E55" s="145"/>
      <c r="F55" s="45"/>
      <c r="G55" s="61"/>
      <c r="H55" s="157"/>
      <c r="K55" s="88"/>
    </row>
    <row r="56" spans="2:11" ht="14.25" x14ac:dyDescent="0.2">
      <c r="B56" s="35"/>
      <c r="C56" s="35"/>
      <c r="D56" s="35"/>
      <c r="E56" s="35"/>
      <c r="F56" s="35"/>
      <c r="G56" s="35" t="s">
        <v>42</v>
      </c>
      <c r="H56" s="46">
        <f>+SUM(G52:G54)</f>
        <v>96990.367500000008</v>
      </c>
    </row>
    <row r="57" spans="2:11" ht="15" thickBot="1" x14ac:dyDescent="0.25">
      <c r="B57" s="35"/>
      <c r="C57" s="35"/>
      <c r="D57" s="35"/>
      <c r="E57" s="35"/>
      <c r="F57" s="35"/>
      <c r="G57" s="35"/>
      <c r="H57" s="35"/>
    </row>
    <row r="58" spans="2:11" ht="15" thickBot="1" x14ac:dyDescent="0.25">
      <c r="B58" s="35"/>
      <c r="C58" s="35"/>
      <c r="D58" s="35"/>
      <c r="E58" s="74" t="s">
        <v>68</v>
      </c>
      <c r="F58" s="35"/>
      <c r="G58" s="35"/>
      <c r="H58" s="71">
        <f>+H56+H47</f>
        <v>420291.59250000003</v>
      </c>
    </row>
    <row r="59" spans="2:11" ht="14.25" x14ac:dyDescent="0.2">
      <c r="B59" s="35"/>
      <c r="C59" s="35"/>
      <c r="D59" s="35"/>
      <c r="E59" s="35"/>
      <c r="F59" s="35"/>
      <c r="G59" s="35"/>
      <c r="H59" s="35"/>
    </row>
    <row r="60" spans="2:11" ht="14.25" x14ac:dyDescent="0.2">
      <c r="B60" s="35"/>
      <c r="C60" s="35"/>
      <c r="D60" s="35"/>
      <c r="E60" s="35"/>
      <c r="F60" s="35"/>
      <c r="G60" s="35"/>
      <c r="H60" s="35"/>
    </row>
    <row r="61" spans="2:11" ht="14.25" x14ac:dyDescent="0.2">
      <c r="B61" s="75"/>
      <c r="C61" s="35"/>
      <c r="D61" s="35"/>
      <c r="E61" s="35"/>
      <c r="F61" s="76"/>
      <c r="G61" s="77"/>
      <c r="H61" s="75"/>
    </row>
    <row r="62" spans="2:11" ht="14.25" x14ac:dyDescent="0.2">
      <c r="B62" s="28"/>
      <c r="C62" s="35"/>
      <c r="D62" s="35"/>
      <c r="E62" s="35"/>
      <c r="F62" s="35"/>
      <c r="G62" s="35"/>
      <c r="H62" s="35"/>
    </row>
  </sheetData>
  <mergeCells count="26">
    <mergeCell ref="B1:C1"/>
    <mergeCell ref="B2:C2"/>
    <mergeCell ref="B14:C14"/>
    <mergeCell ref="H14:H19"/>
    <mergeCell ref="B15:C15"/>
    <mergeCell ref="B16:C16"/>
    <mergeCell ref="B17:C17"/>
    <mergeCell ref="B18:C18"/>
    <mergeCell ref="B19:C19"/>
    <mergeCell ref="B20:C20"/>
    <mergeCell ref="B24:C24"/>
    <mergeCell ref="H24:H29"/>
    <mergeCell ref="B25:C25"/>
    <mergeCell ref="B26:C26"/>
    <mergeCell ref="B27:C27"/>
    <mergeCell ref="B28:C28"/>
    <mergeCell ref="B29:C29"/>
    <mergeCell ref="B30:C30"/>
    <mergeCell ref="H33:H36"/>
    <mergeCell ref="H40:H44"/>
    <mergeCell ref="B51:E51"/>
    <mergeCell ref="H51:H55"/>
    <mergeCell ref="B52:E52"/>
    <mergeCell ref="B53:E53"/>
    <mergeCell ref="B54:E54"/>
    <mergeCell ref="B55:E5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A32" workbookViewId="0">
      <selection activeCell="L57" sqref="L57"/>
    </sheetView>
  </sheetViews>
  <sheetFormatPr baseColWidth="10" defaultColWidth="11.42578125" defaultRowHeight="12.75" x14ac:dyDescent="0.2"/>
  <cols>
    <col min="1" max="1" width="0.7109375" style="25" customWidth="1"/>
    <col min="2" max="2" width="11.42578125" style="25"/>
    <col min="3" max="3" width="25.42578125" style="25" customWidth="1"/>
    <col min="4" max="4" width="14.42578125" style="25" customWidth="1"/>
    <col min="5" max="5" width="16" style="25" customWidth="1"/>
    <col min="6" max="6" width="13.5703125" style="25" customWidth="1"/>
    <col min="7" max="8" width="11.42578125" style="25"/>
    <col min="9" max="9" width="0.5703125" style="25" customWidth="1"/>
    <col min="10" max="256" width="11.42578125" style="25"/>
    <col min="257" max="257" width="0.7109375" style="25" customWidth="1"/>
    <col min="258" max="258" width="11.42578125" style="25"/>
    <col min="259" max="259" width="25.42578125" style="25" customWidth="1"/>
    <col min="260" max="260" width="14.42578125" style="25" customWidth="1"/>
    <col min="261" max="261" width="16" style="25" customWidth="1"/>
    <col min="262" max="262" width="13.5703125" style="25" customWidth="1"/>
    <col min="263" max="264" width="11.42578125" style="25"/>
    <col min="265" max="265" width="0.5703125" style="25" customWidth="1"/>
    <col min="266" max="512" width="11.42578125" style="25"/>
    <col min="513" max="513" width="0.7109375" style="25" customWidth="1"/>
    <col min="514" max="514" width="11.42578125" style="25"/>
    <col min="515" max="515" width="25.42578125" style="25" customWidth="1"/>
    <col min="516" max="516" width="14.42578125" style="25" customWidth="1"/>
    <col min="517" max="517" width="16" style="25" customWidth="1"/>
    <col min="518" max="518" width="13.5703125" style="25" customWidth="1"/>
    <col min="519" max="520" width="11.42578125" style="25"/>
    <col min="521" max="521" width="0.5703125" style="25" customWidth="1"/>
    <col min="522" max="768" width="11.42578125" style="25"/>
    <col min="769" max="769" width="0.7109375" style="25" customWidth="1"/>
    <col min="770" max="770" width="11.42578125" style="25"/>
    <col min="771" max="771" width="25.42578125" style="25" customWidth="1"/>
    <col min="772" max="772" width="14.42578125" style="25" customWidth="1"/>
    <col min="773" max="773" width="16" style="25" customWidth="1"/>
    <col min="774" max="774" width="13.5703125" style="25" customWidth="1"/>
    <col min="775" max="776" width="11.42578125" style="25"/>
    <col min="777" max="777" width="0.5703125" style="25" customWidth="1"/>
    <col min="778" max="1024" width="11.42578125" style="25"/>
    <col min="1025" max="1025" width="0.7109375" style="25" customWidth="1"/>
    <col min="1026" max="1026" width="11.42578125" style="25"/>
    <col min="1027" max="1027" width="25.42578125" style="25" customWidth="1"/>
    <col min="1028" max="1028" width="14.42578125" style="25" customWidth="1"/>
    <col min="1029" max="1029" width="16" style="25" customWidth="1"/>
    <col min="1030" max="1030" width="13.5703125" style="25" customWidth="1"/>
    <col min="1031" max="1032" width="11.42578125" style="25"/>
    <col min="1033" max="1033" width="0.5703125" style="25" customWidth="1"/>
    <col min="1034" max="1280" width="11.42578125" style="25"/>
    <col min="1281" max="1281" width="0.7109375" style="25" customWidth="1"/>
    <col min="1282" max="1282" width="11.42578125" style="25"/>
    <col min="1283" max="1283" width="25.42578125" style="25" customWidth="1"/>
    <col min="1284" max="1284" width="14.42578125" style="25" customWidth="1"/>
    <col min="1285" max="1285" width="16" style="25" customWidth="1"/>
    <col min="1286" max="1286" width="13.5703125" style="25" customWidth="1"/>
    <col min="1287" max="1288" width="11.42578125" style="25"/>
    <col min="1289" max="1289" width="0.5703125" style="25" customWidth="1"/>
    <col min="1290" max="1536" width="11.42578125" style="25"/>
    <col min="1537" max="1537" width="0.7109375" style="25" customWidth="1"/>
    <col min="1538" max="1538" width="11.42578125" style="25"/>
    <col min="1539" max="1539" width="25.42578125" style="25" customWidth="1"/>
    <col min="1540" max="1540" width="14.42578125" style="25" customWidth="1"/>
    <col min="1541" max="1541" width="16" style="25" customWidth="1"/>
    <col min="1542" max="1542" width="13.5703125" style="25" customWidth="1"/>
    <col min="1543" max="1544" width="11.42578125" style="25"/>
    <col min="1545" max="1545" width="0.5703125" style="25" customWidth="1"/>
    <col min="1546" max="1792" width="11.42578125" style="25"/>
    <col min="1793" max="1793" width="0.7109375" style="25" customWidth="1"/>
    <col min="1794" max="1794" width="11.42578125" style="25"/>
    <col min="1795" max="1795" width="25.42578125" style="25" customWidth="1"/>
    <col min="1796" max="1796" width="14.42578125" style="25" customWidth="1"/>
    <col min="1797" max="1797" width="16" style="25" customWidth="1"/>
    <col min="1798" max="1798" width="13.5703125" style="25" customWidth="1"/>
    <col min="1799" max="1800" width="11.42578125" style="25"/>
    <col min="1801" max="1801" width="0.5703125" style="25" customWidth="1"/>
    <col min="1802" max="2048" width="11.42578125" style="25"/>
    <col min="2049" max="2049" width="0.7109375" style="25" customWidth="1"/>
    <col min="2050" max="2050" width="11.42578125" style="25"/>
    <col min="2051" max="2051" width="25.42578125" style="25" customWidth="1"/>
    <col min="2052" max="2052" width="14.42578125" style="25" customWidth="1"/>
    <col min="2053" max="2053" width="16" style="25" customWidth="1"/>
    <col min="2054" max="2054" width="13.5703125" style="25" customWidth="1"/>
    <col min="2055" max="2056" width="11.42578125" style="25"/>
    <col min="2057" max="2057" width="0.5703125" style="25" customWidth="1"/>
    <col min="2058" max="2304" width="11.42578125" style="25"/>
    <col min="2305" max="2305" width="0.7109375" style="25" customWidth="1"/>
    <col min="2306" max="2306" width="11.42578125" style="25"/>
    <col min="2307" max="2307" width="25.42578125" style="25" customWidth="1"/>
    <col min="2308" max="2308" width="14.42578125" style="25" customWidth="1"/>
    <col min="2309" max="2309" width="16" style="25" customWidth="1"/>
    <col min="2310" max="2310" width="13.5703125" style="25" customWidth="1"/>
    <col min="2311" max="2312" width="11.42578125" style="25"/>
    <col min="2313" max="2313" width="0.5703125" style="25" customWidth="1"/>
    <col min="2314" max="2560" width="11.42578125" style="25"/>
    <col min="2561" max="2561" width="0.7109375" style="25" customWidth="1"/>
    <col min="2562" max="2562" width="11.42578125" style="25"/>
    <col min="2563" max="2563" width="25.42578125" style="25" customWidth="1"/>
    <col min="2564" max="2564" width="14.42578125" style="25" customWidth="1"/>
    <col min="2565" max="2565" width="16" style="25" customWidth="1"/>
    <col min="2566" max="2566" width="13.5703125" style="25" customWidth="1"/>
    <col min="2567" max="2568" width="11.42578125" style="25"/>
    <col min="2569" max="2569" width="0.5703125" style="25" customWidth="1"/>
    <col min="2570" max="2816" width="11.42578125" style="25"/>
    <col min="2817" max="2817" width="0.7109375" style="25" customWidth="1"/>
    <col min="2818" max="2818" width="11.42578125" style="25"/>
    <col min="2819" max="2819" width="25.42578125" style="25" customWidth="1"/>
    <col min="2820" max="2820" width="14.42578125" style="25" customWidth="1"/>
    <col min="2821" max="2821" width="16" style="25" customWidth="1"/>
    <col min="2822" max="2822" width="13.5703125" style="25" customWidth="1"/>
    <col min="2823" max="2824" width="11.42578125" style="25"/>
    <col min="2825" max="2825" width="0.5703125" style="25" customWidth="1"/>
    <col min="2826" max="3072" width="11.42578125" style="25"/>
    <col min="3073" max="3073" width="0.7109375" style="25" customWidth="1"/>
    <col min="3074" max="3074" width="11.42578125" style="25"/>
    <col min="3075" max="3075" width="25.42578125" style="25" customWidth="1"/>
    <col min="3076" max="3076" width="14.42578125" style="25" customWidth="1"/>
    <col min="3077" max="3077" width="16" style="25" customWidth="1"/>
    <col min="3078" max="3078" width="13.5703125" style="25" customWidth="1"/>
    <col min="3079" max="3080" width="11.42578125" style="25"/>
    <col min="3081" max="3081" width="0.5703125" style="25" customWidth="1"/>
    <col min="3082" max="3328" width="11.42578125" style="25"/>
    <col min="3329" max="3329" width="0.7109375" style="25" customWidth="1"/>
    <col min="3330" max="3330" width="11.42578125" style="25"/>
    <col min="3331" max="3331" width="25.42578125" style="25" customWidth="1"/>
    <col min="3332" max="3332" width="14.42578125" style="25" customWidth="1"/>
    <col min="3333" max="3333" width="16" style="25" customWidth="1"/>
    <col min="3334" max="3334" width="13.5703125" style="25" customWidth="1"/>
    <col min="3335" max="3336" width="11.42578125" style="25"/>
    <col min="3337" max="3337" width="0.5703125" style="25" customWidth="1"/>
    <col min="3338" max="3584" width="11.42578125" style="25"/>
    <col min="3585" max="3585" width="0.7109375" style="25" customWidth="1"/>
    <col min="3586" max="3586" width="11.42578125" style="25"/>
    <col min="3587" max="3587" width="25.42578125" style="25" customWidth="1"/>
    <col min="3588" max="3588" width="14.42578125" style="25" customWidth="1"/>
    <col min="3589" max="3589" width="16" style="25" customWidth="1"/>
    <col min="3590" max="3590" width="13.5703125" style="25" customWidth="1"/>
    <col min="3591" max="3592" width="11.42578125" style="25"/>
    <col min="3593" max="3593" width="0.5703125" style="25" customWidth="1"/>
    <col min="3594" max="3840" width="11.42578125" style="25"/>
    <col min="3841" max="3841" width="0.7109375" style="25" customWidth="1"/>
    <col min="3842" max="3842" width="11.42578125" style="25"/>
    <col min="3843" max="3843" width="25.42578125" style="25" customWidth="1"/>
    <col min="3844" max="3844" width="14.42578125" style="25" customWidth="1"/>
    <col min="3845" max="3845" width="16" style="25" customWidth="1"/>
    <col min="3846" max="3846" width="13.5703125" style="25" customWidth="1"/>
    <col min="3847" max="3848" width="11.42578125" style="25"/>
    <col min="3849" max="3849" width="0.5703125" style="25" customWidth="1"/>
    <col min="3850" max="4096" width="11.42578125" style="25"/>
    <col min="4097" max="4097" width="0.7109375" style="25" customWidth="1"/>
    <col min="4098" max="4098" width="11.42578125" style="25"/>
    <col min="4099" max="4099" width="25.42578125" style="25" customWidth="1"/>
    <col min="4100" max="4100" width="14.42578125" style="25" customWidth="1"/>
    <col min="4101" max="4101" width="16" style="25" customWidth="1"/>
    <col min="4102" max="4102" width="13.5703125" style="25" customWidth="1"/>
    <col min="4103" max="4104" width="11.42578125" style="25"/>
    <col min="4105" max="4105" width="0.5703125" style="25" customWidth="1"/>
    <col min="4106" max="4352" width="11.42578125" style="25"/>
    <col min="4353" max="4353" width="0.7109375" style="25" customWidth="1"/>
    <col min="4354" max="4354" width="11.42578125" style="25"/>
    <col min="4355" max="4355" width="25.42578125" style="25" customWidth="1"/>
    <col min="4356" max="4356" width="14.42578125" style="25" customWidth="1"/>
    <col min="4357" max="4357" width="16" style="25" customWidth="1"/>
    <col min="4358" max="4358" width="13.5703125" style="25" customWidth="1"/>
    <col min="4359" max="4360" width="11.42578125" style="25"/>
    <col min="4361" max="4361" width="0.5703125" style="25" customWidth="1"/>
    <col min="4362" max="4608" width="11.42578125" style="25"/>
    <col min="4609" max="4609" width="0.7109375" style="25" customWidth="1"/>
    <col min="4610" max="4610" width="11.42578125" style="25"/>
    <col min="4611" max="4611" width="25.42578125" style="25" customWidth="1"/>
    <col min="4612" max="4612" width="14.42578125" style="25" customWidth="1"/>
    <col min="4613" max="4613" width="16" style="25" customWidth="1"/>
    <col min="4614" max="4614" width="13.5703125" style="25" customWidth="1"/>
    <col min="4615" max="4616" width="11.42578125" style="25"/>
    <col min="4617" max="4617" width="0.5703125" style="25" customWidth="1"/>
    <col min="4618" max="4864" width="11.42578125" style="25"/>
    <col min="4865" max="4865" width="0.7109375" style="25" customWidth="1"/>
    <col min="4866" max="4866" width="11.42578125" style="25"/>
    <col min="4867" max="4867" width="25.42578125" style="25" customWidth="1"/>
    <col min="4868" max="4868" width="14.42578125" style="25" customWidth="1"/>
    <col min="4869" max="4869" width="16" style="25" customWidth="1"/>
    <col min="4870" max="4870" width="13.5703125" style="25" customWidth="1"/>
    <col min="4871" max="4872" width="11.42578125" style="25"/>
    <col min="4873" max="4873" width="0.5703125" style="25" customWidth="1"/>
    <col min="4874" max="5120" width="11.42578125" style="25"/>
    <col min="5121" max="5121" width="0.7109375" style="25" customWidth="1"/>
    <col min="5122" max="5122" width="11.42578125" style="25"/>
    <col min="5123" max="5123" width="25.42578125" style="25" customWidth="1"/>
    <col min="5124" max="5124" width="14.42578125" style="25" customWidth="1"/>
    <col min="5125" max="5125" width="16" style="25" customWidth="1"/>
    <col min="5126" max="5126" width="13.5703125" style="25" customWidth="1"/>
    <col min="5127" max="5128" width="11.42578125" style="25"/>
    <col min="5129" max="5129" width="0.5703125" style="25" customWidth="1"/>
    <col min="5130" max="5376" width="11.42578125" style="25"/>
    <col min="5377" max="5377" width="0.7109375" style="25" customWidth="1"/>
    <col min="5378" max="5378" width="11.42578125" style="25"/>
    <col min="5379" max="5379" width="25.42578125" style="25" customWidth="1"/>
    <col min="5380" max="5380" width="14.42578125" style="25" customWidth="1"/>
    <col min="5381" max="5381" width="16" style="25" customWidth="1"/>
    <col min="5382" max="5382" width="13.5703125" style="25" customWidth="1"/>
    <col min="5383" max="5384" width="11.42578125" style="25"/>
    <col min="5385" max="5385" width="0.5703125" style="25" customWidth="1"/>
    <col min="5386" max="5632" width="11.42578125" style="25"/>
    <col min="5633" max="5633" width="0.7109375" style="25" customWidth="1"/>
    <col min="5634" max="5634" width="11.42578125" style="25"/>
    <col min="5635" max="5635" width="25.42578125" style="25" customWidth="1"/>
    <col min="5636" max="5636" width="14.42578125" style="25" customWidth="1"/>
    <col min="5637" max="5637" width="16" style="25" customWidth="1"/>
    <col min="5638" max="5638" width="13.5703125" style="25" customWidth="1"/>
    <col min="5639" max="5640" width="11.42578125" style="25"/>
    <col min="5641" max="5641" width="0.5703125" style="25" customWidth="1"/>
    <col min="5642" max="5888" width="11.42578125" style="25"/>
    <col min="5889" max="5889" width="0.7109375" style="25" customWidth="1"/>
    <col min="5890" max="5890" width="11.42578125" style="25"/>
    <col min="5891" max="5891" width="25.42578125" style="25" customWidth="1"/>
    <col min="5892" max="5892" width="14.42578125" style="25" customWidth="1"/>
    <col min="5893" max="5893" width="16" style="25" customWidth="1"/>
    <col min="5894" max="5894" width="13.5703125" style="25" customWidth="1"/>
    <col min="5895" max="5896" width="11.42578125" style="25"/>
    <col min="5897" max="5897" width="0.5703125" style="25" customWidth="1"/>
    <col min="5898" max="6144" width="11.42578125" style="25"/>
    <col min="6145" max="6145" width="0.7109375" style="25" customWidth="1"/>
    <col min="6146" max="6146" width="11.42578125" style="25"/>
    <col min="6147" max="6147" width="25.42578125" style="25" customWidth="1"/>
    <col min="6148" max="6148" width="14.42578125" style="25" customWidth="1"/>
    <col min="6149" max="6149" width="16" style="25" customWidth="1"/>
    <col min="6150" max="6150" width="13.5703125" style="25" customWidth="1"/>
    <col min="6151" max="6152" width="11.42578125" style="25"/>
    <col min="6153" max="6153" width="0.5703125" style="25" customWidth="1"/>
    <col min="6154" max="6400" width="11.42578125" style="25"/>
    <col min="6401" max="6401" width="0.7109375" style="25" customWidth="1"/>
    <col min="6402" max="6402" width="11.42578125" style="25"/>
    <col min="6403" max="6403" width="25.42578125" style="25" customWidth="1"/>
    <col min="6404" max="6404" width="14.42578125" style="25" customWidth="1"/>
    <col min="6405" max="6405" width="16" style="25" customWidth="1"/>
    <col min="6406" max="6406" width="13.5703125" style="25" customWidth="1"/>
    <col min="6407" max="6408" width="11.42578125" style="25"/>
    <col min="6409" max="6409" width="0.5703125" style="25" customWidth="1"/>
    <col min="6410" max="6656" width="11.42578125" style="25"/>
    <col min="6657" max="6657" width="0.7109375" style="25" customWidth="1"/>
    <col min="6658" max="6658" width="11.42578125" style="25"/>
    <col min="6659" max="6659" width="25.42578125" style="25" customWidth="1"/>
    <col min="6660" max="6660" width="14.42578125" style="25" customWidth="1"/>
    <col min="6661" max="6661" width="16" style="25" customWidth="1"/>
    <col min="6662" max="6662" width="13.5703125" style="25" customWidth="1"/>
    <col min="6663" max="6664" width="11.42578125" style="25"/>
    <col min="6665" max="6665" width="0.5703125" style="25" customWidth="1"/>
    <col min="6666" max="6912" width="11.42578125" style="25"/>
    <col min="6913" max="6913" width="0.7109375" style="25" customWidth="1"/>
    <col min="6914" max="6914" width="11.42578125" style="25"/>
    <col min="6915" max="6915" width="25.42578125" style="25" customWidth="1"/>
    <col min="6916" max="6916" width="14.42578125" style="25" customWidth="1"/>
    <col min="6917" max="6917" width="16" style="25" customWidth="1"/>
    <col min="6918" max="6918" width="13.5703125" style="25" customWidth="1"/>
    <col min="6919" max="6920" width="11.42578125" style="25"/>
    <col min="6921" max="6921" width="0.5703125" style="25" customWidth="1"/>
    <col min="6922" max="7168" width="11.42578125" style="25"/>
    <col min="7169" max="7169" width="0.7109375" style="25" customWidth="1"/>
    <col min="7170" max="7170" width="11.42578125" style="25"/>
    <col min="7171" max="7171" width="25.42578125" style="25" customWidth="1"/>
    <col min="7172" max="7172" width="14.42578125" style="25" customWidth="1"/>
    <col min="7173" max="7173" width="16" style="25" customWidth="1"/>
    <col min="7174" max="7174" width="13.5703125" style="25" customWidth="1"/>
    <col min="7175" max="7176" width="11.42578125" style="25"/>
    <col min="7177" max="7177" width="0.5703125" style="25" customWidth="1"/>
    <col min="7178" max="7424" width="11.42578125" style="25"/>
    <col min="7425" max="7425" width="0.7109375" style="25" customWidth="1"/>
    <col min="7426" max="7426" width="11.42578125" style="25"/>
    <col min="7427" max="7427" width="25.42578125" style="25" customWidth="1"/>
    <col min="7428" max="7428" width="14.42578125" style="25" customWidth="1"/>
    <col min="7429" max="7429" width="16" style="25" customWidth="1"/>
    <col min="7430" max="7430" width="13.5703125" style="25" customWidth="1"/>
    <col min="7431" max="7432" width="11.42578125" style="25"/>
    <col min="7433" max="7433" width="0.5703125" style="25" customWidth="1"/>
    <col min="7434" max="7680" width="11.42578125" style="25"/>
    <col min="7681" max="7681" width="0.7109375" style="25" customWidth="1"/>
    <col min="7682" max="7682" width="11.42578125" style="25"/>
    <col min="7683" max="7683" width="25.42578125" style="25" customWidth="1"/>
    <col min="7684" max="7684" width="14.42578125" style="25" customWidth="1"/>
    <col min="7685" max="7685" width="16" style="25" customWidth="1"/>
    <col min="7686" max="7686" width="13.5703125" style="25" customWidth="1"/>
    <col min="7687" max="7688" width="11.42578125" style="25"/>
    <col min="7689" max="7689" width="0.5703125" style="25" customWidth="1"/>
    <col min="7690" max="7936" width="11.42578125" style="25"/>
    <col min="7937" max="7937" width="0.7109375" style="25" customWidth="1"/>
    <col min="7938" max="7938" width="11.42578125" style="25"/>
    <col min="7939" max="7939" width="25.42578125" style="25" customWidth="1"/>
    <col min="7940" max="7940" width="14.42578125" style="25" customWidth="1"/>
    <col min="7941" max="7941" width="16" style="25" customWidth="1"/>
    <col min="7942" max="7942" width="13.5703125" style="25" customWidth="1"/>
    <col min="7943" max="7944" width="11.42578125" style="25"/>
    <col min="7945" max="7945" width="0.5703125" style="25" customWidth="1"/>
    <col min="7946" max="8192" width="11.42578125" style="25"/>
    <col min="8193" max="8193" width="0.7109375" style="25" customWidth="1"/>
    <col min="8194" max="8194" width="11.42578125" style="25"/>
    <col min="8195" max="8195" width="25.42578125" style="25" customWidth="1"/>
    <col min="8196" max="8196" width="14.42578125" style="25" customWidth="1"/>
    <col min="8197" max="8197" width="16" style="25" customWidth="1"/>
    <col min="8198" max="8198" width="13.5703125" style="25" customWidth="1"/>
    <col min="8199" max="8200" width="11.42578125" style="25"/>
    <col min="8201" max="8201" width="0.5703125" style="25" customWidth="1"/>
    <col min="8202" max="8448" width="11.42578125" style="25"/>
    <col min="8449" max="8449" width="0.7109375" style="25" customWidth="1"/>
    <col min="8450" max="8450" width="11.42578125" style="25"/>
    <col min="8451" max="8451" width="25.42578125" style="25" customWidth="1"/>
    <col min="8452" max="8452" width="14.42578125" style="25" customWidth="1"/>
    <col min="8453" max="8453" width="16" style="25" customWidth="1"/>
    <col min="8454" max="8454" width="13.5703125" style="25" customWidth="1"/>
    <col min="8455" max="8456" width="11.42578125" style="25"/>
    <col min="8457" max="8457" width="0.5703125" style="25" customWidth="1"/>
    <col min="8458" max="8704" width="11.42578125" style="25"/>
    <col min="8705" max="8705" width="0.7109375" style="25" customWidth="1"/>
    <col min="8706" max="8706" width="11.42578125" style="25"/>
    <col min="8707" max="8707" width="25.42578125" style="25" customWidth="1"/>
    <col min="8708" max="8708" width="14.42578125" style="25" customWidth="1"/>
    <col min="8709" max="8709" width="16" style="25" customWidth="1"/>
    <col min="8710" max="8710" width="13.5703125" style="25" customWidth="1"/>
    <col min="8711" max="8712" width="11.42578125" style="25"/>
    <col min="8713" max="8713" width="0.5703125" style="25" customWidth="1"/>
    <col min="8714" max="8960" width="11.42578125" style="25"/>
    <col min="8961" max="8961" width="0.7109375" style="25" customWidth="1"/>
    <col min="8962" max="8962" width="11.42578125" style="25"/>
    <col min="8963" max="8963" width="25.42578125" style="25" customWidth="1"/>
    <col min="8964" max="8964" width="14.42578125" style="25" customWidth="1"/>
    <col min="8965" max="8965" width="16" style="25" customWidth="1"/>
    <col min="8966" max="8966" width="13.5703125" style="25" customWidth="1"/>
    <col min="8967" max="8968" width="11.42578125" style="25"/>
    <col min="8969" max="8969" width="0.5703125" style="25" customWidth="1"/>
    <col min="8970" max="9216" width="11.42578125" style="25"/>
    <col min="9217" max="9217" width="0.7109375" style="25" customWidth="1"/>
    <col min="9218" max="9218" width="11.42578125" style="25"/>
    <col min="9219" max="9219" width="25.42578125" style="25" customWidth="1"/>
    <col min="9220" max="9220" width="14.42578125" style="25" customWidth="1"/>
    <col min="9221" max="9221" width="16" style="25" customWidth="1"/>
    <col min="9222" max="9222" width="13.5703125" style="25" customWidth="1"/>
    <col min="9223" max="9224" width="11.42578125" style="25"/>
    <col min="9225" max="9225" width="0.5703125" style="25" customWidth="1"/>
    <col min="9226" max="9472" width="11.42578125" style="25"/>
    <col min="9473" max="9473" width="0.7109375" style="25" customWidth="1"/>
    <col min="9474" max="9474" width="11.42578125" style="25"/>
    <col min="9475" max="9475" width="25.42578125" style="25" customWidth="1"/>
    <col min="9476" max="9476" width="14.42578125" style="25" customWidth="1"/>
    <col min="9477" max="9477" width="16" style="25" customWidth="1"/>
    <col min="9478" max="9478" width="13.5703125" style="25" customWidth="1"/>
    <col min="9479" max="9480" width="11.42578125" style="25"/>
    <col min="9481" max="9481" width="0.5703125" style="25" customWidth="1"/>
    <col min="9482" max="9728" width="11.42578125" style="25"/>
    <col min="9729" max="9729" width="0.7109375" style="25" customWidth="1"/>
    <col min="9730" max="9730" width="11.42578125" style="25"/>
    <col min="9731" max="9731" width="25.42578125" style="25" customWidth="1"/>
    <col min="9732" max="9732" width="14.42578125" style="25" customWidth="1"/>
    <col min="9733" max="9733" width="16" style="25" customWidth="1"/>
    <col min="9734" max="9734" width="13.5703125" style="25" customWidth="1"/>
    <col min="9735" max="9736" width="11.42578125" style="25"/>
    <col min="9737" max="9737" width="0.5703125" style="25" customWidth="1"/>
    <col min="9738" max="9984" width="11.42578125" style="25"/>
    <col min="9985" max="9985" width="0.7109375" style="25" customWidth="1"/>
    <col min="9986" max="9986" width="11.42578125" style="25"/>
    <col min="9987" max="9987" width="25.42578125" style="25" customWidth="1"/>
    <col min="9988" max="9988" width="14.42578125" style="25" customWidth="1"/>
    <col min="9989" max="9989" width="16" style="25" customWidth="1"/>
    <col min="9990" max="9990" width="13.5703125" style="25" customWidth="1"/>
    <col min="9991" max="9992" width="11.42578125" style="25"/>
    <col min="9993" max="9993" width="0.5703125" style="25" customWidth="1"/>
    <col min="9994" max="10240" width="11.42578125" style="25"/>
    <col min="10241" max="10241" width="0.7109375" style="25" customWidth="1"/>
    <col min="10242" max="10242" width="11.42578125" style="25"/>
    <col min="10243" max="10243" width="25.42578125" style="25" customWidth="1"/>
    <col min="10244" max="10244" width="14.42578125" style="25" customWidth="1"/>
    <col min="10245" max="10245" width="16" style="25" customWidth="1"/>
    <col min="10246" max="10246" width="13.5703125" style="25" customWidth="1"/>
    <col min="10247" max="10248" width="11.42578125" style="25"/>
    <col min="10249" max="10249" width="0.5703125" style="25" customWidth="1"/>
    <col min="10250" max="10496" width="11.42578125" style="25"/>
    <col min="10497" max="10497" width="0.7109375" style="25" customWidth="1"/>
    <col min="10498" max="10498" width="11.42578125" style="25"/>
    <col min="10499" max="10499" width="25.42578125" style="25" customWidth="1"/>
    <col min="10500" max="10500" width="14.42578125" style="25" customWidth="1"/>
    <col min="10501" max="10501" width="16" style="25" customWidth="1"/>
    <col min="10502" max="10502" width="13.5703125" style="25" customWidth="1"/>
    <col min="10503" max="10504" width="11.42578125" style="25"/>
    <col min="10505" max="10505" width="0.5703125" style="25" customWidth="1"/>
    <col min="10506" max="10752" width="11.42578125" style="25"/>
    <col min="10753" max="10753" width="0.7109375" style="25" customWidth="1"/>
    <col min="10754" max="10754" width="11.42578125" style="25"/>
    <col min="10755" max="10755" width="25.42578125" style="25" customWidth="1"/>
    <col min="10756" max="10756" width="14.42578125" style="25" customWidth="1"/>
    <col min="10757" max="10757" width="16" style="25" customWidth="1"/>
    <col min="10758" max="10758" width="13.5703125" style="25" customWidth="1"/>
    <col min="10759" max="10760" width="11.42578125" style="25"/>
    <col min="10761" max="10761" width="0.5703125" style="25" customWidth="1"/>
    <col min="10762" max="11008" width="11.42578125" style="25"/>
    <col min="11009" max="11009" width="0.7109375" style="25" customWidth="1"/>
    <col min="11010" max="11010" width="11.42578125" style="25"/>
    <col min="11011" max="11011" width="25.42578125" style="25" customWidth="1"/>
    <col min="11012" max="11012" width="14.42578125" style="25" customWidth="1"/>
    <col min="11013" max="11013" width="16" style="25" customWidth="1"/>
    <col min="11014" max="11014" width="13.5703125" style="25" customWidth="1"/>
    <col min="11015" max="11016" width="11.42578125" style="25"/>
    <col min="11017" max="11017" width="0.5703125" style="25" customWidth="1"/>
    <col min="11018" max="11264" width="11.42578125" style="25"/>
    <col min="11265" max="11265" width="0.7109375" style="25" customWidth="1"/>
    <col min="11266" max="11266" width="11.42578125" style="25"/>
    <col min="11267" max="11267" width="25.42578125" style="25" customWidth="1"/>
    <col min="11268" max="11268" width="14.42578125" style="25" customWidth="1"/>
    <col min="11269" max="11269" width="16" style="25" customWidth="1"/>
    <col min="11270" max="11270" width="13.5703125" style="25" customWidth="1"/>
    <col min="11271" max="11272" width="11.42578125" style="25"/>
    <col min="11273" max="11273" width="0.5703125" style="25" customWidth="1"/>
    <col min="11274" max="11520" width="11.42578125" style="25"/>
    <col min="11521" max="11521" width="0.7109375" style="25" customWidth="1"/>
    <col min="11522" max="11522" width="11.42578125" style="25"/>
    <col min="11523" max="11523" width="25.42578125" style="25" customWidth="1"/>
    <col min="11524" max="11524" width="14.42578125" style="25" customWidth="1"/>
    <col min="11525" max="11525" width="16" style="25" customWidth="1"/>
    <col min="11526" max="11526" width="13.5703125" style="25" customWidth="1"/>
    <col min="11527" max="11528" width="11.42578125" style="25"/>
    <col min="11529" max="11529" width="0.5703125" style="25" customWidth="1"/>
    <col min="11530" max="11776" width="11.42578125" style="25"/>
    <col min="11777" max="11777" width="0.7109375" style="25" customWidth="1"/>
    <col min="11778" max="11778" width="11.42578125" style="25"/>
    <col min="11779" max="11779" width="25.42578125" style="25" customWidth="1"/>
    <col min="11780" max="11780" width="14.42578125" style="25" customWidth="1"/>
    <col min="11781" max="11781" width="16" style="25" customWidth="1"/>
    <col min="11782" max="11782" width="13.5703125" style="25" customWidth="1"/>
    <col min="11783" max="11784" width="11.42578125" style="25"/>
    <col min="11785" max="11785" width="0.5703125" style="25" customWidth="1"/>
    <col min="11786" max="12032" width="11.42578125" style="25"/>
    <col min="12033" max="12033" width="0.7109375" style="25" customWidth="1"/>
    <col min="12034" max="12034" width="11.42578125" style="25"/>
    <col min="12035" max="12035" width="25.42578125" style="25" customWidth="1"/>
    <col min="12036" max="12036" width="14.42578125" style="25" customWidth="1"/>
    <col min="12037" max="12037" width="16" style="25" customWidth="1"/>
    <col min="12038" max="12038" width="13.5703125" style="25" customWidth="1"/>
    <col min="12039" max="12040" width="11.42578125" style="25"/>
    <col min="12041" max="12041" width="0.5703125" style="25" customWidth="1"/>
    <col min="12042" max="12288" width="11.42578125" style="25"/>
    <col min="12289" max="12289" width="0.7109375" style="25" customWidth="1"/>
    <col min="12290" max="12290" width="11.42578125" style="25"/>
    <col min="12291" max="12291" width="25.42578125" style="25" customWidth="1"/>
    <col min="12292" max="12292" width="14.42578125" style="25" customWidth="1"/>
    <col min="12293" max="12293" width="16" style="25" customWidth="1"/>
    <col min="12294" max="12294" width="13.5703125" style="25" customWidth="1"/>
    <col min="12295" max="12296" width="11.42578125" style="25"/>
    <col min="12297" max="12297" width="0.5703125" style="25" customWidth="1"/>
    <col min="12298" max="12544" width="11.42578125" style="25"/>
    <col min="12545" max="12545" width="0.7109375" style="25" customWidth="1"/>
    <col min="12546" max="12546" width="11.42578125" style="25"/>
    <col min="12547" max="12547" width="25.42578125" style="25" customWidth="1"/>
    <col min="12548" max="12548" width="14.42578125" style="25" customWidth="1"/>
    <col min="12549" max="12549" width="16" style="25" customWidth="1"/>
    <col min="12550" max="12550" width="13.5703125" style="25" customWidth="1"/>
    <col min="12551" max="12552" width="11.42578125" style="25"/>
    <col min="12553" max="12553" width="0.5703125" style="25" customWidth="1"/>
    <col min="12554" max="12800" width="11.42578125" style="25"/>
    <col min="12801" max="12801" width="0.7109375" style="25" customWidth="1"/>
    <col min="12802" max="12802" width="11.42578125" style="25"/>
    <col min="12803" max="12803" width="25.42578125" style="25" customWidth="1"/>
    <col min="12804" max="12804" width="14.42578125" style="25" customWidth="1"/>
    <col min="12805" max="12805" width="16" style="25" customWidth="1"/>
    <col min="12806" max="12806" width="13.5703125" style="25" customWidth="1"/>
    <col min="12807" max="12808" width="11.42578125" style="25"/>
    <col min="12809" max="12809" width="0.5703125" style="25" customWidth="1"/>
    <col min="12810" max="13056" width="11.42578125" style="25"/>
    <col min="13057" max="13057" width="0.7109375" style="25" customWidth="1"/>
    <col min="13058" max="13058" width="11.42578125" style="25"/>
    <col min="13059" max="13059" width="25.42578125" style="25" customWidth="1"/>
    <col min="13060" max="13060" width="14.42578125" style="25" customWidth="1"/>
    <col min="13061" max="13061" width="16" style="25" customWidth="1"/>
    <col min="13062" max="13062" width="13.5703125" style="25" customWidth="1"/>
    <col min="13063" max="13064" width="11.42578125" style="25"/>
    <col min="13065" max="13065" width="0.5703125" style="25" customWidth="1"/>
    <col min="13066" max="13312" width="11.42578125" style="25"/>
    <col min="13313" max="13313" width="0.7109375" style="25" customWidth="1"/>
    <col min="13314" max="13314" width="11.42578125" style="25"/>
    <col min="13315" max="13315" width="25.42578125" style="25" customWidth="1"/>
    <col min="13316" max="13316" width="14.42578125" style="25" customWidth="1"/>
    <col min="13317" max="13317" width="16" style="25" customWidth="1"/>
    <col min="13318" max="13318" width="13.5703125" style="25" customWidth="1"/>
    <col min="13319" max="13320" width="11.42578125" style="25"/>
    <col min="13321" max="13321" width="0.5703125" style="25" customWidth="1"/>
    <col min="13322" max="13568" width="11.42578125" style="25"/>
    <col min="13569" max="13569" width="0.7109375" style="25" customWidth="1"/>
    <col min="13570" max="13570" width="11.42578125" style="25"/>
    <col min="13571" max="13571" width="25.42578125" style="25" customWidth="1"/>
    <col min="13572" max="13572" width="14.42578125" style="25" customWidth="1"/>
    <col min="13573" max="13573" width="16" style="25" customWidth="1"/>
    <col min="13574" max="13574" width="13.5703125" style="25" customWidth="1"/>
    <col min="13575" max="13576" width="11.42578125" style="25"/>
    <col min="13577" max="13577" width="0.5703125" style="25" customWidth="1"/>
    <col min="13578" max="13824" width="11.42578125" style="25"/>
    <col min="13825" max="13825" width="0.7109375" style="25" customWidth="1"/>
    <col min="13826" max="13826" width="11.42578125" style="25"/>
    <col min="13827" max="13827" width="25.42578125" style="25" customWidth="1"/>
    <col min="13828" max="13828" width="14.42578125" style="25" customWidth="1"/>
    <col min="13829" max="13829" width="16" style="25" customWidth="1"/>
    <col min="13830" max="13830" width="13.5703125" style="25" customWidth="1"/>
    <col min="13831" max="13832" width="11.42578125" style="25"/>
    <col min="13833" max="13833" width="0.5703125" style="25" customWidth="1"/>
    <col min="13834" max="14080" width="11.42578125" style="25"/>
    <col min="14081" max="14081" width="0.7109375" style="25" customWidth="1"/>
    <col min="14082" max="14082" width="11.42578125" style="25"/>
    <col min="14083" max="14083" width="25.42578125" style="25" customWidth="1"/>
    <col min="14084" max="14084" width="14.42578125" style="25" customWidth="1"/>
    <col min="14085" max="14085" width="16" style="25" customWidth="1"/>
    <col min="14086" max="14086" width="13.5703125" style="25" customWidth="1"/>
    <col min="14087" max="14088" width="11.42578125" style="25"/>
    <col min="14089" max="14089" width="0.5703125" style="25" customWidth="1"/>
    <col min="14090" max="14336" width="11.42578125" style="25"/>
    <col min="14337" max="14337" width="0.7109375" style="25" customWidth="1"/>
    <col min="14338" max="14338" width="11.42578125" style="25"/>
    <col min="14339" max="14339" width="25.42578125" style="25" customWidth="1"/>
    <col min="14340" max="14340" width="14.42578125" style="25" customWidth="1"/>
    <col min="14341" max="14341" width="16" style="25" customWidth="1"/>
    <col min="14342" max="14342" width="13.5703125" style="25" customWidth="1"/>
    <col min="14343" max="14344" width="11.42578125" style="25"/>
    <col min="14345" max="14345" width="0.5703125" style="25" customWidth="1"/>
    <col min="14346" max="14592" width="11.42578125" style="25"/>
    <col min="14593" max="14593" width="0.7109375" style="25" customWidth="1"/>
    <col min="14594" max="14594" width="11.42578125" style="25"/>
    <col min="14595" max="14595" width="25.42578125" style="25" customWidth="1"/>
    <col min="14596" max="14596" width="14.42578125" style="25" customWidth="1"/>
    <col min="14597" max="14597" width="16" style="25" customWidth="1"/>
    <col min="14598" max="14598" width="13.5703125" style="25" customWidth="1"/>
    <col min="14599" max="14600" width="11.42578125" style="25"/>
    <col min="14601" max="14601" width="0.5703125" style="25" customWidth="1"/>
    <col min="14602" max="14848" width="11.42578125" style="25"/>
    <col min="14849" max="14849" width="0.7109375" style="25" customWidth="1"/>
    <col min="14850" max="14850" width="11.42578125" style="25"/>
    <col min="14851" max="14851" width="25.42578125" style="25" customWidth="1"/>
    <col min="14852" max="14852" width="14.42578125" style="25" customWidth="1"/>
    <col min="14853" max="14853" width="16" style="25" customWidth="1"/>
    <col min="14854" max="14854" width="13.5703125" style="25" customWidth="1"/>
    <col min="14855" max="14856" width="11.42578125" style="25"/>
    <col min="14857" max="14857" width="0.5703125" style="25" customWidth="1"/>
    <col min="14858" max="15104" width="11.42578125" style="25"/>
    <col min="15105" max="15105" width="0.7109375" style="25" customWidth="1"/>
    <col min="15106" max="15106" width="11.42578125" style="25"/>
    <col min="15107" max="15107" width="25.42578125" style="25" customWidth="1"/>
    <col min="15108" max="15108" width="14.42578125" style="25" customWidth="1"/>
    <col min="15109" max="15109" width="16" style="25" customWidth="1"/>
    <col min="15110" max="15110" width="13.5703125" style="25" customWidth="1"/>
    <col min="15111" max="15112" width="11.42578125" style="25"/>
    <col min="15113" max="15113" width="0.5703125" style="25" customWidth="1"/>
    <col min="15114" max="15360" width="11.42578125" style="25"/>
    <col min="15361" max="15361" width="0.7109375" style="25" customWidth="1"/>
    <col min="15362" max="15362" width="11.42578125" style="25"/>
    <col min="15363" max="15363" width="25.42578125" style="25" customWidth="1"/>
    <col min="15364" max="15364" width="14.42578125" style="25" customWidth="1"/>
    <col min="15365" max="15365" width="16" style="25" customWidth="1"/>
    <col min="15366" max="15366" width="13.5703125" style="25" customWidth="1"/>
    <col min="15367" max="15368" width="11.42578125" style="25"/>
    <col min="15369" max="15369" width="0.5703125" style="25" customWidth="1"/>
    <col min="15370" max="15616" width="11.42578125" style="25"/>
    <col min="15617" max="15617" width="0.7109375" style="25" customWidth="1"/>
    <col min="15618" max="15618" width="11.42578125" style="25"/>
    <col min="15619" max="15619" width="25.42578125" style="25" customWidth="1"/>
    <col min="15620" max="15620" width="14.42578125" style="25" customWidth="1"/>
    <col min="15621" max="15621" width="16" style="25" customWidth="1"/>
    <col min="15622" max="15622" width="13.5703125" style="25" customWidth="1"/>
    <col min="15623" max="15624" width="11.42578125" style="25"/>
    <col min="15625" max="15625" width="0.5703125" style="25" customWidth="1"/>
    <col min="15626" max="15872" width="11.42578125" style="25"/>
    <col min="15873" max="15873" width="0.7109375" style="25" customWidth="1"/>
    <col min="15874" max="15874" width="11.42578125" style="25"/>
    <col min="15875" max="15875" width="25.42578125" style="25" customWidth="1"/>
    <col min="15876" max="15876" width="14.42578125" style="25" customWidth="1"/>
    <col min="15877" max="15877" width="16" style="25" customWidth="1"/>
    <col min="15878" max="15878" width="13.5703125" style="25" customWidth="1"/>
    <col min="15879" max="15880" width="11.42578125" style="25"/>
    <col min="15881" max="15881" width="0.5703125" style="25" customWidth="1"/>
    <col min="15882" max="16128" width="11.42578125" style="25"/>
    <col min="16129" max="16129" width="0.7109375" style="25" customWidth="1"/>
    <col min="16130" max="16130" width="11.42578125" style="25"/>
    <col min="16131" max="16131" width="25.42578125" style="25" customWidth="1"/>
    <col min="16132" max="16132" width="14.42578125" style="25" customWidth="1"/>
    <col min="16133" max="16133" width="16" style="25" customWidth="1"/>
    <col min="16134" max="16134" width="13.5703125" style="25" customWidth="1"/>
    <col min="16135" max="16136" width="11.42578125" style="25"/>
    <col min="16137" max="16137" width="0.5703125" style="25" customWidth="1"/>
    <col min="16138" max="16384" width="11.42578125" style="25"/>
  </cols>
  <sheetData>
    <row r="1" spans="1:8" customFormat="1" ht="15" x14ac:dyDescent="0.25">
      <c r="A1" s="11"/>
      <c r="B1" s="131"/>
      <c r="C1" s="132"/>
      <c r="D1" s="12"/>
      <c r="E1" s="13"/>
      <c r="F1" s="13"/>
      <c r="G1" s="14"/>
    </row>
    <row r="2" spans="1:8" customFormat="1" ht="15.75" x14ac:dyDescent="0.25">
      <c r="A2" s="15"/>
      <c r="B2" s="131"/>
      <c r="C2" s="132"/>
      <c r="D2" s="16" t="s">
        <v>26</v>
      </c>
      <c r="E2" s="17"/>
      <c r="F2" s="17"/>
      <c r="G2" s="18"/>
    </row>
    <row r="3" spans="1:8" customFormat="1" ht="15" x14ac:dyDescent="0.25">
      <c r="A3" s="19"/>
      <c r="B3" s="20"/>
      <c r="C3" s="21"/>
      <c r="D3" s="22"/>
      <c r="E3" s="23"/>
      <c r="F3" s="23"/>
      <c r="G3" s="24"/>
    </row>
    <row r="5" spans="1:8" x14ac:dyDescent="0.2">
      <c r="D5" s="26"/>
      <c r="E5" s="26"/>
      <c r="F5" s="26"/>
    </row>
    <row r="6" spans="1:8" x14ac:dyDescent="0.2">
      <c r="D6" s="26"/>
      <c r="E6" s="26"/>
      <c r="F6" s="26"/>
    </row>
    <row r="7" spans="1:8" x14ac:dyDescent="0.2">
      <c r="D7" s="26"/>
      <c r="E7" s="26"/>
      <c r="F7" s="26"/>
    </row>
    <row r="8" spans="1:8" x14ac:dyDescent="0.2">
      <c r="B8" s="27" t="s">
        <v>89</v>
      </c>
      <c r="C8" s="28"/>
      <c r="D8" s="26"/>
      <c r="E8" s="26"/>
      <c r="F8" s="27" t="s">
        <v>27</v>
      </c>
      <c r="G8" s="29">
        <v>11</v>
      </c>
    </row>
    <row r="9" spans="1:8" x14ac:dyDescent="0.2">
      <c r="B9" s="26"/>
      <c r="C9" s="26"/>
      <c r="D9" s="26"/>
      <c r="E9" s="26"/>
      <c r="F9" s="27" t="s">
        <v>28</v>
      </c>
      <c r="G9" s="30">
        <v>610.1</v>
      </c>
      <c r="H9" s="31"/>
    </row>
    <row r="10" spans="1:8" x14ac:dyDescent="0.2">
      <c r="B10" s="26"/>
      <c r="C10" s="26"/>
      <c r="D10" s="26"/>
      <c r="E10" s="26"/>
      <c r="F10" s="30" t="s">
        <v>101</v>
      </c>
      <c r="G10" s="31"/>
      <c r="H10" s="31"/>
    </row>
    <row r="11" spans="1:8" x14ac:dyDescent="0.2">
      <c r="B11" s="26"/>
      <c r="C11" s="26"/>
      <c r="D11" s="26"/>
      <c r="E11" s="26"/>
      <c r="F11" s="30" t="s">
        <v>102</v>
      </c>
      <c r="G11" s="32"/>
      <c r="H11" s="32"/>
    </row>
    <row r="12" spans="1:8" x14ac:dyDescent="0.2">
      <c r="F12" s="27" t="s">
        <v>32</v>
      </c>
      <c r="G12" s="33" t="s">
        <v>12</v>
      </c>
    </row>
    <row r="13" spans="1:8" ht="15" thickBot="1" x14ac:dyDescent="0.25">
      <c r="B13" s="34" t="s">
        <v>33</v>
      </c>
      <c r="C13" s="35"/>
      <c r="D13" s="35"/>
      <c r="E13" s="35"/>
      <c r="F13" s="35"/>
      <c r="G13" s="35"/>
      <c r="H13" s="35"/>
    </row>
    <row r="14" spans="1:8" ht="15" thickBot="1" x14ac:dyDescent="0.25">
      <c r="B14" s="133" t="s">
        <v>34</v>
      </c>
      <c r="C14" s="134"/>
      <c r="D14" s="37" t="s">
        <v>35</v>
      </c>
      <c r="E14" s="37" t="s">
        <v>103</v>
      </c>
      <c r="F14" s="37" t="s">
        <v>37</v>
      </c>
      <c r="G14" s="38" t="s">
        <v>38</v>
      </c>
      <c r="H14" s="135"/>
    </row>
    <row r="15" spans="1:8" ht="14.25" x14ac:dyDescent="0.2">
      <c r="B15" s="138"/>
      <c r="C15" s="139"/>
      <c r="D15" s="40"/>
      <c r="E15" s="40"/>
      <c r="F15" s="40"/>
      <c r="G15" s="40"/>
      <c r="H15" s="136"/>
    </row>
    <row r="16" spans="1:8" x14ac:dyDescent="0.2">
      <c r="B16" s="140" t="s">
        <v>39</v>
      </c>
      <c r="C16" s="141"/>
      <c r="D16" s="48" t="s">
        <v>104</v>
      </c>
      <c r="E16" s="42"/>
      <c r="F16" s="42"/>
      <c r="G16" s="42">
        <f>H48*5%</f>
        <v>942.14</v>
      </c>
      <c r="H16" s="136"/>
    </row>
    <row r="17" spans="2:8" ht="14.25" x14ac:dyDescent="0.2">
      <c r="B17" s="142" t="s">
        <v>105</v>
      </c>
      <c r="C17" s="143"/>
      <c r="D17" s="43" t="s">
        <v>106</v>
      </c>
      <c r="E17" s="43">
        <v>60000</v>
      </c>
      <c r="F17" s="43">
        <v>0.05</v>
      </c>
      <c r="G17" s="43">
        <f>E17*F17</f>
        <v>3000</v>
      </c>
      <c r="H17" s="136"/>
    </row>
    <row r="18" spans="2:8" ht="14.25" x14ac:dyDescent="0.2">
      <c r="B18" s="142"/>
      <c r="C18" s="143"/>
      <c r="D18" s="43"/>
      <c r="E18" s="43"/>
      <c r="F18" s="43"/>
      <c r="G18" s="43"/>
      <c r="H18" s="136"/>
    </row>
    <row r="19" spans="2:8" ht="15" thickBot="1" x14ac:dyDescent="0.25">
      <c r="B19" s="144"/>
      <c r="C19" s="145"/>
      <c r="D19" s="45"/>
      <c r="E19" s="45"/>
      <c r="F19" s="45"/>
      <c r="G19" s="45"/>
      <c r="H19" s="137"/>
    </row>
    <row r="20" spans="2:8" ht="14.25" x14ac:dyDescent="0.2">
      <c r="B20" s="146"/>
      <c r="C20" s="146"/>
      <c r="D20" s="35"/>
      <c r="E20" s="35"/>
      <c r="F20" s="35"/>
      <c r="G20" s="35" t="s">
        <v>42</v>
      </c>
      <c r="H20" s="46">
        <f>SUM(G16:G17)</f>
        <v>3942.14</v>
      </c>
    </row>
    <row r="21" spans="2:8" ht="14.25" x14ac:dyDescent="0.2">
      <c r="B21" s="35"/>
      <c r="C21" s="35"/>
      <c r="D21" s="35"/>
      <c r="E21" s="35"/>
      <c r="F21" s="35"/>
      <c r="G21" s="35"/>
      <c r="H21" s="35"/>
    </row>
    <row r="22" spans="2:8" ht="15" x14ac:dyDescent="0.2">
      <c r="B22" s="35"/>
      <c r="C22" s="35"/>
      <c r="D22" s="47"/>
      <c r="E22" s="35"/>
      <c r="F22" s="35"/>
      <c r="G22" s="35"/>
      <c r="H22" s="35"/>
    </row>
    <row r="23" spans="2:8" ht="15" thickBot="1" x14ac:dyDescent="0.25">
      <c r="B23" s="34" t="s">
        <v>43</v>
      </c>
      <c r="C23" s="35"/>
      <c r="D23" s="35"/>
      <c r="E23" s="35"/>
      <c r="F23" s="35"/>
      <c r="G23" s="35"/>
      <c r="H23" s="35"/>
    </row>
    <row r="24" spans="2:8" ht="15" thickBot="1" x14ac:dyDescent="0.25">
      <c r="B24" s="147" t="s">
        <v>34</v>
      </c>
      <c r="C24" s="148"/>
      <c r="D24" s="37" t="s">
        <v>44</v>
      </c>
      <c r="E24" s="37" t="s">
        <v>45</v>
      </c>
      <c r="F24" s="37" t="s">
        <v>46</v>
      </c>
      <c r="G24" s="38" t="s">
        <v>38</v>
      </c>
      <c r="H24" s="135"/>
    </row>
    <row r="25" spans="2:8" ht="14.25" x14ac:dyDescent="0.2">
      <c r="B25" s="138"/>
      <c r="C25" s="139"/>
      <c r="D25" s="39"/>
      <c r="E25" s="39"/>
      <c r="F25" s="39"/>
      <c r="G25" s="39"/>
      <c r="H25" s="136"/>
    </row>
    <row r="26" spans="2:8" x14ac:dyDescent="0.2">
      <c r="B26" s="140"/>
      <c r="C26" s="141"/>
      <c r="D26" s="48"/>
      <c r="E26" s="49"/>
      <c r="F26" s="48"/>
      <c r="G26" s="50">
        <f>+F26*E26</f>
        <v>0</v>
      </c>
      <c r="H26" s="136"/>
    </row>
    <row r="27" spans="2:8" x14ac:dyDescent="0.2">
      <c r="B27" s="149"/>
      <c r="C27" s="150"/>
      <c r="D27" s="48"/>
      <c r="E27" s="49"/>
      <c r="F27" s="48"/>
      <c r="G27" s="50"/>
      <c r="H27" s="136"/>
    </row>
    <row r="28" spans="2:8" x14ac:dyDescent="0.2">
      <c r="B28" s="151"/>
      <c r="C28" s="152"/>
      <c r="D28" s="51"/>
      <c r="E28" s="52"/>
      <c r="F28" s="51"/>
      <c r="G28" s="53"/>
      <c r="H28" s="136"/>
    </row>
    <row r="29" spans="2:8" ht="14.25" x14ac:dyDescent="0.2">
      <c r="B29" s="153"/>
      <c r="C29" s="154"/>
      <c r="D29" s="44"/>
      <c r="E29" s="54"/>
      <c r="F29" s="44"/>
      <c r="G29" s="55"/>
      <c r="H29" s="136"/>
    </row>
    <row r="30" spans="2:8" ht="14.25" x14ac:dyDescent="0.2">
      <c r="B30" s="153"/>
      <c r="C30" s="154"/>
      <c r="D30" s="44"/>
      <c r="E30" s="54"/>
      <c r="F30" s="44"/>
      <c r="G30" s="55"/>
      <c r="H30" s="136"/>
    </row>
    <row r="31" spans="2:8" ht="15" thickBot="1" x14ac:dyDescent="0.25">
      <c r="B31" s="144"/>
      <c r="C31" s="145"/>
      <c r="D31" s="45"/>
      <c r="E31" s="45"/>
      <c r="F31" s="45"/>
      <c r="G31" s="45"/>
      <c r="H31" s="137"/>
    </row>
    <row r="32" spans="2:8" ht="14.25" x14ac:dyDescent="0.2">
      <c r="B32" s="146"/>
      <c r="C32" s="146"/>
      <c r="D32" s="35"/>
      <c r="E32" s="35"/>
      <c r="F32" s="35"/>
      <c r="G32" s="35" t="s">
        <v>42</v>
      </c>
      <c r="H32" s="46">
        <f>+SUM(G25:G31)</f>
        <v>0</v>
      </c>
    </row>
    <row r="33" spans="2:8" ht="14.25" x14ac:dyDescent="0.2">
      <c r="B33" s="35"/>
      <c r="C33" s="35"/>
      <c r="D33" s="35"/>
      <c r="E33" s="35"/>
      <c r="F33" s="35"/>
      <c r="G33" s="35"/>
      <c r="H33" s="35"/>
    </row>
    <row r="34" spans="2:8" ht="15" thickBot="1" x14ac:dyDescent="0.25">
      <c r="B34" s="34" t="s">
        <v>47</v>
      </c>
      <c r="C34" s="35"/>
      <c r="D34" s="35"/>
      <c r="E34" s="35"/>
      <c r="F34" s="35"/>
      <c r="G34" s="35"/>
      <c r="H34" s="35"/>
    </row>
    <row r="35" spans="2:8" ht="15" thickBot="1" x14ac:dyDescent="0.25">
      <c r="B35" s="36" t="s">
        <v>48</v>
      </c>
      <c r="C35" s="37" t="s">
        <v>49</v>
      </c>
      <c r="D35" s="37" t="s">
        <v>50</v>
      </c>
      <c r="E35" s="37" t="s">
        <v>51</v>
      </c>
      <c r="F35" s="37" t="s">
        <v>52</v>
      </c>
      <c r="G35" s="38" t="s">
        <v>38</v>
      </c>
      <c r="H35" s="155"/>
    </row>
    <row r="36" spans="2:8" ht="14.25" x14ac:dyDescent="0.2">
      <c r="B36" s="56" t="s">
        <v>107</v>
      </c>
      <c r="C36" s="40"/>
      <c r="D36" s="40"/>
      <c r="E36" s="40"/>
      <c r="F36" s="40"/>
      <c r="G36" s="57">
        <v>8500</v>
      </c>
      <c r="H36" s="156"/>
    </row>
    <row r="37" spans="2:8" x14ac:dyDescent="0.2">
      <c r="B37" s="58"/>
      <c r="C37" s="42"/>
      <c r="D37" s="42"/>
      <c r="E37" s="42"/>
      <c r="F37" s="42"/>
      <c r="G37" s="59"/>
      <c r="H37" s="156"/>
    </row>
    <row r="38" spans="2:8" ht="15" thickBot="1" x14ac:dyDescent="0.25">
      <c r="B38" s="60"/>
      <c r="C38" s="45"/>
      <c r="D38" s="45"/>
      <c r="E38" s="45"/>
      <c r="F38" s="45"/>
      <c r="G38" s="61"/>
      <c r="H38" s="157"/>
    </row>
    <row r="39" spans="2:8" ht="14.25" x14ac:dyDescent="0.2">
      <c r="B39" s="35"/>
      <c r="C39" s="35"/>
      <c r="D39" s="35"/>
      <c r="E39" s="35"/>
      <c r="F39" s="35"/>
      <c r="G39" s="35" t="s">
        <v>42</v>
      </c>
      <c r="H39" s="46">
        <f>+SUM(G34:G38)</f>
        <v>8500</v>
      </c>
    </row>
    <row r="40" spans="2:8" ht="14.25" x14ac:dyDescent="0.2">
      <c r="B40" s="35"/>
      <c r="C40" s="35"/>
      <c r="D40" s="35"/>
      <c r="E40" s="35"/>
      <c r="F40" s="35"/>
      <c r="G40" s="35"/>
      <c r="H40" s="35"/>
    </row>
    <row r="41" spans="2:8" ht="15" thickBot="1" x14ac:dyDescent="0.25">
      <c r="B41" s="34" t="s">
        <v>53</v>
      </c>
      <c r="C41" s="35"/>
      <c r="D41" s="35"/>
      <c r="E41" s="35"/>
      <c r="F41" s="35"/>
      <c r="G41" s="35"/>
      <c r="H41" s="35"/>
    </row>
    <row r="42" spans="2:8" ht="15" thickBot="1" x14ac:dyDescent="0.25">
      <c r="B42" s="36" t="s">
        <v>54</v>
      </c>
      <c r="C42" s="37" t="s">
        <v>55</v>
      </c>
      <c r="D42" s="37" t="s">
        <v>56</v>
      </c>
      <c r="E42" s="37" t="s">
        <v>57</v>
      </c>
      <c r="F42" s="37" t="s">
        <v>37</v>
      </c>
      <c r="G42" s="38" t="s">
        <v>38</v>
      </c>
      <c r="H42" s="135"/>
    </row>
    <row r="43" spans="2:8" x14ac:dyDescent="0.2">
      <c r="B43" s="62" t="s">
        <v>58</v>
      </c>
      <c r="C43" s="63">
        <v>86700</v>
      </c>
      <c r="D43" s="64">
        <v>0.63</v>
      </c>
      <c r="E43" s="65">
        <f>C43*1.63</f>
        <v>141321</v>
      </c>
      <c r="F43" s="66">
        <v>15</v>
      </c>
      <c r="G43" s="65">
        <f>+E43/F43</f>
        <v>9421.4</v>
      </c>
      <c r="H43" s="158"/>
    </row>
    <row r="44" spans="2:8" x14ac:dyDescent="0.2">
      <c r="B44" s="58" t="s">
        <v>59</v>
      </c>
      <c r="C44" s="63">
        <v>86700</v>
      </c>
      <c r="D44" s="67">
        <v>0.63</v>
      </c>
      <c r="E44" s="65">
        <f>C44*1.63</f>
        <v>141321</v>
      </c>
      <c r="F44" s="42">
        <v>15</v>
      </c>
      <c r="G44" s="65">
        <f>+E44/F44</f>
        <v>9421.4</v>
      </c>
      <c r="H44" s="158"/>
    </row>
    <row r="45" spans="2:8" ht="14.25" x14ac:dyDescent="0.2">
      <c r="B45" s="68"/>
      <c r="C45" s="43"/>
      <c r="D45" s="43"/>
      <c r="E45" s="43"/>
      <c r="F45" s="43"/>
      <c r="G45" s="69"/>
      <c r="H45" s="158"/>
    </row>
    <row r="46" spans="2:8" ht="14.25" x14ac:dyDescent="0.2">
      <c r="B46" s="68"/>
      <c r="C46" s="43"/>
      <c r="D46" s="43"/>
      <c r="E46" s="43"/>
      <c r="F46" s="43"/>
      <c r="G46" s="69"/>
      <c r="H46" s="158"/>
    </row>
    <row r="47" spans="2:8" ht="15" thickBot="1" x14ac:dyDescent="0.25">
      <c r="B47" s="60"/>
      <c r="C47" s="45"/>
      <c r="D47" s="45"/>
      <c r="E47" s="45"/>
      <c r="F47" s="45"/>
      <c r="G47" s="70"/>
      <c r="H47" s="159"/>
    </row>
    <row r="48" spans="2:8" ht="14.25" x14ac:dyDescent="0.2">
      <c r="B48" s="35"/>
      <c r="C48" s="35"/>
      <c r="D48" s="35"/>
      <c r="E48" s="35"/>
      <c r="F48" s="35"/>
      <c r="G48" s="35" t="s">
        <v>42</v>
      </c>
      <c r="H48" s="46">
        <f>+SUM(G43:G47)</f>
        <v>18842.8</v>
      </c>
    </row>
    <row r="49" spans="2:8" ht="15" thickBot="1" x14ac:dyDescent="0.25">
      <c r="B49" s="35"/>
      <c r="C49" s="35"/>
      <c r="D49" s="35"/>
      <c r="E49" s="35"/>
      <c r="F49" s="35"/>
      <c r="G49" s="35"/>
      <c r="H49" s="35"/>
    </row>
    <row r="50" spans="2:8" ht="15" thickBot="1" x14ac:dyDescent="0.25">
      <c r="B50" s="35"/>
      <c r="C50" s="35"/>
      <c r="D50" s="35"/>
      <c r="E50" s="35"/>
      <c r="F50" s="35" t="s">
        <v>60</v>
      </c>
      <c r="G50" s="35"/>
      <c r="H50" s="71">
        <f>+H48+H39+H32+H20</f>
        <v>31284.94</v>
      </c>
    </row>
    <row r="51" spans="2:8" ht="14.25" x14ac:dyDescent="0.2">
      <c r="B51" s="35"/>
      <c r="C51" s="35"/>
      <c r="D51" s="35"/>
      <c r="E51" s="35"/>
      <c r="F51" s="35"/>
      <c r="G51" s="35"/>
      <c r="H51" s="35"/>
    </row>
    <row r="52" spans="2:8" ht="14.25" x14ac:dyDescent="0.2">
      <c r="B52" s="35"/>
      <c r="C52" s="35"/>
      <c r="D52" s="35"/>
      <c r="E52" s="35"/>
      <c r="F52" s="35"/>
      <c r="G52" s="35"/>
      <c r="H52" s="35"/>
    </row>
    <row r="53" spans="2:8" ht="15" thickBot="1" x14ac:dyDescent="0.25">
      <c r="B53" s="34" t="s">
        <v>61</v>
      </c>
      <c r="C53" s="35"/>
      <c r="D53" s="35"/>
      <c r="E53" s="35"/>
      <c r="F53" s="35"/>
      <c r="G53" s="35"/>
      <c r="H53" s="35"/>
    </row>
    <row r="54" spans="2:8" ht="15" thickBot="1" x14ac:dyDescent="0.25">
      <c r="B54" s="133" t="s">
        <v>62</v>
      </c>
      <c r="C54" s="134"/>
      <c r="D54" s="134"/>
      <c r="E54" s="134"/>
      <c r="F54" s="37" t="s">
        <v>63</v>
      </c>
      <c r="G54" s="38" t="s">
        <v>64</v>
      </c>
      <c r="H54" s="155"/>
    </row>
    <row r="55" spans="2:8" x14ac:dyDescent="0.2">
      <c r="B55" s="160"/>
      <c r="C55" s="161"/>
      <c r="D55" s="161"/>
      <c r="E55" s="161"/>
      <c r="F55" s="72"/>
      <c r="G55" s="73"/>
      <c r="H55" s="156"/>
    </row>
    <row r="56" spans="2:8" x14ac:dyDescent="0.2">
      <c r="B56" s="162"/>
      <c r="C56" s="163"/>
      <c r="D56" s="163"/>
      <c r="E56" s="163"/>
      <c r="F56" s="41"/>
      <c r="G56" s="73"/>
      <c r="H56" s="156"/>
    </row>
    <row r="57" spans="2:8" x14ac:dyDescent="0.2">
      <c r="B57" s="162"/>
      <c r="C57" s="163"/>
      <c r="D57" s="163"/>
      <c r="E57" s="163"/>
      <c r="F57" s="41"/>
      <c r="G57" s="73"/>
      <c r="H57" s="156"/>
    </row>
    <row r="58" spans="2:8" ht="15" thickBot="1" x14ac:dyDescent="0.25">
      <c r="B58" s="144"/>
      <c r="C58" s="145"/>
      <c r="D58" s="145"/>
      <c r="E58" s="145"/>
      <c r="F58" s="45"/>
      <c r="G58" s="61"/>
      <c r="H58" s="157"/>
    </row>
    <row r="59" spans="2:8" ht="14.25" x14ac:dyDescent="0.2">
      <c r="B59" s="35"/>
      <c r="C59" s="35"/>
      <c r="D59" s="35"/>
      <c r="E59" s="35"/>
      <c r="F59" s="35"/>
      <c r="G59" s="35" t="s">
        <v>42</v>
      </c>
      <c r="H59" s="46">
        <f>+SUM(G55:G57)</f>
        <v>0</v>
      </c>
    </row>
    <row r="60" spans="2:8" ht="15" thickBot="1" x14ac:dyDescent="0.25">
      <c r="B60" s="35"/>
      <c r="C60" s="35"/>
      <c r="D60" s="35"/>
      <c r="E60" s="35"/>
      <c r="F60" s="35"/>
      <c r="G60" s="35"/>
      <c r="H60" s="35"/>
    </row>
    <row r="61" spans="2:8" ht="15" thickBot="1" x14ac:dyDescent="0.25">
      <c r="B61" s="35"/>
      <c r="C61" s="35"/>
      <c r="D61" s="35"/>
      <c r="E61" s="74" t="s">
        <v>68</v>
      </c>
      <c r="F61" s="35"/>
      <c r="G61" s="35"/>
      <c r="H61" s="89">
        <f>+H59+H50</f>
        <v>31284.94</v>
      </c>
    </row>
    <row r="62" spans="2:8" ht="14.25" x14ac:dyDescent="0.2">
      <c r="B62" s="35"/>
      <c r="C62" s="35"/>
      <c r="D62" s="35"/>
      <c r="E62" s="35"/>
      <c r="F62" s="35"/>
      <c r="G62" s="35"/>
      <c r="H62" s="35"/>
    </row>
    <row r="63" spans="2:8" ht="14.25" x14ac:dyDescent="0.2">
      <c r="B63" s="35"/>
      <c r="C63" s="35"/>
      <c r="D63" s="35"/>
      <c r="E63" s="35"/>
      <c r="F63" s="35"/>
      <c r="G63" s="35"/>
      <c r="H63" s="35"/>
    </row>
    <row r="64" spans="2:8" ht="14.25" x14ac:dyDescent="0.2">
      <c r="B64" s="75"/>
      <c r="C64" s="35"/>
      <c r="D64" s="35"/>
      <c r="E64" s="35"/>
      <c r="F64" s="76"/>
      <c r="G64" s="77"/>
      <c r="H64" s="75"/>
    </row>
    <row r="65" spans="2:8" ht="14.25" x14ac:dyDescent="0.2">
      <c r="B65" s="28"/>
      <c r="C65" s="35"/>
      <c r="D65" s="35"/>
      <c r="E65" s="35"/>
      <c r="F65" s="35"/>
      <c r="G65" s="35"/>
      <c r="H65" s="35"/>
    </row>
  </sheetData>
  <mergeCells count="28">
    <mergeCell ref="B1:C1"/>
    <mergeCell ref="B2:C2"/>
    <mergeCell ref="B14:C14"/>
    <mergeCell ref="H14:H19"/>
    <mergeCell ref="B15:C15"/>
    <mergeCell ref="B16:C16"/>
    <mergeCell ref="B17:C17"/>
    <mergeCell ref="B18:C18"/>
    <mergeCell ref="B19:C19"/>
    <mergeCell ref="B20:C20"/>
    <mergeCell ref="B24:C24"/>
    <mergeCell ref="H24:H31"/>
    <mergeCell ref="B25:C25"/>
    <mergeCell ref="B26:C26"/>
    <mergeCell ref="B27:C27"/>
    <mergeCell ref="B28:C28"/>
    <mergeCell ref="B29:C29"/>
    <mergeCell ref="B30:C30"/>
    <mergeCell ref="B31:C31"/>
    <mergeCell ref="B32:C32"/>
    <mergeCell ref="H35:H38"/>
    <mergeCell ref="H42:H47"/>
    <mergeCell ref="B54:E54"/>
    <mergeCell ref="H54:H58"/>
    <mergeCell ref="B55:E55"/>
    <mergeCell ref="B56:E56"/>
    <mergeCell ref="B57:E57"/>
    <mergeCell ref="B58:E5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A29" workbookViewId="0">
      <selection activeCell="C43" sqref="C43"/>
    </sheetView>
  </sheetViews>
  <sheetFormatPr baseColWidth="10" defaultColWidth="11.42578125" defaultRowHeight="12.75" x14ac:dyDescent="0.2"/>
  <cols>
    <col min="1" max="1" width="0.7109375" style="25" customWidth="1"/>
    <col min="2" max="2" width="12.140625" style="25" customWidth="1"/>
    <col min="3" max="3" width="22.5703125" style="25" customWidth="1"/>
    <col min="4" max="4" width="14.42578125" style="25" customWidth="1"/>
    <col min="5" max="5" width="16" style="25" customWidth="1"/>
    <col min="6" max="6" width="13.5703125" style="25" customWidth="1"/>
    <col min="7" max="7" width="13.7109375" style="25" customWidth="1"/>
    <col min="8" max="8" width="13.140625" style="25" customWidth="1"/>
    <col min="9" max="9" width="0.5703125" style="25" customWidth="1"/>
    <col min="10" max="256" width="11.42578125" style="25"/>
    <col min="257" max="257" width="0.7109375" style="25" customWidth="1"/>
    <col min="258" max="258" width="12.140625" style="25" customWidth="1"/>
    <col min="259" max="259" width="22.5703125" style="25" customWidth="1"/>
    <col min="260" max="260" width="14.42578125" style="25" customWidth="1"/>
    <col min="261" max="261" width="16" style="25" customWidth="1"/>
    <col min="262" max="262" width="13.5703125" style="25" customWidth="1"/>
    <col min="263" max="263" width="13.7109375" style="25" customWidth="1"/>
    <col min="264" max="264" width="13.140625" style="25" customWidth="1"/>
    <col min="265" max="265" width="0.5703125" style="25" customWidth="1"/>
    <col min="266" max="512" width="11.42578125" style="25"/>
    <col min="513" max="513" width="0.7109375" style="25" customWidth="1"/>
    <col min="514" max="514" width="12.140625" style="25" customWidth="1"/>
    <col min="515" max="515" width="22.5703125" style="25" customWidth="1"/>
    <col min="516" max="516" width="14.42578125" style="25" customWidth="1"/>
    <col min="517" max="517" width="16" style="25" customWidth="1"/>
    <col min="518" max="518" width="13.5703125" style="25" customWidth="1"/>
    <col min="519" max="519" width="13.7109375" style="25" customWidth="1"/>
    <col min="520" max="520" width="13.140625" style="25" customWidth="1"/>
    <col min="521" max="521" width="0.5703125" style="25" customWidth="1"/>
    <col min="522" max="768" width="11.42578125" style="25"/>
    <col min="769" max="769" width="0.7109375" style="25" customWidth="1"/>
    <col min="770" max="770" width="12.140625" style="25" customWidth="1"/>
    <col min="771" max="771" width="22.5703125" style="25" customWidth="1"/>
    <col min="772" max="772" width="14.42578125" style="25" customWidth="1"/>
    <col min="773" max="773" width="16" style="25" customWidth="1"/>
    <col min="774" max="774" width="13.5703125" style="25" customWidth="1"/>
    <col min="775" max="775" width="13.7109375" style="25" customWidth="1"/>
    <col min="776" max="776" width="13.140625" style="25" customWidth="1"/>
    <col min="777" max="777" width="0.5703125" style="25" customWidth="1"/>
    <col min="778" max="1024" width="11.42578125" style="25"/>
    <col min="1025" max="1025" width="0.7109375" style="25" customWidth="1"/>
    <col min="1026" max="1026" width="12.140625" style="25" customWidth="1"/>
    <col min="1027" max="1027" width="22.5703125" style="25" customWidth="1"/>
    <col min="1028" max="1028" width="14.42578125" style="25" customWidth="1"/>
    <col min="1029" max="1029" width="16" style="25" customWidth="1"/>
    <col min="1030" max="1030" width="13.5703125" style="25" customWidth="1"/>
    <col min="1031" max="1031" width="13.7109375" style="25" customWidth="1"/>
    <col min="1032" max="1032" width="13.140625" style="25" customWidth="1"/>
    <col min="1033" max="1033" width="0.5703125" style="25" customWidth="1"/>
    <col min="1034" max="1280" width="11.42578125" style="25"/>
    <col min="1281" max="1281" width="0.7109375" style="25" customWidth="1"/>
    <col min="1282" max="1282" width="12.140625" style="25" customWidth="1"/>
    <col min="1283" max="1283" width="22.5703125" style="25" customWidth="1"/>
    <col min="1284" max="1284" width="14.42578125" style="25" customWidth="1"/>
    <col min="1285" max="1285" width="16" style="25" customWidth="1"/>
    <col min="1286" max="1286" width="13.5703125" style="25" customWidth="1"/>
    <col min="1287" max="1287" width="13.7109375" style="25" customWidth="1"/>
    <col min="1288" max="1288" width="13.140625" style="25" customWidth="1"/>
    <col min="1289" max="1289" width="0.5703125" style="25" customWidth="1"/>
    <col min="1290" max="1536" width="11.42578125" style="25"/>
    <col min="1537" max="1537" width="0.7109375" style="25" customWidth="1"/>
    <col min="1538" max="1538" width="12.140625" style="25" customWidth="1"/>
    <col min="1539" max="1539" width="22.5703125" style="25" customWidth="1"/>
    <col min="1540" max="1540" width="14.42578125" style="25" customWidth="1"/>
    <col min="1541" max="1541" width="16" style="25" customWidth="1"/>
    <col min="1542" max="1542" width="13.5703125" style="25" customWidth="1"/>
    <col min="1543" max="1543" width="13.7109375" style="25" customWidth="1"/>
    <col min="1544" max="1544" width="13.140625" style="25" customWidth="1"/>
    <col min="1545" max="1545" width="0.5703125" style="25" customWidth="1"/>
    <col min="1546" max="1792" width="11.42578125" style="25"/>
    <col min="1793" max="1793" width="0.7109375" style="25" customWidth="1"/>
    <col min="1794" max="1794" width="12.140625" style="25" customWidth="1"/>
    <col min="1795" max="1795" width="22.5703125" style="25" customWidth="1"/>
    <col min="1796" max="1796" width="14.42578125" style="25" customWidth="1"/>
    <col min="1797" max="1797" width="16" style="25" customWidth="1"/>
    <col min="1798" max="1798" width="13.5703125" style="25" customWidth="1"/>
    <col min="1799" max="1799" width="13.7109375" style="25" customWidth="1"/>
    <col min="1800" max="1800" width="13.140625" style="25" customWidth="1"/>
    <col min="1801" max="1801" width="0.5703125" style="25" customWidth="1"/>
    <col min="1802" max="2048" width="11.42578125" style="25"/>
    <col min="2049" max="2049" width="0.7109375" style="25" customWidth="1"/>
    <col min="2050" max="2050" width="12.140625" style="25" customWidth="1"/>
    <col min="2051" max="2051" width="22.5703125" style="25" customWidth="1"/>
    <col min="2052" max="2052" width="14.42578125" style="25" customWidth="1"/>
    <col min="2053" max="2053" width="16" style="25" customWidth="1"/>
    <col min="2054" max="2054" width="13.5703125" style="25" customWidth="1"/>
    <col min="2055" max="2055" width="13.7109375" style="25" customWidth="1"/>
    <col min="2056" max="2056" width="13.140625" style="25" customWidth="1"/>
    <col min="2057" max="2057" width="0.5703125" style="25" customWidth="1"/>
    <col min="2058" max="2304" width="11.42578125" style="25"/>
    <col min="2305" max="2305" width="0.7109375" style="25" customWidth="1"/>
    <col min="2306" max="2306" width="12.140625" style="25" customWidth="1"/>
    <col min="2307" max="2307" width="22.5703125" style="25" customWidth="1"/>
    <col min="2308" max="2308" width="14.42578125" style="25" customWidth="1"/>
    <col min="2309" max="2309" width="16" style="25" customWidth="1"/>
    <col min="2310" max="2310" width="13.5703125" style="25" customWidth="1"/>
    <col min="2311" max="2311" width="13.7109375" style="25" customWidth="1"/>
    <col min="2312" max="2312" width="13.140625" style="25" customWidth="1"/>
    <col min="2313" max="2313" width="0.5703125" style="25" customWidth="1"/>
    <col min="2314" max="2560" width="11.42578125" style="25"/>
    <col min="2561" max="2561" width="0.7109375" style="25" customWidth="1"/>
    <col min="2562" max="2562" width="12.140625" style="25" customWidth="1"/>
    <col min="2563" max="2563" width="22.5703125" style="25" customWidth="1"/>
    <col min="2564" max="2564" width="14.42578125" style="25" customWidth="1"/>
    <col min="2565" max="2565" width="16" style="25" customWidth="1"/>
    <col min="2566" max="2566" width="13.5703125" style="25" customWidth="1"/>
    <col min="2567" max="2567" width="13.7109375" style="25" customWidth="1"/>
    <col min="2568" max="2568" width="13.140625" style="25" customWidth="1"/>
    <col min="2569" max="2569" width="0.5703125" style="25" customWidth="1"/>
    <col min="2570" max="2816" width="11.42578125" style="25"/>
    <col min="2817" max="2817" width="0.7109375" style="25" customWidth="1"/>
    <col min="2818" max="2818" width="12.140625" style="25" customWidth="1"/>
    <col min="2819" max="2819" width="22.5703125" style="25" customWidth="1"/>
    <col min="2820" max="2820" width="14.42578125" style="25" customWidth="1"/>
    <col min="2821" max="2821" width="16" style="25" customWidth="1"/>
    <col min="2822" max="2822" width="13.5703125" style="25" customWidth="1"/>
    <col min="2823" max="2823" width="13.7109375" style="25" customWidth="1"/>
    <col min="2824" max="2824" width="13.140625" style="25" customWidth="1"/>
    <col min="2825" max="2825" width="0.5703125" style="25" customWidth="1"/>
    <col min="2826" max="3072" width="11.42578125" style="25"/>
    <col min="3073" max="3073" width="0.7109375" style="25" customWidth="1"/>
    <col min="3074" max="3074" width="12.140625" style="25" customWidth="1"/>
    <col min="3075" max="3075" width="22.5703125" style="25" customWidth="1"/>
    <col min="3076" max="3076" width="14.42578125" style="25" customWidth="1"/>
    <col min="3077" max="3077" width="16" style="25" customWidth="1"/>
    <col min="3078" max="3078" width="13.5703125" style="25" customWidth="1"/>
    <col min="3079" max="3079" width="13.7109375" style="25" customWidth="1"/>
    <col min="3080" max="3080" width="13.140625" style="25" customWidth="1"/>
    <col min="3081" max="3081" width="0.5703125" style="25" customWidth="1"/>
    <col min="3082" max="3328" width="11.42578125" style="25"/>
    <col min="3329" max="3329" width="0.7109375" style="25" customWidth="1"/>
    <col min="3330" max="3330" width="12.140625" style="25" customWidth="1"/>
    <col min="3331" max="3331" width="22.5703125" style="25" customWidth="1"/>
    <col min="3332" max="3332" width="14.42578125" style="25" customWidth="1"/>
    <col min="3333" max="3333" width="16" style="25" customWidth="1"/>
    <col min="3334" max="3334" width="13.5703125" style="25" customWidth="1"/>
    <col min="3335" max="3335" width="13.7109375" style="25" customWidth="1"/>
    <col min="3336" max="3336" width="13.140625" style="25" customWidth="1"/>
    <col min="3337" max="3337" width="0.5703125" style="25" customWidth="1"/>
    <col min="3338" max="3584" width="11.42578125" style="25"/>
    <col min="3585" max="3585" width="0.7109375" style="25" customWidth="1"/>
    <col min="3586" max="3586" width="12.140625" style="25" customWidth="1"/>
    <col min="3587" max="3587" width="22.5703125" style="25" customWidth="1"/>
    <col min="3588" max="3588" width="14.42578125" style="25" customWidth="1"/>
    <col min="3589" max="3589" width="16" style="25" customWidth="1"/>
    <col min="3590" max="3590" width="13.5703125" style="25" customWidth="1"/>
    <col min="3591" max="3591" width="13.7109375" style="25" customWidth="1"/>
    <col min="3592" max="3592" width="13.140625" style="25" customWidth="1"/>
    <col min="3593" max="3593" width="0.5703125" style="25" customWidth="1"/>
    <col min="3594" max="3840" width="11.42578125" style="25"/>
    <col min="3841" max="3841" width="0.7109375" style="25" customWidth="1"/>
    <col min="3842" max="3842" width="12.140625" style="25" customWidth="1"/>
    <col min="3843" max="3843" width="22.5703125" style="25" customWidth="1"/>
    <col min="3844" max="3844" width="14.42578125" style="25" customWidth="1"/>
    <col min="3845" max="3845" width="16" style="25" customWidth="1"/>
    <col min="3846" max="3846" width="13.5703125" style="25" customWidth="1"/>
    <col min="3847" max="3847" width="13.7109375" style="25" customWidth="1"/>
    <col min="3848" max="3848" width="13.140625" style="25" customWidth="1"/>
    <col min="3849" max="3849" width="0.5703125" style="25" customWidth="1"/>
    <col min="3850" max="4096" width="11.42578125" style="25"/>
    <col min="4097" max="4097" width="0.7109375" style="25" customWidth="1"/>
    <col min="4098" max="4098" width="12.140625" style="25" customWidth="1"/>
    <col min="4099" max="4099" width="22.5703125" style="25" customWidth="1"/>
    <col min="4100" max="4100" width="14.42578125" style="25" customWidth="1"/>
    <col min="4101" max="4101" width="16" style="25" customWidth="1"/>
    <col min="4102" max="4102" width="13.5703125" style="25" customWidth="1"/>
    <col min="4103" max="4103" width="13.7109375" style="25" customWidth="1"/>
    <col min="4104" max="4104" width="13.140625" style="25" customWidth="1"/>
    <col min="4105" max="4105" width="0.5703125" style="25" customWidth="1"/>
    <col min="4106" max="4352" width="11.42578125" style="25"/>
    <col min="4353" max="4353" width="0.7109375" style="25" customWidth="1"/>
    <col min="4354" max="4354" width="12.140625" style="25" customWidth="1"/>
    <col min="4355" max="4355" width="22.5703125" style="25" customWidth="1"/>
    <col min="4356" max="4356" width="14.42578125" style="25" customWidth="1"/>
    <col min="4357" max="4357" width="16" style="25" customWidth="1"/>
    <col min="4358" max="4358" width="13.5703125" style="25" customWidth="1"/>
    <col min="4359" max="4359" width="13.7109375" style="25" customWidth="1"/>
    <col min="4360" max="4360" width="13.140625" style="25" customWidth="1"/>
    <col min="4361" max="4361" width="0.5703125" style="25" customWidth="1"/>
    <col min="4362" max="4608" width="11.42578125" style="25"/>
    <col min="4609" max="4609" width="0.7109375" style="25" customWidth="1"/>
    <col min="4610" max="4610" width="12.140625" style="25" customWidth="1"/>
    <col min="4611" max="4611" width="22.5703125" style="25" customWidth="1"/>
    <col min="4612" max="4612" width="14.42578125" style="25" customWidth="1"/>
    <col min="4613" max="4613" width="16" style="25" customWidth="1"/>
    <col min="4614" max="4614" width="13.5703125" style="25" customWidth="1"/>
    <col min="4615" max="4615" width="13.7109375" style="25" customWidth="1"/>
    <col min="4616" max="4616" width="13.140625" style="25" customWidth="1"/>
    <col min="4617" max="4617" width="0.5703125" style="25" customWidth="1"/>
    <col min="4618" max="4864" width="11.42578125" style="25"/>
    <col min="4865" max="4865" width="0.7109375" style="25" customWidth="1"/>
    <col min="4866" max="4866" width="12.140625" style="25" customWidth="1"/>
    <col min="4867" max="4867" width="22.5703125" style="25" customWidth="1"/>
    <col min="4868" max="4868" width="14.42578125" style="25" customWidth="1"/>
    <col min="4869" max="4869" width="16" style="25" customWidth="1"/>
    <col min="4870" max="4870" width="13.5703125" style="25" customWidth="1"/>
    <col min="4871" max="4871" width="13.7109375" style="25" customWidth="1"/>
    <col min="4872" max="4872" width="13.140625" style="25" customWidth="1"/>
    <col min="4873" max="4873" width="0.5703125" style="25" customWidth="1"/>
    <col min="4874" max="5120" width="11.42578125" style="25"/>
    <col min="5121" max="5121" width="0.7109375" style="25" customWidth="1"/>
    <col min="5122" max="5122" width="12.140625" style="25" customWidth="1"/>
    <col min="5123" max="5123" width="22.5703125" style="25" customWidth="1"/>
    <col min="5124" max="5124" width="14.42578125" style="25" customWidth="1"/>
    <col min="5125" max="5125" width="16" style="25" customWidth="1"/>
    <col min="5126" max="5126" width="13.5703125" style="25" customWidth="1"/>
    <col min="5127" max="5127" width="13.7109375" style="25" customWidth="1"/>
    <col min="5128" max="5128" width="13.140625" style="25" customWidth="1"/>
    <col min="5129" max="5129" width="0.5703125" style="25" customWidth="1"/>
    <col min="5130" max="5376" width="11.42578125" style="25"/>
    <col min="5377" max="5377" width="0.7109375" style="25" customWidth="1"/>
    <col min="5378" max="5378" width="12.140625" style="25" customWidth="1"/>
    <col min="5379" max="5379" width="22.5703125" style="25" customWidth="1"/>
    <col min="5380" max="5380" width="14.42578125" style="25" customWidth="1"/>
    <col min="5381" max="5381" width="16" style="25" customWidth="1"/>
    <col min="5382" max="5382" width="13.5703125" style="25" customWidth="1"/>
    <col min="5383" max="5383" width="13.7109375" style="25" customWidth="1"/>
    <col min="5384" max="5384" width="13.140625" style="25" customWidth="1"/>
    <col min="5385" max="5385" width="0.5703125" style="25" customWidth="1"/>
    <col min="5386" max="5632" width="11.42578125" style="25"/>
    <col min="5633" max="5633" width="0.7109375" style="25" customWidth="1"/>
    <col min="5634" max="5634" width="12.140625" style="25" customWidth="1"/>
    <col min="5635" max="5635" width="22.5703125" style="25" customWidth="1"/>
    <col min="5636" max="5636" width="14.42578125" style="25" customWidth="1"/>
    <col min="5637" max="5637" width="16" style="25" customWidth="1"/>
    <col min="5638" max="5638" width="13.5703125" style="25" customWidth="1"/>
    <col min="5639" max="5639" width="13.7109375" style="25" customWidth="1"/>
    <col min="5640" max="5640" width="13.140625" style="25" customWidth="1"/>
    <col min="5641" max="5641" width="0.5703125" style="25" customWidth="1"/>
    <col min="5642" max="5888" width="11.42578125" style="25"/>
    <col min="5889" max="5889" width="0.7109375" style="25" customWidth="1"/>
    <col min="5890" max="5890" width="12.140625" style="25" customWidth="1"/>
    <col min="5891" max="5891" width="22.5703125" style="25" customWidth="1"/>
    <col min="5892" max="5892" width="14.42578125" style="25" customWidth="1"/>
    <col min="5893" max="5893" width="16" style="25" customWidth="1"/>
    <col min="5894" max="5894" width="13.5703125" style="25" customWidth="1"/>
    <col min="5895" max="5895" width="13.7109375" style="25" customWidth="1"/>
    <col min="5896" max="5896" width="13.140625" style="25" customWidth="1"/>
    <col min="5897" max="5897" width="0.5703125" style="25" customWidth="1"/>
    <col min="5898" max="6144" width="11.42578125" style="25"/>
    <col min="6145" max="6145" width="0.7109375" style="25" customWidth="1"/>
    <col min="6146" max="6146" width="12.140625" style="25" customWidth="1"/>
    <col min="6147" max="6147" width="22.5703125" style="25" customWidth="1"/>
    <col min="6148" max="6148" width="14.42578125" style="25" customWidth="1"/>
    <col min="6149" max="6149" width="16" style="25" customWidth="1"/>
    <col min="6150" max="6150" width="13.5703125" style="25" customWidth="1"/>
    <col min="6151" max="6151" width="13.7109375" style="25" customWidth="1"/>
    <col min="6152" max="6152" width="13.140625" style="25" customWidth="1"/>
    <col min="6153" max="6153" width="0.5703125" style="25" customWidth="1"/>
    <col min="6154" max="6400" width="11.42578125" style="25"/>
    <col min="6401" max="6401" width="0.7109375" style="25" customWidth="1"/>
    <col min="6402" max="6402" width="12.140625" style="25" customWidth="1"/>
    <col min="6403" max="6403" width="22.5703125" style="25" customWidth="1"/>
    <col min="6404" max="6404" width="14.42578125" style="25" customWidth="1"/>
    <col min="6405" max="6405" width="16" style="25" customWidth="1"/>
    <col min="6406" max="6406" width="13.5703125" style="25" customWidth="1"/>
    <col min="6407" max="6407" width="13.7109375" style="25" customWidth="1"/>
    <col min="6408" max="6408" width="13.140625" style="25" customWidth="1"/>
    <col min="6409" max="6409" width="0.5703125" style="25" customWidth="1"/>
    <col min="6410" max="6656" width="11.42578125" style="25"/>
    <col min="6657" max="6657" width="0.7109375" style="25" customWidth="1"/>
    <col min="6658" max="6658" width="12.140625" style="25" customWidth="1"/>
    <col min="6659" max="6659" width="22.5703125" style="25" customWidth="1"/>
    <col min="6660" max="6660" width="14.42578125" style="25" customWidth="1"/>
    <col min="6661" max="6661" width="16" style="25" customWidth="1"/>
    <col min="6662" max="6662" width="13.5703125" style="25" customWidth="1"/>
    <col min="6663" max="6663" width="13.7109375" style="25" customWidth="1"/>
    <col min="6664" max="6664" width="13.140625" style="25" customWidth="1"/>
    <col min="6665" max="6665" width="0.5703125" style="25" customWidth="1"/>
    <col min="6666" max="6912" width="11.42578125" style="25"/>
    <col min="6913" max="6913" width="0.7109375" style="25" customWidth="1"/>
    <col min="6914" max="6914" width="12.140625" style="25" customWidth="1"/>
    <col min="6915" max="6915" width="22.5703125" style="25" customWidth="1"/>
    <col min="6916" max="6916" width="14.42578125" style="25" customWidth="1"/>
    <col min="6917" max="6917" width="16" style="25" customWidth="1"/>
    <col min="6918" max="6918" width="13.5703125" style="25" customWidth="1"/>
    <col min="6919" max="6919" width="13.7109375" style="25" customWidth="1"/>
    <col min="6920" max="6920" width="13.140625" style="25" customWidth="1"/>
    <col min="6921" max="6921" width="0.5703125" style="25" customWidth="1"/>
    <col min="6922" max="7168" width="11.42578125" style="25"/>
    <col min="7169" max="7169" width="0.7109375" style="25" customWidth="1"/>
    <col min="7170" max="7170" width="12.140625" style="25" customWidth="1"/>
    <col min="7171" max="7171" width="22.5703125" style="25" customWidth="1"/>
    <col min="7172" max="7172" width="14.42578125" style="25" customWidth="1"/>
    <col min="7173" max="7173" width="16" style="25" customWidth="1"/>
    <col min="7174" max="7174" width="13.5703125" style="25" customWidth="1"/>
    <col min="7175" max="7175" width="13.7109375" style="25" customWidth="1"/>
    <col min="7176" max="7176" width="13.140625" style="25" customWidth="1"/>
    <col min="7177" max="7177" width="0.5703125" style="25" customWidth="1"/>
    <col min="7178" max="7424" width="11.42578125" style="25"/>
    <col min="7425" max="7425" width="0.7109375" style="25" customWidth="1"/>
    <col min="7426" max="7426" width="12.140625" style="25" customWidth="1"/>
    <col min="7427" max="7427" width="22.5703125" style="25" customWidth="1"/>
    <col min="7428" max="7428" width="14.42578125" style="25" customWidth="1"/>
    <col min="7429" max="7429" width="16" style="25" customWidth="1"/>
    <col min="7430" max="7430" width="13.5703125" style="25" customWidth="1"/>
    <col min="7431" max="7431" width="13.7109375" style="25" customWidth="1"/>
    <col min="7432" max="7432" width="13.140625" style="25" customWidth="1"/>
    <col min="7433" max="7433" width="0.5703125" style="25" customWidth="1"/>
    <col min="7434" max="7680" width="11.42578125" style="25"/>
    <col min="7681" max="7681" width="0.7109375" style="25" customWidth="1"/>
    <col min="7682" max="7682" width="12.140625" style="25" customWidth="1"/>
    <col min="7683" max="7683" width="22.5703125" style="25" customWidth="1"/>
    <col min="7684" max="7684" width="14.42578125" style="25" customWidth="1"/>
    <col min="7685" max="7685" width="16" style="25" customWidth="1"/>
    <col min="7686" max="7686" width="13.5703125" style="25" customWidth="1"/>
    <col min="7687" max="7687" width="13.7109375" style="25" customWidth="1"/>
    <col min="7688" max="7688" width="13.140625" style="25" customWidth="1"/>
    <col min="7689" max="7689" width="0.5703125" style="25" customWidth="1"/>
    <col min="7690" max="7936" width="11.42578125" style="25"/>
    <col min="7937" max="7937" width="0.7109375" style="25" customWidth="1"/>
    <col min="7938" max="7938" width="12.140625" style="25" customWidth="1"/>
    <col min="7939" max="7939" width="22.5703125" style="25" customWidth="1"/>
    <col min="7940" max="7940" width="14.42578125" style="25" customWidth="1"/>
    <col min="7941" max="7941" width="16" style="25" customWidth="1"/>
    <col min="7942" max="7942" width="13.5703125" style="25" customWidth="1"/>
    <col min="7943" max="7943" width="13.7109375" style="25" customWidth="1"/>
    <col min="7944" max="7944" width="13.140625" style="25" customWidth="1"/>
    <col min="7945" max="7945" width="0.5703125" style="25" customWidth="1"/>
    <col min="7946" max="8192" width="11.42578125" style="25"/>
    <col min="8193" max="8193" width="0.7109375" style="25" customWidth="1"/>
    <col min="8194" max="8194" width="12.140625" style="25" customWidth="1"/>
    <col min="8195" max="8195" width="22.5703125" style="25" customWidth="1"/>
    <col min="8196" max="8196" width="14.42578125" style="25" customWidth="1"/>
    <col min="8197" max="8197" width="16" style="25" customWidth="1"/>
    <col min="8198" max="8198" width="13.5703125" style="25" customWidth="1"/>
    <col min="8199" max="8199" width="13.7109375" style="25" customWidth="1"/>
    <col min="8200" max="8200" width="13.140625" style="25" customWidth="1"/>
    <col min="8201" max="8201" width="0.5703125" style="25" customWidth="1"/>
    <col min="8202" max="8448" width="11.42578125" style="25"/>
    <col min="8449" max="8449" width="0.7109375" style="25" customWidth="1"/>
    <col min="8450" max="8450" width="12.140625" style="25" customWidth="1"/>
    <col min="8451" max="8451" width="22.5703125" style="25" customWidth="1"/>
    <col min="8452" max="8452" width="14.42578125" style="25" customWidth="1"/>
    <col min="8453" max="8453" width="16" style="25" customWidth="1"/>
    <col min="8454" max="8454" width="13.5703125" style="25" customWidth="1"/>
    <col min="8455" max="8455" width="13.7109375" style="25" customWidth="1"/>
    <col min="8456" max="8456" width="13.140625" style="25" customWidth="1"/>
    <col min="8457" max="8457" width="0.5703125" style="25" customWidth="1"/>
    <col min="8458" max="8704" width="11.42578125" style="25"/>
    <col min="8705" max="8705" width="0.7109375" style="25" customWidth="1"/>
    <col min="8706" max="8706" width="12.140625" style="25" customWidth="1"/>
    <col min="8707" max="8707" width="22.5703125" style="25" customWidth="1"/>
    <col min="8708" max="8708" width="14.42578125" style="25" customWidth="1"/>
    <col min="8709" max="8709" width="16" style="25" customWidth="1"/>
    <col min="8710" max="8710" width="13.5703125" style="25" customWidth="1"/>
    <col min="8711" max="8711" width="13.7109375" style="25" customWidth="1"/>
    <col min="8712" max="8712" width="13.140625" style="25" customWidth="1"/>
    <col min="8713" max="8713" width="0.5703125" style="25" customWidth="1"/>
    <col min="8714" max="8960" width="11.42578125" style="25"/>
    <col min="8961" max="8961" width="0.7109375" style="25" customWidth="1"/>
    <col min="8962" max="8962" width="12.140625" style="25" customWidth="1"/>
    <col min="8963" max="8963" width="22.5703125" style="25" customWidth="1"/>
    <col min="8964" max="8964" width="14.42578125" style="25" customWidth="1"/>
    <col min="8965" max="8965" width="16" style="25" customWidth="1"/>
    <col min="8966" max="8966" width="13.5703125" style="25" customWidth="1"/>
    <col min="8967" max="8967" width="13.7109375" style="25" customWidth="1"/>
    <col min="8968" max="8968" width="13.140625" style="25" customWidth="1"/>
    <col min="8969" max="8969" width="0.5703125" style="25" customWidth="1"/>
    <col min="8970" max="9216" width="11.42578125" style="25"/>
    <col min="9217" max="9217" width="0.7109375" style="25" customWidth="1"/>
    <col min="9218" max="9218" width="12.140625" style="25" customWidth="1"/>
    <col min="9219" max="9219" width="22.5703125" style="25" customWidth="1"/>
    <col min="9220" max="9220" width="14.42578125" style="25" customWidth="1"/>
    <col min="9221" max="9221" width="16" style="25" customWidth="1"/>
    <col min="9222" max="9222" width="13.5703125" style="25" customWidth="1"/>
    <col min="9223" max="9223" width="13.7109375" style="25" customWidth="1"/>
    <col min="9224" max="9224" width="13.140625" style="25" customWidth="1"/>
    <col min="9225" max="9225" width="0.5703125" style="25" customWidth="1"/>
    <col min="9226" max="9472" width="11.42578125" style="25"/>
    <col min="9473" max="9473" width="0.7109375" style="25" customWidth="1"/>
    <col min="9474" max="9474" width="12.140625" style="25" customWidth="1"/>
    <col min="9475" max="9475" width="22.5703125" style="25" customWidth="1"/>
    <col min="9476" max="9476" width="14.42578125" style="25" customWidth="1"/>
    <col min="9477" max="9477" width="16" style="25" customWidth="1"/>
    <col min="9478" max="9478" width="13.5703125" style="25" customWidth="1"/>
    <col min="9479" max="9479" width="13.7109375" style="25" customWidth="1"/>
    <col min="9480" max="9480" width="13.140625" style="25" customWidth="1"/>
    <col min="9481" max="9481" width="0.5703125" style="25" customWidth="1"/>
    <col min="9482" max="9728" width="11.42578125" style="25"/>
    <col min="9729" max="9729" width="0.7109375" style="25" customWidth="1"/>
    <col min="9730" max="9730" width="12.140625" style="25" customWidth="1"/>
    <col min="9731" max="9731" width="22.5703125" style="25" customWidth="1"/>
    <col min="9732" max="9732" width="14.42578125" style="25" customWidth="1"/>
    <col min="9733" max="9733" width="16" style="25" customWidth="1"/>
    <col min="9734" max="9734" width="13.5703125" style="25" customWidth="1"/>
    <col min="9735" max="9735" width="13.7109375" style="25" customWidth="1"/>
    <col min="9736" max="9736" width="13.140625" style="25" customWidth="1"/>
    <col min="9737" max="9737" width="0.5703125" style="25" customWidth="1"/>
    <col min="9738" max="9984" width="11.42578125" style="25"/>
    <col min="9985" max="9985" width="0.7109375" style="25" customWidth="1"/>
    <col min="9986" max="9986" width="12.140625" style="25" customWidth="1"/>
    <col min="9987" max="9987" width="22.5703125" style="25" customWidth="1"/>
    <col min="9988" max="9988" width="14.42578125" style="25" customWidth="1"/>
    <col min="9989" max="9989" width="16" style="25" customWidth="1"/>
    <col min="9990" max="9990" width="13.5703125" style="25" customWidth="1"/>
    <col min="9991" max="9991" width="13.7109375" style="25" customWidth="1"/>
    <col min="9992" max="9992" width="13.140625" style="25" customWidth="1"/>
    <col min="9993" max="9993" width="0.5703125" style="25" customWidth="1"/>
    <col min="9994" max="10240" width="11.42578125" style="25"/>
    <col min="10241" max="10241" width="0.7109375" style="25" customWidth="1"/>
    <col min="10242" max="10242" width="12.140625" style="25" customWidth="1"/>
    <col min="10243" max="10243" width="22.5703125" style="25" customWidth="1"/>
    <col min="10244" max="10244" width="14.42578125" style="25" customWidth="1"/>
    <col min="10245" max="10245" width="16" style="25" customWidth="1"/>
    <col min="10246" max="10246" width="13.5703125" style="25" customWidth="1"/>
    <col min="10247" max="10247" width="13.7109375" style="25" customWidth="1"/>
    <col min="10248" max="10248" width="13.140625" style="25" customWidth="1"/>
    <col min="10249" max="10249" width="0.5703125" style="25" customWidth="1"/>
    <col min="10250" max="10496" width="11.42578125" style="25"/>
    <col min="10497" max="10497" width="0.7109375" style="25" customWidth="1"/>
    <col min="10498" max="10498" width="12.140625" style="25" customWidth="1"/>
    <col min="10499" max="10499" width="22.5703125" style="25" customWidth="1"/>
    <col min="10500" max="10500" width="14.42578125" style="25" customWidth="1"/>
    <col min="10501" max="10501" width="16" style="25" customWidth="1"/>
    <col min="10502" max="10502" width="13.5703125" style="25" customWidth="1"/>
    <col min="10503" max="10503" width="13.7109375" style="25" customWidth="1"/>
    <col min="10504" max="10504" width="13.140625" style="25" customWidth="1"/>
    <col min="10505" max="10505" width="0.5703125" style="25" customWidth="1"/>
    <col min="10506" max="10752" width="11.42578125" style="25"/>
    <col min="10753" max="10753" width="0.7109375" style="25" customWidth="1"/>
    <col min="10754" max="10754" width="12.140625" style="25" customWidth="1"/>
    <col min="10755" max="10755" width="22.5703125" style="25" customWidth="1"/>
    <col min="10756" max="10756" width="14.42578125" style="25" customWidth="1"/>
    <col min="10757" max="10757" width="16" style="25" customWidth="1"/>
    <col min="10758" max="10758" width="13.5703125" style="25" customWidth="1"/>
    <col min="10759" max="10759" width="13.7109375" style="25" customWidth="1"/>
    <col min="10760" max="10760" width="13.140625" style="25" customWidth="1"/>
    <col min="10761" max="10761" width="0.5703125" style="25" customWidth="1"/>
    <col min="10762" max="11008" width="11.42578125" style="25"/>
    <col min="11009" max="11009" width="0.7109375" style="25" customWidth="1"/>
    <col min="11010" max="11010" width="12.140625" style="25" customWidth="1"/>
    <col min="11011" max="11011" width="22.5703125" style="25" customWidth="1"/>
    <col min="11012" max="11012" width="14.42578125" style="25" customWidth="1"/>
    <col min="11013" max="11013" width="16" style="25" customWidth="1"/>
    <col min="11014" max="11014" width="13.5703125" style="25" customWidth="1"/>
    <col min="11015" max="11015" width="13.7109375" style="25" customWidth="1"/>
    <col min="11016" max="11016" width="13.140625" style="25" customWidth="1"/>
    <col min="11017" max="11017" width="0.5703125" style="25" customWidth="1"/>
    <col min="11018" max="11264" width="11.42578125" style="25"/>
    <col min="11265" max="11265" width="0.7109375" style="25" customWidth="1"/>
    <col min="11266" max="11266" width="12.140625" style="25" customWidth="1"/>
    <col min="11267" max="11267" width="22.5703125" style="25" customWidth="1"/>
    <col min="11268" max="11268" width="14.42578125" style="25" customWidth="1"/>
    <col min="11269" max="11269" width="16" style="25" customWidth="1"/>
    <col min="11270" max="11270" width="13.5703125" style="25" customWidth="1"/>
    <col min="11271" max="11271" width="13.7109375" style="25" customWidth="1"/>
    <col min="11272" max="11272" width="13.140625" style="25" customWidth="1"/>
    <col min="11273" max="11273" width="0.5703125" style="25" customWidth="1"/>
    <col min="11274" max="11520" width="11.42578125" style="25"/>
    <col min="11521" max="11521" width="0.7109375" style="25" customWidth="1"/>
    <col min="11522" max="11522" width="12.140625" style="25" customWidth="1"/>
    <col min="11523" max="11523" width="22.5703125" style="25" customWidth="1"/>
    <col min="11524" max="11524" width="14.42578125" style="25" customWidth="1"/>
    <col min="11525" max="11525" width="16" style="25" customWidth="1"/>
    <col min="11526" max="11526" width="13.5703125" style="25" customWidth="1"/>
    <col min="11527" max="11527" width="13.7109375" style="25" customWidth="1"/>
    <col min="11528" max="11528" width="13.140625" style="25" customWidth="1"/>
    <col min="11529" max="11529" width="0.5703125" style="25" customWidth="1"/>
    <col min="11530" max="11776" width="11.42578125" style="25"/>
    <col min="11777" max="11777" width="0.7109375" style="25" customWidth="1"/>
    <col min="11778" max="11778" width="12.140625" style="25" customWidth="1"/>
    <col min="11779" max="11779" width="22.5703125" style="25" customWidth="1"/>
    <col min="11780" max="11780" width="14.42578125" style="25" customWidth="1"/>
    <col min="11781" max="11781" width="16" style="25" customWidth="1"/>
    <col min="11782" max="11782" width="13.5703125" style="25" customWidth="1"/>
    <col min="11783" max="11783" width="13.7109375" style="25" customWidth="1"/>
    <col min="11784" max="11784" width="13.140625" style="25" customWidth="1"/>
    <col min="11785" max="11785" width="0.5703125" style="25" customWidth="1"/>
    <col min="11786" max="12032" width="11.42578125" style="25"/>
    <col min="12033" max="12033" width="0.7109375" style="25" customWidth="1"/>
    <col min="12034" max="12034" width="12.140625" style="25" customWidth="1"/>
    <col min="12035" max="12035" width="22.5703125" style="25" customWidth="1"/>
    <col min="12036" max="12036" width="14.42578125" style="25" customWidth="1"/>
    <col min="12037" max="12037" width="16" style="25" customWidth="1"/>
    <col min="12038" max="12038" width="13.5703125" style="25" customWidth="1"/>
    <col min="12039" max="12039" width="13.7109375" style="25" customWidth="1"/>
    <col min="12040" max="12040" width="13.140625" style="25" customWidth="1"/>
    <col min="12041" max="12041" width="0.5703125" style="25" customWidth="1"/>
    <col min="12042" max="12288" width="11.42578125" style="25"/>
    <col min="12289" max="12289" width="0.7109375" style="25" customWidth="1"/>
    <col min="12290" max="12290" width="12.140625" style="25" customWidth="1"/>
    <col min="12291" max="12291" width="22.5703125" style="25" customWidth="1"/>
    <col min="12292" max="12292" width="14.42578125" style="25" customWidth="1"/>
    <col min="12293" max="12293" width="16" style="25" customWidth="1"/>
    <col min="12294" max="12294" width="13.5703125" style="25" customWidth="1"/>
    <col min="12295" max="12295" width="13.7109375" style="25" customWidth="1"/>
    <col min="12296" max="12296" width="13.140625" style="25" customWidth="1"/>
    <col min="12297" max="12297" width="0.5703125" style="25" customWidth="1"/>
    <col min="12298" max="12544" width="11.42578125" style="25"/>
    <col min="12545" max="12545" width="0.7109375" style="25" customWidth="1"/>
    <col min="12546" max="12546" width="12.140625" style="25" customWidth="1"/>
    <col min="12547" max="12547" width="22.5703125" style="25" customWidth="1"/>
    <col min="12548" max="12548" width="14.42578125" style="25" customWidth="1"/>
    <col min="12549" max="12549" width="16" style="25" customWidth="1"/>
    <col min="12550" max="12550" width="13.5703125" style="25" customWidth="1"/>
    <col min="12551" max="12551" width="13.7109375" style="25" customWidth="1"/>
    <col min="12552" max="12552" width="13.140625" style="25" customWidth="1"/>
    <col min="12553" max="12553" width="0.5703125" style="25" customWidth="1"/>
    <col min="12554" max="12800" width="11.42578125" style="25"/>
    <col min="12801" max="12801" width="0.7109375" style="25" customWidth="1"/>
    <col min="12802" max="12802" width="12.140625" style="25" customWidth="1"/>
    <col min="12803" max="12803" width="22.5703125" style="25" customWidth="1"/>
    <col min="12804" max="12804" width="14.42578125" style="25" customWidth="1"/>
    <col min="12805" max="12805" width="16" style="25" customWidth="1"/>
    <col min="12806" max="12806" width="13.5703125" style="25" customWidth="1"/>
    <col min="12807" max="12807" width="13.7109375" style="25" customWidth="1"/>
    <col min="12808" max="12808" width="13.140625" style="25" customWidth="1"/>
    <col min="12809" max="12809" width="0.5703125" style="25" customWidth="1"/>
    <col min="12810" max="13056" width="11.42578125" style="25"/>
    <col min="13057" max="13057" width="0.7109375" style="25" customWidth="1"/>
    <col min="13058" max="13058" width="12.140625" style="25" customWidth="1"/>
    <col min="13059" max="13059" width="22.5703125" style="25" customWidth="1"/>
    <col min="13060" max="13060" width="14.42578125" style="25" customWidth="1"/>
    <col min="13061" max="13061" width="16" style="25" customWidth="1"/>
    <col min="13062" max="13062" width="13.5703125" style="25" customWidth="1"/>
    <col min="13063" max="13063" width="13.7109375" style="25" customWidth="1"/>
    <col min="13064" max="13064" width="13.140625" style="25" customWidth="1"/>
    <col min="13065" max="13065" width="0.5703125" style="25" customWidth="1"/>
    <col min="13066" max="13312" width="11.42578125" style="25"/>
    <col min="13313" max="13313" width="0.7109375" style="25" customWidth="1"/>
    <col min="13314" max="13314" width="12.140625" style="25" customWidth="1"/>
    <col min="13315" max="13315" width="22.5703125" style="25" customWidth="1"/>
    <col min="13316" max="13316" width="14.42578125" style="25" customWidth="1"/>
    <col min="13317" max="13317" width="16" style="25" customWidth="1"/>
    <col min="13318" max="13318" width="13.5703125" style="25" customWidth="1"/>
    <col min="13319" max="13319" width="13.7109375" style="25" customWidth="1"/>
    <col min="13320" max="13320" width="13.140625" style="25" customWidth="1"/>
    <col min="13321" max="13321" width="0.5703125" style="25" customWidth="1"/>
    <col min="13322" max="13568" width="11.42578125" style="25"/>
    <col min="13569" max="13569" width="0.7109375" style="25" customWidth="1"/>
    <col min="13570" max="13570" width="12.140625" style="25" customWidth="1"/>
    <col min="13571" max="13571" width="22.5703125" style="25" customWidth="1"/>
    <col min="13572" max="13572" width="14.42578125" style="25" customWidth="1"/>
    <col min="13573" max="13573" width="16" style="25" customWidth="1"/>
    <col min="13574" max="13574" width="13.5703125" style="25" customWidth="1"/>
    <col min="13575" max="13575" width="13.7109375" style="25" customWidth="1"/>
    <col min="13576" max="13576" width="13.140625" style="25" customWidth="1"/>
    <col min="13577" max="13577" width="0.5703125" style="25" customWidth="1"/>
    <col min="13578" max="13824" width="11.42578125" style="25"/>
    <col min="13825" max="13825" width="0.7109375" style="25" customWidth="1"/>
    <col min="13826" max="13826" width="12.140625" style="25" customWidth="1"/>
    <col min="13827" max="13827" width="22.5703125" style="25" customWidth="1"/>
    <col min="13828" max="13828" width="14.42578125" style="25" customWidth="1"/>
    <col min="13829" max="13829" width="16" style="25" customWidth="1"/>
    <col min="13830" max="13830" width="13.5703125" style="25" customWidth="1"/>
    <col min="13831" max="13831" width="13.7109375" style="25" customWidth="1"/>
    <col min="13832" max="13832" width="13.140625" style="25" customWidth="1"/>
    <col min="13833" max="13833" width="0.5703125" style="25" customWidth="1"/>
    <col min="13834" max="14080" width="11.42578125" style="25"/>
    <col min="14081" max="14081" width="0.7109375" style="25" customWidth="1"/>
    <col min="14082" max="14082" width="12.140625" style="25" customWidth="1"/>
    <col min="14083" max="14083" width="22.5703125" style="25" customWidth="1"/>
    <col min="14084" max="14084" width="14.42578125" style="25" customWidth="1"/>
    <col min="14085" max="14085" width="16" style="25" customWidth="1"/>
    <col min="14086" max="14086" width="13.5703125" style="25" customWidth="1"/>
    <col min="14087" max="14087" width="13.7109375" style="25" customWidth="1"/>
    <col min="14088" max="14088" width="13.140625" style="25" customWidth="1"/>
    <col min="14089" max="14089" width="0.5703125" style="25" customWidth="1"/>
    <col min="14090" max="14336" width="11.42578125" style="25"/>
    <col min="14337" max="14337" width="0.7109375" style="25" customWidth="1"/>
    <col min="14338" max="14338" width="12.140625" style="25" customWidth="1"/>
    <col min="14339" max="14339" width="22.5703125" style="25" customWidth="1"/>
    <col min="14340" max="14340" width="14.42578125" style="25" customWidth="1"/>
    <col min="14341" max="14341" width="16" style="25" customWidth="1"/>
    <col min="14342" max="14342" width="13.5703125" style="25" customWidth="1"/>
    <col min="14343" max="14343" width="13.7109375" style="25" customWidth="1"/>
    <col min="14344" max="14344" width="13.140625" style="25" customWidth="1"/>
    <col min="14345" max="14345" width="0.5703125" style="25" customWidth="1"/>
    <col min="14346" max="14592" width="11.42578125" style="25"/>
    <col min="14593" max="14593" width="0.7109375" style="25" customWidth="1"/>
    <col min="14594" max="14594" width="12.140625" style="25" customWidth="1"/>
    <col min="14595" max="14595" width="22.5703125" style="25" customWidth="1"/>
    <col min="14596" max="14596" width="14.42578125" style="25" customWidth="1"/>
    <col min="14597" max="14597" width="16" style="25" customWidth="1"/>
    <col min="14598" max="14598" width="13.5703125" style="25" customWidth="1"/>
    <col min="14599" max="14599" width="13.7109375" style="25" customWidth="1"/>
    <col min="14600" max="14600" width="13.140625" style="25" customWidth="1"/>
    <col min="14601" max="14601" width="0.5703125" style="25" customWidth="1"/>
    <col min="14602" max="14848" width="11.42578125" style="25"/>
    <col min="14849" max="14849" width="0.7109375" style="25" customWidth="1"/>
    <col min="14850" max="14850" width="12.140625" style="25" customWidth="1"/>
    <col min="14851" max="14851" width="22.5703125" style="25" customWidth="1"/>
    <col min="14852" max="14852" width="14.42578125" style="25" customWidth="1"/>
    <col min="14853" max="14853" width="16" style="25" customWidth="1"/>
    <col min="14854" max="14854" width="13.5703125" style="25" customWidth="1"/>
    <col min="14855" max="14855" width="13.7109375" style="25" customWidth="1"/>
    <col min="14856" max="14856" width="13.140625" style="25" customWidth="1"/>
    <col min="14857" max="14857" width="0.5703125" style="25" customWidth="1"/>
    <col min="14858" max="15104" width="11.42578125" style="25"/>
    <col min="15105" max="15105" width="0.7109375" style="25" customWidth="1"/>
    <col min="15106" max="15106" width="12.140625" style="25" customWidth="1"/>
    <col min="15107" max="15107" width="22.5703125" style="25" customWidth="1"/>
    <col min="15108" max="15108" width="14.42578125" style="25" customWidth="1"/>
    <col min="15109" max="15109" width="16" style="25" customWidth="1"/>
    <col min="15110" max="15110" width="13.5703125" style="25" customWidth="1"/>
    <col min="15111" max="15111" width="13.7109375" style="25" customWidth="1"/>
    <col min="15112" max="15112" width="13.140625" style="25" customWidth="1"/>
    <col min="15113" max="15113" width="0.5703125" style="25" customWidth="1"/>
    <col min="15114" max="15360" width="11.42578125" style="25"/>
    <col min="15361" max="15361" width="0.7109375" style="25" customWidth="1"/>
    <col min="15362" max="15362" width="12.140625" style="25" customWidth="1"/>
    <col min="15363" max="15363" width="22.5703125" style="25" customWidth="1"/>
    <col min="15364" max="15364" width="14.42578125" style="25" customWidth="1"/>
    <col min="15365" max="15365" width="16" style="25" customWidth="1"/>
    <col min="15366" max="15366" width="13.5703125" style="25" customWidth="1"/>
    <col min="15367" max="15367" width="13.7109375" style="25" customWidth="1"/>
    <col min="15368" max="15368" width="13.140625" style="25" customWidth="1"/>
    <col min="15369" max="15369" width="0.5703125" style="25" customWidth="1"/>
    <col min="15370" max="15616" width="11.42578125" style="25"/>
    <col min="15617" max="15617" width="0.7109375" style="25" customWidth="1"/>
    <col min="15618" max="15618" width="12.140625" style="25" customWidth="1"/>
    <col min="15619" max="15619" width="22.5703125" style="25" customWidth="1"/>
    <col min="15620" max="15620" width="14.42578125" style="25" customWidth="1"/>
    <col min="15621" max="15621" width="16" style="25" customWidth="1"/>
    <col min="15622" max="15622" width="13.5703125" style="25" customWidth="1"/>
    <col min="15623" max="15623" width="13.7109375" style="25" customWidth="1"/>
    <col min="15624" max="15624" width="13.140625" style="25" customWidth="1"/>
    <col min="15625" max="15625" width="0.5703125" style="25" customWidth="1"/>
    <col min="15626" max="15872" width="11.42578125" style="25"/>
    <col min="15873" max="15873" width="0.7109375" style="25" customWidth="1"/>
    <col min="15874" max="15874" width="12.140625" style="25" customWidth="1"/>
    <col min="15875" max="15875" width="22.5703125" style="25" customWidth="1"/>
    <col min="15876" max="15876" width="14.42578125" style="25" customWidth="1"/>
    <col min="15877" max="15877" width="16" style="25" customWidth="1"/>
    <col min="15878" max="15878" width="13.5703125" style="25" customWidth="1"/>
    <col min="15879" max="15879" width="13.7109375" style="25" customWidth="1"/>
    <col min="15880" max="15880" width="13.140625" style="25" customWidth="1"/>
    <col min="15881" max="15881" width="0.5703125" style="25" customWidth="1"/>
    <col min="15882" max="16128" width="11.42578125" style="25"/>
    <col min="16129" max="16129" width="0.7109375" style="25" customWidth="1"/>
    <col min="16130" max="16130" width="12.140625" style="25" customWidth="1"/>
    <col min="16131" max="16131" width="22.5703125" style="25" customWidth="1"/>
    <col min="16132" max="16132" width="14.42578125" style="25" customWidth="1"/>
    <col min="16133" max="16133" width="16" style="25" customWidth="1"/>
    <col min="16134" max="16134" width="13.5703125" style="25" customWidth="1"/>
    <col min="16135" max="16135" width="13.7109375" style="25" customWidth="1"/>
    <col min="16136" max="16136" width="13.140625" style="25" customWidth="1"/>
    <col min="16137" max="16137" width="0.5703125" style="25" customWidth="1"/>
    <col min="16138" max="16384" width="11.42578125" style="25"/>
  </cols>
  <sheetData>
    <row r="1" spans="1:8" customFormat="1" ht="15" x14ac:dyDescent="0.25">
      <c r="A1" s="11"/>
      <c r="B1" s="131"/>
      <c r="C1" s="132"/>
      <c r="D1" s="12"/>
      <c r="E1" s="13"/>
      <c r="F1" s="13"/>
      <c r="G1" s="14"/>
    </row>
    <row r="2" spans="1:8" customFormat="1" ht="15.75" x14ac:dyDescent="0.25">
      <c r="A2" s="15"/>
      <c r="B2" s="131"/>
      <c r="C2" s="132"/>
      <c r="D2" s="16" t="s">
        <v>26</v>
      </c>
      <c r="E2" s="17"/>
      <c r="F2" s="17"/>
      <c r="G2" s="18"/>
    </row>
    <row r="3" spans="1:8" customFormat="1" ht="15" x14ac:dyDescent="0.25">
      <c r="A3" s="19"/>
      <c r="B3" s="20"/>
      <c r="C3" s="21"/>
      <c r="D3" s="22"/>
      <c r="E3" s="23"/>
      <c r="F3" s="23"/>
      <c r="G3" s="24"/>
    </row>
    <row r="5" spans="1:8" x14ac:dyDescent="0.2">
      <c r="D5" s="26"/>
      <c r="E5" s="26"/>
      <c r="F5" s="26"/>
    </row>
    <row r="6" spans="1:8" x14ac:dyDescent="0.2">
      <c r="D6" s="26"/>
      <c r="E6" s="26"/>
      <c r="F6" s="26"/>
    </row>
    <row r="7" spans="1:8" x14ac:dyDescent="0.2">
      <c r="D7" s="26"/>
      <c r="E7" s="26"/>
      <c r="F7" s="26"/>
    </row>
    <row r="8" spans="1:8" x14ac:dyDescent="0.2">
      <c r="B8" s="27" t="s">
        <v>89</v>
      </c>
      <c r="C8" s="28"/>
      <c r="D8" s="26"/>
      <c r="E8" s="26"/>
      <c r="F8" s="27" t="s">
        <v>27</v>
      </c>
      <c r="G8" s="29">
        <v>6</v>
      </c>
    </row>
    <row r="9" spans="1:8" x14ac:dyDescent="0.2">
      <c r="B9" s="26"/>
      <c r="C9" s="26"/>
      <c r="D9" s="26"/>
      <c r="E9" s="26"/>
      <c r="F9" s="27" t="s">
        <v>28</v>
      </c>
      <c r="G9" s="30">
        <v>311</v>
      </c>
      <c r="H9" s="31"/>
    </row>
    <row r="10" spans="1:8" x14ac:dyDescent="0.2">
      <c r="B10" s="26"/>
      <c r="C10" s="26"/>
      <c r="D10" s="26"/>
      <c r="E10" s="26"/>
      <c r="F10" s="30" t="s">
        <v>108</v>
      </c>
      <c r="G10" s="31"/>
      <c r="H10" s="31"/>
    </row>
    <row r="11" spans="1:8" x14ac:dyDescent="0.2">
      <c r="B11" s="26"/>
      <c r="C11" s="26"/>
      <c r="D11" s="26"/>
      <c r="E11" s="26"/>
      <c r="F11" s="32"/>
      <c r="G11" s="32"/>
      <c r="H11" s="32"/>
    </row>
    <row r="12" spans="1:8" x14ac:dyDescent="0.2">
      <c r="F12" s="27" t="s">
        <v>32</v>
      </c>
      <c r="G12" s="33" t="s">
        <v>12</v>
      </c>
    </row>
    <row r="13" spans="1:8" ht="15" thickBot="1" x14ac:dyDescent="0.25">
      <c r="B13" s="34" t="s">
        <v>33</v>
      </c>
      <c r="C13" s="35"/>
      <c r="D13" s="35"/>
      <c r="E13" s="35"/>
      <c r="F13" s="35"/>
      <c r="G13" s="35"/>
      <c r="H13" s="35"/>
    </row>
    <row r="14" spans="1:8" ht="15" thickBot="1" x14ac:dyDescent="0.25">
      <c r="B14" s="133" t="s">
        <v>34</v>
      </c>
      <c r="C14" s="134"/>
      <c r="D14" s="37" t="s">
        <v>35</v>
      </c>
      <c r="E14" s="37" t="s">
        <v>36</v>
      </c>
      <c r="F14" s="37" t="s">
        <v>37</v>
      </c>
      <c r="G14" s="38" t="s">
        <v>38</v>
      </c>
      <c r="H14" s="135"/>
    </row>
    <row r="15" spans="1:8" ht="14.25" x14ac:dyDescent="0.2">
      <c r="B15" s="138"/>
      <c r="C15" s="139"/>
      <c r="D15" s="40"/>
      <c r="E15" s="40"/>
      <c r="F15" s="40"/>
      <c r="G15" s="40"/>
      <c r="H15" s="136"/>
    </row>
    <row r="16" spans="1:8" x14ac:dyDescent="0.2">
      <c r="B16" s="140" t="s">
        <v>39</v>
      </c>
      <c r="C16" s="141"/>
      <c r="D16" s="41">
        <v>0.02</v>
      </c>
      <c r="E16" s="42"/>
      <c r="F16" s="42"/>
      <c r="G16" s="42">
        <f>H48*D16</f>
        <v>41.104906378985724</v>
      </c>
      <c r="H16" s="136"/>
    </row>
    <row r="17" spans="2:8" x14ac:dyDescent="0.2">
      <c r="B17" s="140" t="s">
        <v>110</v>
      </c>
      <c r="C17" s="141"/>
      <c r="D17" s="48" t="s">
        <v>111</v>
      </c>
      <c r="E17" s="46">
        <f>130000*1.05</f>
        <v>136500</v>
      </c>
      <c r="F17" s="78">
        <v>45</v>
      </c>
      <c r="G17" s="87">
        <f>+E17/F17</f>
        <v>3033.3333333333335</v>
      </c>
      <c r="H17" s="136"/>
    </row>
    <row r="18" spans="2:8" x14ac:dyDescent="0.2">
      <c r="B18" s="140" t="s">
        <v>112</v>
      </c>
      <c r="C18" s="141"/>
      <c r="D18" s="48" t="s">
        <v>113</v>
      </c>
      <c r="E18" s="46">
        <f>110000*1.05</f>
        <v>115500</v>
      </c>
      <c r="F18" s="79">
        <v>45</v>
      </c>
      <c r="G18" s="46">
        <f>+E18/F18</f>
        <v>2566.6666666666665</v>
      </c>
      <c r="H18" s="136"/>
    </row>
    <row r="19" spans="2:8" ht="15" thickBot="1" x14ac:dyDescent="0.25">
      <c r="B19" s="144"/>
      <c r="C19" s="145"/>
      <c r="D19" s="45"/>
      <c r="E19" s="45"/>
      <c r="F19" s="45"/>
      <c r="G19" s="45"/>
      <c r="H19" s="137"/>
    </row>
    <row r="20" spans="2:8" ht="14.25" x14ac:dyDescent="0.2">
      <c r="B20" s="146"/>
      <c r="C20" s="146"/>
      <c r="D20" s="35"/>
      <c r="E20" s="35"/>
      <c r="F20" s="35"/>
      <c r="G20" s="35" t="s">
        <v>42</v>
      </c>
      <c r="H20" s="46">
        <f>+SUM(G15:G19)</f>
        <v>5641.1049063789851</v>
      </c>
    </row>
    <row r="21" spans="2:8" ht="14.25" x14ac:dyDescent="0.2">
      <c r="B21" s="35"/>
      <c r="C21" s="35"/>
      <c r="D21" s="35"/>
      <c r="E21" s="35"/>
      <c r="F21" s="35"/>
      <c r="G21" s="35"/>
      <c r="H21" s="35"/>
    </row>
    <row r="22" spans="2:8" ht="15" x14ac:dyDescent="0.2">
      <c r="B22" s="35"/>
      <c r="C22" s="35"/>
      <c r="D22" s="47"/>
      <c r="E22" s="35"/>
      <c r="F22" s="35"/>
      <c r="G22" s="35"/>
      <c r="H22" s="35"/>
    </row>
    <row r="23" spans="2:8" ht="15" thickBot="1" x14ac:dyDescent="0.25">
      <c r="B23" s="34" t="s">
        <v>43</v>
      </c>
      <c r="C23" s="35"/>
      <c r="D23" s="35"/>
      <c r="E23" s="35"/>
      <c r="F23" s="35"/>
      <c r="G23" s="35"/>
      <c r="H23" s="35"/>
    </row>
    <row r="24" spans="2:8" ht="15" thickBot="1" x14ac:dyDescent="0.25">
      <c r="B24" s="147" t="s">
        <v>34</v>
      </c>
      <c r="C24" s="148"/>
      <c r="D24" s="37" t="s">
        <v>44</v>
      </c>
      <c r="E24" s="37" t="s">
        <v>45</v>
      </c>
      <c r="F24" s="37" t="s">
        <v>46</v>
      </c>
      <c r="G24" s="38" t="s">
        <v>38</v>
      </c>
      <c r="H24" s="135"/>
    </row>
    <row r="25" spans="2:8" ht="14.25" x14ac:dyDescent="0.2">
      <c r="B25" s="138"/>
      <c r="C25" s="139"/>
      <c r="D25" s="39"/>
      <c r="E25" s="39"/>
      <c r="F25" s="39"/>
      <c r="G25" s="39"/>
      <c r="H25" s="136"/>
    </row>
    <row r="26" spans="2:8" x14ac:dyDescent="0.2">
      <c r="B26" s="140" t="s">
        <v>114</v>
      </c>
      <c r="C26" s="141"/>
      <c r="D26" s="48" t="s">
        <v>76</v>
      </c>
      <c r="E26" s="49">
        <f>90000*1.05</f>
        <v>94500</v>
      </c>
      <c r="F26" s="48">
        <v>1.25</v>
      </c>
      <c r="G26" s="50">
        <f>+F26*E26</f>
        <v>118125</v>
      </c>
      <c r="H26" s="136"/>
    </row>
    <row r="27" spans="2:8" x14ac:dyDescent="0.2">
      <c r="B27" s="149"/>
      <c r="C27" s="150"/>
      <c r="D27" s="48"/>
      <c r="E27" s="49"/>
      <c r="F27" s="48"/>
      <c r="G27" s="50"/>
      <c r="H27" s="136"/>
    </row>
    <row r="28" spans="2:8" x14ac:dyDescent="0.2">
      <c r="B28" s="151"/>
      <c r="C28" s="152"/>
      <c r="D28" s="51"/>
      <c r="E28" s="52"/>
      <c r="F28" s="51"/>
      <c r="G28" s="53"/>
      <c r="H28" s="136"/>
    </row>
    <row r="29" spans="2:8" ht="14.25" x14ac:dyDescent="0.2">
      <c r="B29" s="153"/>
      <c r="C29" s="154"/>
      <c r="D29" s="44"/>
      <c r="E29" s="54"/>
      <c r="F29" s="44"/>
      <c r="G29" s="55"/>
      <c r="H29" s="136"/>
    </row>
    <row r="30" spans="2:8" ht="14.25" x14ac:dyDescent="0.2">
      <c r="B30" s="153"/>
      <c r="C30" s="154"/>
      <c r="D30" s="44"/>
      <c r="E30" s="54"/>
      <c r="F30" s="44"/>
      <c r="G30" s="55"/>
      <c r="H30" s="136"/>
    </row>
    <row r="31" spans="2:8" ht="15" thickBot="1" x14ac:dyDescent="0.25">
      <c r="B31" s="144"/>
      <c r="C31" s="145"/>
      <c r="D31" s="45"/>
      <c r="E31" s="45"/>
      <c r="F31" s="45"/>
      <c r="G31" s="45"/>
      <c r="H31" s="137"/>
    </row>
    <row r="32" spans="2:8" ht="14.25" x14ac:dyDescent="0.2">
      <c r="B32" s="146"/>
      <c r="C32" s="146"/>
      <c r="D32" s="35"/>
      <c r="E32" s="35"/>
      <c r="F32" s="35"/>
      <c r="G32" s="35" t="s">
        <v>42</v>
      </c>
      <c r="H32" s="46">
        <f>+SUM(G25:G31)</f>
        <v>118125</v>
      </c>
    </row>
    <row r="33" spans="2:8" ht="14.25" x14ac:dyDescent="0.2">
      <c r="B33" s="35"/>
      <c r="C33" s="35"/>
      <c r="D33" s="35"/>
      <c r="E33" s="35"/>
      <c r="F33" s="35"/>
      <c r="G33" s="35"/>
      <c r="H33" s="35"/>
    </row>
    <row r="34" spans="2:8" ht="15" thickBot="1" x14ac:dyDescent="0.25">
      <c r="B34" s="34" t="s">
        <v>47</v>
      </c>
      <c r="C34" s="35"/>
      <c r="D34" s="35"/>
      <c r="E34" s="35"/>
      <c r="F34" s="35"/>
      <c r="G34" s="35"/>
      <c r="H34" s="35"/>
    </row>
    <row r="35" spans="2:8" ht="15" thickBot="1" x14ac:dyDescent="0.25">
      <c r="B35" s="36" t="s">
        <v>48</v>
      </c>
      <c r="C35" s="37" t="s">
        <v>49</v>
      </c>
      <c r="D35" s="37" t="s">
        <v>50</v>
      </c>
      <c r="E35" s="37" t="s">
        <v>51</v>
      </c>
      <c r="F35" s="37" t="s">
        <v>52</v>
      </c>
      <c r="G35" s="38" t="s">
        <v>38</v>
      </c>
      <c r="H35" s="155"/>
    </row>
    <row r="36" spans="2:8" ht="14.25" x14ac:dyDescent="0.2">
      <c r="B36" s="56" t="s">
        <v>249</v>
      </c>
      <c r="C36" s="40"/>
      <c r="D36" s="40">
        <v>10</v>
      </c>
      <c r="E36" s="40">
        <v>1.25</v>
      </c>
      <c r="F36" s="40">
        <f>1400*1.3</f>
        <v>1820</v>
      </c>
      <c r="G36" s="57">
        <f>D36*E36*F36</f>
        <v>22750</v>
      </c>
      <c r="H36" s="156"/>
    </row>
    <row r="37" spans="2:8" x14ac:dyDescent="0.2">
      <c r="B37" s="58"/>
      <c r="C37" s="42"/>
      <c r="D37" s="42"/>
      <c r="E37" s="42"/>
      <c r="F37" s="42"/>
      <c r="G37" s="59"/>
      <c r="H37" s="156"/>
    </row>
    <row r="38" spans="2:8" ht="15" thickBot="1" x14ac:dyDescent="0.25">
      <c r="B38" s="60"/>
      <c r="C38" s="45"/>
      <c r="D38" s="45"/>
      <c r="E38" s="45"/>
      <c r="F38" s="45"/>
      <c r="G38" s="61"/>
      <c r="H38" s="157"/>
    </row>
    <row r="39" spans="2:8" ht="14.25" x14ac:dyDescent="0.2">
      <c r="B39" s="35"/>
      <c r="C39" s="35"/>
      <c r="D39" s="35"/>
      <c r="E39" s="35"/>
      <c r="F39" s="35"/>
      <c r="G39" s="35" t="s">
        <v>42</v>
      </c>
      <c r="H39" s="46">
        <f>+SUM(G34:G38)</f>
        <v>22750</v>
      </c>
    </row>
    <row r="40" spans="2:8" ht="14.25" x14ac:dyDescent="0.2">
      <c r="B40" s="35"/>
      <c r="C40" s="35"/>
      <c r="D40" s="35"/>
      <c r="E40" s="35"/>
      <c r="F40" s="35"/>
      <c r="G40" s="35"/>
      <c r="H40" s="35"/>
    </row>
    <row r="41" spans="2:8" ht="15" thickBot="1" x14ac:dyDescent="0.25">
      <c r="B41" s="34" t="s">
        <v>53</v>
      </c>
      <c r="C41" s="35"/>
      <c r="D41" s="35"/>
      <c r="E41" s="35"/>
      <c r="F41" s="35"/>
      <c r="G41" s="35"/>
      <c r="H41" s="35"/>
    </row>
    <row r="42" spans="2:8" ht="15" thickBot="1" x14ac:dyDescent="0.25">
      <c r="B42" s="36" t="s">
        <v>54</v>
      </c>
      <c r="C42" s="37" t="s">
        <v>55</v>
      </c>
      <c r="D42" s="37" t="s">
        <v>56</v>
      </c>
      <c r="E42" s="37" t="s">
        <v>57</v>
      </c>
      <c r="F42" s="37" t="s">
        <v>37</v>
      </c>
      <c r="G42" s="82" t="s">
        <v>38</v>
      </c>
      <c r="H42" s="155"/>
    </row>
    <row r="43" spans="2:8" x14ac:dyDescent="0.2">
      <c r="B43" s="62" t="s">
        <v>124</v>
      </c>
      <c r="C43" s="63">
        <f>'MANO DE OBRA'!D43</f>
        <v>184019.34630004124</v>
      </c>
      <c r="D43" s="64">
        <v>0.85</v>
      </c>
      <c r="E43" s="65">
        <f>C43*1.85</f>
        <v>340435.79065507633</v>
      </c>
      <c r="F43" s="66">
        <v>360</v>
      </c>
      <c r="G43" s="83">
        <f>E43/F43</f>
        <v>945.65497404187875</v>
      </c>
      <c r="H43" s="156"/>
    </row>
    <row r="44" spans="2:8" x14ac:dyDescent="0.2">
      <c r="B44" s="58" t="s">
        <v>125</v>
      </c>
      <c r="C44" s="63">
        <f>'MANO DE OBRA'!D32</f>
        <v>215920.28333333335</v>
      </c>
      <c r="D44" s="67">
        <v>0.85</v>
      </c>
      <c r="E44" s="65">
        <f>C44*1.85</f>
        <v>399452.52416666673</v>
      </c>
      <c r="F44" s="42">
        <v>360</v>
      </c>
      <c r="G44" s="83">
        <f>E44/F44</f>
        <v>1109.5903449074076</v>
      </c>
      <c r="H44" s="156"/>
    </row>
    <row r="45" spans="2:8" ht="14.25" x14ac:dyDescent="0.2">
      <c r="B45" s="68"/>
      <c r="C45" s="43"/>
      <c r="D45" s="43"/>
      <c r="E45" s="43"/>
      <c r="F45" s="43"/>
      <c r="G45" s="84"/>
      <c r="H45" s="156"/>
    </row>
    <row r="46" spans="2:8" ht="14.25" x14ac:dyDescent="0.2">
      <c r="B46" s="68"/>
      <c r="C46" s="43"/>
      <c r="D46" s="43"/>
      <c r="E46" s="43"/>
      <c r="F46" s="43"/>
      <c r="G46" s="84"/>
      <c r="H46" s="156"/>
    </row>
    <row r="47" spans="2:8" ht="15" thickBot="1" x14ac:dyDescent="0.25">
      <c r="B47" s="60"/>
      <c r="C47" s="45"/>
      <c r="D47" s="45"/>
      <c r="E47" s="45"/>
      <c r="F47" s="45"/>
      <c r="G47" s="61"/>
      <c r="H47" s="157"/>
    </row>
    <row r="48" spans="2:8" ht="14.25" x14ac:dyDescent="0.2">
      <c r="B48" s="35"/>
      <c r="C48" s="35"/>
      <c r="D48" s="35"/>
      <c r="E48" s="35"/>
      <c r="F48" s="35"/>
      <c r="G48" s="35" t="s">
        <v>42</v>
      </c>
      <c r="H48" s="46">
        <f>+SUM(G43:G47)</f>
        <v>2055.2453189492862</v>
      </c>
    </row>
    <row r="49" spans="2:8" ht="15" thickBot="1" x14ac:dyDescent="0.25">
      <c r="B49" s="35"/>
      <c r="C49" s="35"/>
      <c r="D49" s="35"/>
      <c r="E49" s="35"/>
      <c r="F49" s="35"/>
      <c r="G49" s="35"/>
      <c r="H49" s="35"/>
    </row>
    <row r="50" spans="2:8" ht="15" thickBot="1" x14ac:dyDescent="0.25">
      <c r="B50" s="35"/>
      <c r="C50" s="35"/>
      <c r="D50" s="35"/>
      <c r="E50" s="35"/>
      <c r="F50" s="35" t="s">
        <v>60</v>
      </c>
      <c r="G50" s="35"/>
      <c r="H50" s="71">
        <f>+H48+H39+H32+H20</f>
        <v>148571.35022532826</v>
      </c>
    </row>
    <row r="51" spans="2:8" ht="14.25" x14ac:dyDescent="0.2">
      <c r="B51" s="35"/>
      <c r="C51" s="35"/>
      <c r="D51" s="35"/>
      <c r="E51" s="35"/>
      <c r="F51" s="35"/>
      <c r="G51" s="35"/>
      <c r="H51" s="35"/>
    </row>
    <row r="52" spans="2:8" ht="14.25" x14ac:dyDescent="0.2">
      <c r="B52" s="35"/>
      <c r="C52" s="35"/>
      <c r="D52" s="35"/>
      <c r="E52" s="35"/>
      <c r="F52" s="35"/>
      <c r="G52" s="35"/>
      <c r="H52" s="35"/>
    </row>
    <row r="53" spans="2:8" ht="15" thickBot="1" x14ac:dyDescent="0.25">
      <c r="B53" s="34" t="s">
        <v>61</v>
      </c>
      <c r="C53" s="35"/>
      <c r="D53" s="35"/>
      <c r="E53" s="35"/>
      <c r="F53" s="35"/>
      <c r="G53" s="35"/>
      <c r="H53" s="35"/>
    </row>
    <row r="54" spans="2:8" ht="15" thickBot="1" x14ac:dyDescent="0.25">
      <c r="B54" s="133" t="s">
        <v>62</v>
      </c>
      <c r="C54" s="134"/>
      <c r="D54" s="134"/>
      <c r="E54" s="134"/>
      <c r="F54" s="37" t="s">
        <v>63</v>
      </c>
      <c r="G54" s="38" t="s">
        <v>64</v>
      </c>
      <c r="H54" s="155"/>
    </row>
    <row r="55" spans="2:8" x14ac:dyDescent="0.2">
      <c r="B55" s="160"/>
      <c r="C55" s="161"/>
      <c r="D55" s="161"/>
      <c r="E55" s="161"/>
      <c r="F55" s="72"/>
      <c r="G55" s="73"/>
      <c r="H55" s="156"/>
    </row>
    <row r="56" spans="2:8" x14ac:dyDescent="0.2">
      <c r="B56" s="162"/>
      <c r="C56" s="163"/>
      <c r="D56" s="163"/>
      <c r="E56" s="163"/>
      <c r="F56" s="41"/>
      <c r="G56" s="73"/>
      <c r="H56" s="156"/>
    </row>
    <row r="57" spans="2:8" x14ac:dyDescent="0.2">
      <c r="B57" s="162"/>
      <c r="C57" s="163"/>
      <c r="D57" s="163"/>
      <c r="E57" s="163"/>
      <c r="F57" s="41"/>
      <c r="G57" s="73"/>
      <c r="H57" s="156"/>
    </row>
    <row r="58" spans="2:8" ht="15" thickBot="1" x14ac:dyDescent="0.25">
      <c r="B58" s="144"/>
      <c r="C58" s="145"/>
      <c r="D58" s="145"/>
      <c r="E58" s="145"/>
      <c r="F58" s="45"/>
      <c r="G58" s="61"/>
      <c r="H58" s="157"/>
    </row>
    <row r="59" spans="2:8" ht="14.25" x14ac:dyDescent="0.2">
      <c r="B59" s="35"/>
      <c r="C59" s="35"/>
      <c r="D59" s="35"/>
      <c r="E59" s="35"/>
      <c r="F59" s="35"/>
      <c r="G59" s="35" t="s">
        <v>42</v>
      </c>
      <c r="H59" s="46">
        <f>+SUM(G55:G57)</f>
        <v>0</v>
      </c>
    </row>
    <row r="60" spans="2:8" ht="15" thickBot="1" x14ac:dyDescent="0.25">
      <c r="B60" s="35"/>
      <c r="C60" s="35"/>
      <c r="D60" s="35"/>
      <c r="E60" s="35"/>
      <c r="F60" s="35"/>
      <c r="G60" s="35"/>
      <c r="H60" s="35"/>
    </row>
    <row r="61" spans="2:8" ht="15" thickBot="1" x14ac:dyDescent="0.25">
      <c r="B61" s="35"/>
      <c r="C61" s="35"/>
      <c r="D61" s="35"/>
      <c r="E61" s="74" t="s">
        <v>68</v>
      </c>
      <c r="F61" s="35"/>
      <c r="G61" s="35"/>
      <c r="H61" s="71">
        <f>+H59+H50</f>
        <v>148571.35022532826</v>
      </c>
    </row>
    <row r="62" spans="2:8" ht="14.25" x14ac:dyDescent="0.2">
      <c r="B62" s="35"/>
      <c r="C62" s="35"/>
      <c r="D62" s="35"/>
      <c r="E62" s="35"/>
      <c r="F62" s="35"/>
      <c r="G62" s="35"/>
      <c r="H62" s="35"/>
    </row>
    <row r="63" spans="2:8" ht="14.25" x14ac:dyDescent="0.2">
      <c r="B63" s="35"/>
      <c r="C63" s="35"/>
      <c r="D63" s="35"/>
      <c r="E63" s="35"/>
      <c r="F63" s="35"/>
      <c r="G63" s="35"/>
      <c r="H63" s="35"/>
    </row>
    <row r="64" spans="2:8" ht="14.25" x14ac:dyDescent="0.2">
      <c r="B64" s="75"/>
      <c r="C64" s="35"/>
      <c r="D64" s="35"/>
      <c r="E64" s="35"/>
      <c r="F64" s="76"/>
      <c r="G64" s="77"/>
      <c r="H64" s="75"/>
    </row>
    <row r="65" spans="2:8" ht="14.25" x14ac:dyDescent="0.2">
      <c r="B65" s="28"/>
      <c r="C65" s="35"/>
      <c r="D65" s="35"/>
      <c r="E65" s="35"/>
      <c r="F65" s="35"/>
      <c r="G65" s="35"/>
      <c r="H65" s="35"/>
    </row>
  </sheetData>
  <mergeCells count="28">
    <mergeCell ref="B1:C1"/>
    <mergeCell ref="B2:C2"/>
    <mergeCell ref="B14:C14"/>
    <mergeCell ref="H14:H19"/>
    <mergeCell ref="B15:C15"/>
    <mergeCell ref="B16:C16"/>
    <mergeCell ref="B17:C17"/>
    <mergeCell ref="B18:C18"/>
    <mergeCell ref="B19:C19"/>
    <mergeCell ref="B20:C20"/>
    <mergeCell ref="B24:C24"/>
    <mergeCell ref="H24:H31"/>
    <mergeCell ref="B25:C25"/>
    <mergeCell ref="B26:C26"/>
    <mergeCell ref="B27:C27"/>
    <mergeCell ref="B28:C28"/>
    <mergeCell ref="B29:C29"/>
    <mergeCell ref="B30:C30"/>
    <mergeCell ref="B31:C31"/>
    <mergeCell ref="B32:C32"/>
    <mergeCell ref="H35:H38"/>
    <mergeCell ref="H42:H47"/>
    <mergeCell ref="B54:E54"/>
    <mergeCell ref="H54:H58"/>
    <mergeCell ref="B55:E55"/>
    <mergeCell ref="B56:E56"/>
    <mergeCell ref="B57:E57"/>
    <mergeCell ref="B58:E5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A38" workbookViewId="0">
      <selection activeCell="C44" sqref="C44"/>
    </sheetView>
  </sheetViews>
  <sheetFormatPr baseColWidth="10" defaultColWidth="11.42578125" defaultRowHeight="12.75" x14ac:dyDescent="0.2"/>
  <cols>
    <col min="1" max="1" width="0.7109375" style="25" customWidth="1"/>
    <col min="2" max="2" width="12.140625" style="25" customWidth="1"/>
    <col min="3" max="3" width="22.5703125" style="25" customWidth="1"/>
    <col min="4" max="4" width="14.42578125" style="25" customWidth="1"/>
    <col min="5" max="5" width="16" style="25" customWidth="1"/>
    <col min="6" max="6" width="13.5703125" style="25" customWidth="1"/>
    <col min="7" max="7" width="13.7109375" style="25" customWidth="1"/>
    <col min="8" max="8" width="13.140625" style="25" customWidth="1"/>
    <col min="9" max="9" width="0.5703125" style="25" customWidth="1"/>
    <col min="10" max="256" width="11.42578125" style="25"/>
    <col min="257" max="257" width="0.7109375" style="25" customWidth="1"/>
    <col min="258" max="258" width="12.140625" style="25" customWidth="1"/>
    <col min="259" max="259" width="22.5703125" style="25" customWidth="1"/>
    <col min="260" max="260" width="14.42578125" style="25" customWidth="1"/>
    <col min="261" max="261" width="16" style="25" customWidth="1"/>
    <col min="262" max="262" width="13.5703125" style="25" customWidth="1"/>
    <col min="263" max="263" width="13.7109375" style="25" customWidth="1"/>
    <col min="264" max="264" width="13.140625" style="25" customWidth="1"/>
    <col min="265" max="265" width="0.5703125" style="25" customWidth="1"/>
    <col min="266" max="512" width="11.42578125" style="25"/>
    <col min="513" max="513" width="0.7109375" style="25" customWidth="1"/>
    <col min="514" max="514" width="12.140625" style="25" customWidth="1"/>
    <col min="515" max="515" width="22.5703125" style="25" customWidth="1"/>
    <col min="516" max="516" width="14.42578125" style="25" customWidth="1"/>
    <col min="517" max="517" width="16" style="25" customWidth="1"/>
    <col min="518" max="518" width="13.5703125" style="25" customWidth="1"/>
    <col min="519" max="519" width="13.7109375" style="25" customWidth="1"/>
    <col min="520" max="520" width="13.140625" style="25" customWidth="1"/>
    <col min="521" max="521" width="0.5703125" style="25" customWidth="1"/>
    <col min="522" max="768" width="11.42578125" style="25"/>
    <col min="769" max="769" width="0.7109375" style="25" customWidth="1"/>
    <col min="770" max="770" width="12.140625" style="25" customWidth="1"/>
    <col min="771" max="771" width="22.5703125" style="25" customWidth="1"/>
    <col min="772" max="772" width="14.42578125" style="25" customWidth="1"/>
    <col min="773" max="773" width="16" style="25" customWidth="1"/>
    <col min="774" max="774" width="13.5703125" style="25" customWidth="1"/>
    <col min="775" max="775" width="13.7109375" style="25" customWidth="1"/>
    <col min="776" max="776" width="13.140625" style="25" customWidth="1"/>
    <col min="777" max="777" width="0.5703125" style="25" customWidth="1"/>
    <col min="778" max="1024" width="11.42578125" style="25"/>
    <col min="1025" max="1025" width="0.7109375" style="25" customWidth="1"/>
    <col min="1026" max="1026" width="12.140625" style="25" customWidth="1"/>
    <col min="1027" max="1027" width="22.5703125" style="25" customWidth="1"/>
    <col min="1028" max="1028" width="14.42578125" style="25" customWidth="1"/>
    <col min="1029" max="1029" width="16" style="25" customWidth="1"/>
    <col min="1030" max="1030" width="13.5703125" style="25" customWidth="1"/>
    <col min="1031" max="1031" width="13.7109375" style="25" customWidth="1"/>
    <col min="1032" max="1032" width="13.140625" style="25" customWidth="1"/>
    <col min="1033" max="1033" width="0.5703125" style="25" customWidth="1"/>
    <col min="1034" max="1280" width="11.42578125" style="25"/>
    <col min="1281" max="1281" width="0.7109375" style="25" customWidth="1"/>
    <col min="1282" max="1282" width="12.140625" style="25" customWidth="1"/>
    <col min="1283" max="1283" width="22.5703125" style="25" customWidth="1"/>
    <col min="1284" max="1284" width="14.42578125" style="25" customWidth="1"/>
    <col min="1285" max="1285" width="16" style="25" customWidth="1"/>
    <col min="1286" max="1286" width="13.5703125" style="25" customWidth="1"/>
    <col min="1287" max="1287" width="13.7109375" style="25" customWidth="1"/>
    <col min="1288" max="1288" width="13.140625" style="25" customWidth="1"/>
    <col min="1289" max="1289" width="0.5703125" style="25" customWidth="1"/>
    <col min="1290" max="1536" width="11.42578125" style="25"/>
    <col min="1537" max="1537" width="0.7109375" style="25" customWidth="1"/>
    <col min="1538" max="1538" width="12.140625" style="25" customWidth="1"/>
    <col min="1539" max="1539" width="22.5703125" style="25" customWidth="1"/>
    <col min="1540" max="1540" width="14.42578125" style="25" customWidth="1"/>
    <col min="1541" max="1541" width="16" style="25" customWidth="1"/>
    <col min="1542" max="1542" width="13.5703125" style="25" customWidth="1"/>
    <col min="1543" max="1543" width="13.7109375" style="25" customWidth="1"/>
    <col min="1544" max="1544" width="13.140625" style="25" customWidth="1"/>
    <col min="1545" max="1545" width="0.5703125" style="25" customWidth="1"/>
    <col min="1546" max="1792" width="11.42578125" style="25"/>
    <col min="1793" max="1793" width="0.7109375" style="25" customWidth="1"/>
    <col min="1794" max="1794" width="12.140625" style="25" customWidth="1"/>
    <col min="1795" max="1795" width="22.5703125" style="25" customWidth="1"/>
    <col min="1796" max="1796" width="14.42578125" style="25" customWidth="1"/>
    <col min="1797" max="1797" width="16" style="25" customWidth="1"/>
    <col min="1798" max="1798" width="13.5703125" style="25" customWidth="1"/>
    <col min="1799" max="1799" width="13.7109375" style="25" customWidth="1"/>
    <col min="1800" max="1800" width="13.140625" style="25" customWidth="1"/>
    <col min="1801" max="1801" width="0.5703125" style="25" customWidth="1"/>
    <col min="1802" max="2048" width="11.42578125" style="25"/>
    <col min="2049" max="2049" width="0.7109375" style="25" customWidth="1"/>
    <col min="2050" max="2050" width="12.140625" style="25" customWidth="1"/>
    <col min="2051" max="2051" width="22.5703125" style="25" customWidth="1"/>
    <col min="2052" max="2052" width="14.42578125" style="25" customWidth="1"/>
    <col min="2053" max="2053" width="16" style="25" customWidth="1"/>
    <col min="2054" max="2054" width="13.5703125" style="25" customWidth="1"/>
    <col min="2055" max="2055" width="13.7109375" style="25" customWidth="1"/>
    <col min="2056" max="2056" width="13.140625" style="25" customWidth="1"/>
    <col min="2057" max="2057" width="0.5703125" style="25" customWidth="1"/>
    <col min="2058" max="2304" width="11.42578125" style="25"/>
    <col min="2305" max="2305" width="0.7109375" style="25" customWidth="1"/>
    <col min="2306" max="2306" width="12.140625" style="25" customWidth="1"/>
    <col min="2307" max="2307" width="22.5703125" style="25" customWidth="1"/>
    <col min="2308" max="2308" width="14.42578125" style="25" customWidth="1"/>
    <col min="2309" max="2309" width="16" style="25" customWidth="1"/>
    <col min="2310" max="2310" width="13.5703125" style="25" customWidth="1"/>
    <col min="2311" max="2311" width="13.7109375" style="25" customWidth="1"/>
    <col min="2312" max="2312" width="13.140625" style="25" customWidth="1"/>
    <col min="2313" max="2313" width="0.5703125" style="25" customWidth="1"/>
    <col min="2314" max="2560" width="11.42578125" style="25"/>
    <col min="2561" max="2561" width="0.7109375" style="25" customWidth="1"/>
    <col min="2562" max="2562" width="12.140625" style="25" customWidth="1"/>
    <col min="2563" max="2563" width="22.5703125" style="25" customWidth="1"/>
    <col min="2564" max="2564" width="14.42578125" style="25" customWidth="1"/>
    <col min="2565" max="2565" width="16" style="25" customWidth="1"/>
    <col min="2566" max="2566" width="13.5703125" style="25" customWidth="1"/>
    <col min="2567" max="2567" width="13.7109375" style="25" customWidth="1"/>
    <col min="2568" max="2568" width="13.140625" style="25" customWidth="1"/>
    <col min="2569" max="2569" width="0.5703125" style="25" customWidth="1"/>
    <col min="2570" max="2816" width="11.42578125" style="25"/>
    <col min="2817" max="2817" width="0.7109375" style="25" customWidth="1"/>
    <col min="2818" max="2818" width="12.140625" style="25" customWidth="1"/>
    <col min="2819" max="2819" width="22.5703125" style="25" customWidth="1"/>
    <col min="2820" max="2820" width="14.42578125" style="25" customWidth="1"/>
    <col min="2821" max="2821" width="16" style="25" customWidth="1"/>
    <col min="2822" max="2822" width="13.5703125" style="25" customWidth="1"/>
    <col min="2823" max="2823" width="13.7109375" style="25" customWidth="1"/>
    <col min="2824" max="2824" width="13.140625" style="25" customWidth="1"/>
    <col min="2825" max="2825" width="0.5703125" style="25" customWidth="1"/>
    <col min="2826" max="3072" width="11.42578125" style="25"/>
    <col min="3073" max="3073" width="0.7109375" style="25" customWidth="1"/>
    <col min="3074" max="3074" width="12.140625" style="25" customWidth="1"/>
    <col min="3075" max="3075" width="22.5703125" style="25" customWidth="1"/>
    <col min="3076" max="3076" width="14.42578125" style="25" customWidth="1"/>
    <col min="3077" max="3077" width="16" style="25" customWidth="1"/>
    <col min="3078" max="3078" width="13.5703125" style="25" customWidth="1"/>
    <col min="3079" max="3079" width="13.7109375" style="25" customWidth="1"/>
    <col min="3080" max="3080" width="13.140625" style="25" customWidth="1"/>
    <col min="3081" max="3081" width="0.5703125" style="25" customWidth="1"/>
    <col min="3082" max="3328" width="11.42578125" style="25"/>
    <col min="3329" max="3329" width="0.7109375" style="25" customWidth="1"/>
    <col min="3330" max="3330" width="12.140625" style="25" customWidth="1"/>
    <col min="3331" max="3331" width="22.5703125" style="25" customWidth="1"/>
    <col min="3332" max="3332" width="14.42578125" style="25" customWidth="1"/>
    <col min="3333" max="3333" width="16" style="25" customWidth="1"/>
    <col min="3334" max="3334" width="13.5703125" style="25" customWidth="1"/>
    <col min="3335" max="3335" width="13.7109375" style="25" customWidth="1"/>
    <col min="3336" max="3336" width="13.140625" style="25" customWidth="1"/>
    <col min="3337" max="3337" width="0.5703125" style="25" customWidth="1"/>
    <col min="3338" max="3584" width="11.42578125" style="25"/>
    <col min="3585" max="3585" width="0.7109375" style="25" customWidth="1"/>
    <col min="3586" max="3586" width="12.140625" style="25" customWidth="1"/>
    <col min="3587" max="3587" width="22.5703125" style="25" customWidth="1"/>
    <col min="3588" max="3588" width="14.42578125" style="25" customWidth="1"/>
    <col min="3589" max="3589" width="16" style="25" customWidth="1"/>
    <col min="3590" max="3590" width="13.5703125" style="25" customWidth="1"/>
    <col min="3591" max="3591" width="13.7109375" style="25" customWidth="1"/>
    <col min="3592" max="3592" width="13.140625" style="25" customWidth="1"/>
    <col min="3593" max="3593" width="0.5703125" style="25" customWidth="1"/>
    <col min="3594" max="3840" width="11.42578125" style="25"/>
    <col min="3841" max="3841" width="0.7109375" style="25" customWidth="1"/>
    <col min="3842" max="3842" width="12.140625" style="25" customWidth="1"/>
    <col min="3843" max="3843" width="22.5703125" style="25" customWidth="1"/>
    <col min="3844" max="3844" width="14.42578125" style="25" customWidth="1"/>
    <col min="3845" max="3845" width="16" style="25" customWidth="1"/>
    <col min="3846" max="3846" width="13.5703125" style="25" customWidth="1"/>
    <col min="3847" max="3847" width="13.7109375" style="25" customWidth="1"/>
    <col min="3848" max="3848" width="13.140625" style="25" customWidth="1"/>
    <col min="3849" max="3849" width="0.5703125" style="25" customWidth="1"/>
    <col min="3850" max="4096" width="11.42578125" style="25"/>
    <col min="4097" max="4097" width="0.7109375" style="25" customWidth="1"/>
    <col min="4098" max="4098" width="12.140625" style="25" customWidth="1"/>
    <col min="4099" max="4099" width="22.5703125" style="25" customWidth="1"/>
    <col min="4100" max="4100" width="14.42578125" style="25" customWidth="1"/>
    <col min="4101" max="4101" width="16" style="25" customWidth="1"/>
    <col min="4102" max="4102" width="13.5703125" style="25" customWidth="1"/>
    <col min="4103" max="4103" width="13.7109375" style="25" customWidth="1"/>
    <col min="4104" max="4104" width="13.140625" style="25" customWidth="1"/>
    <col min="4105" max="4105" width="0.5703125" style="25" customWidth="1"/>
    <col min="4106" max="4352" width="11.42578125" style="25"/>
    <col min="4353" max="4353" width="0.7109375" style="25" customWidth="1"/>
    <col min="4354" max="4354" width="12.140625" style="25" customWidth="1"/>
    <col min="4355" max="4355" width="22.5703125" style="25" customWidth="1"/>
    <col min="4356" max="4356" width="14.42578125" style="25" customWidth="1"/>
    <col min="4357" max="4357" width="16" style="25" customWidth="1"/>
    <col min="4358" max="4358" width="13.5703125" style="25" customWidth="1"/>
    <col min="4359" max="4359" width="13.7109375" style="25" customWidth="1"/>
    <col min="4360" max="4360" width="13.140625" style="25" customWidth="1"/>
    <col min="4361" max="4361" width="0.5703125" style="25" customWidth="1"/>
    <col min="4362" max="4608" width="11.42578125" style="25"/>
    <col min="4609" max="4609" width="0.7109375" style="25" customWidth="1"/>
    <col min="4610" max="4610" width="12.140625" style="25" customWidth="1"/>
    <col min="4611" max="4611" width="22.5703125" style="25" customWidth="1"/>
    <col min="4612" max="4612" width="14.42578125" style="25" customWidth="1"/>
    <col min="4613" max="4613" width="16" style="25" customWidth="1"/>
    <col min="4614" max="4614" width="13.5703125" style="25" customWidth="1"/>
    <col min="4615" max="4615" width="13.7109375" style="25" customWidth="1"/>
    <col min="4616" max="4616" width="13.140625" style="25" customWidth="1"/>
    <col min="4617" max="4617" width="0.5703125" style="25" customWidth="1"/>
    <col min="4618" max="4864" width="11.42578125" style="25"/>
    <col min="4865" max="4865" width="0.7109375" style="25" customWidth="1"/>
    <col min="4866" max="4866" width="12.140625" style="25" customWidth="1"/>
    <col min="4867" max="4867" width="22.5703125" style="25" customWidth="1"/>
    <col min="4868" max="4868" width="14.42578125" style="25" customWidth="1"/>
    <col min="4869" max="4869" width="16" style="25" customWidth="1"/>
    <col min="4870" max="4870" width="13.5703125" style="25" customWidth="1"/>
    <col min="4871" max="4871" width="13.7109375" style="25" customWidth="1"/>
    <col min="4872" max="4872" width="13.140625" style="25" customWidth="1"/>
    <col min="4873" max="4873" width="0.5703125" style="25" customWidth="1"/>
    <col min="4874" max="5120" width="11.42578125" style="25"/>
    <col min="5121" max="5121" width="0.7109375" style="25" customWidth="1"/>
    <col min="5122" max="5122" width="12.140625" style="25" customWidth="1"/>
    <col min="5123" max="5123" width="22.5703125" style="25" customWidth="1"/>
    <col min="5124" max="5124" width="14.42578125" style="25" customWidth="1"/>
    <col min="5125" max="5125" width="16" style="25" customWidth="1"/>
    <col min="5126" max="5126" width="13.5703125" style="25" customWidth="1"/>
    <col min="5127" max="5127" width="13.7109375" style="25" customWidth="1"/>
    <col min="5128" max="5128" width="13.140625" style="25" customWidth="1"/>
    <col min="5129" max="5129" width="0.5703125" style="25" customWidth="1"/>
    <col min="5130" max="5376" width="11.42578125" style="25"/>
    <col min="5377" max="5377" width="0.7109375" style="25" customWidth="1"/>
    <col min="5378" max="5378" width="12.140625" style="25" customWidth="1"/>
    <col min="5379" max="5379" width="22.5703125" style="25" customWidth="1"/>
    <col min="5380" max="5380" width="14.42578125" style="25" customWidth="1"/>
    <col min="5381" max="5381" width="16" style="25" customWidth="1"/>
    <col min="5382" max="5382" width="13.5703125" style="25" customWidth="1"/>
    <col min="5383" max="5383" width="13.7109375" style="25" customWidth="1"/>
    <col min="5384" max="5384" width="13.140625" style="25" customWidth="1"/>
    <col min="5385" max="5385" width="0.5703125" style="25" customWidth="1"/>
    <col min="5386" max="5632" width="11.42578125" style="25"/>
    <col min="5633" max="5633" width="0.7109375" style="25" customWidth="1"/>
    <col min="5634" max="5634" width="12.140625" style="25" customWidth="1"/>
    <col min="5635" max="5635" width="22.5703125" style="25" customWidth="1"/>
    <col min="5636" max="5636" width="14.42578125" style="25" customWidth="1"/>
    <col min="5637" max="5637" width="16" style="25" customWidth="1"/>
    <col min="5638" max="5638" width="13.5703125" style="25" customWidth="1"/>
    <col min="5639" max="5639" width="13.7109375" style="25" customWidth="1"/>
    <col min="5640" max="5640" width="13.140625" style="25" customWidth="1"/>
    <col min="5641" max="5641" width="0.5703125" style="25" customWidth="1"/>
    <col min="5642" max="5888" width="11.42578125" style="25"/>
    <col min="5889" max="5889" width="0.7109375" style="25" customWidth="1"/>
    <col min="5890" max="5890" width="12.140625" style="25" customWidth="1"/>
    <col min="5891" max="5891" width="22.5703125" style="25" customWidth="1"/>
    <col min="5892" max="5892" width="14.42578125" style="25" customWidth="1"/>
    <col min="5893" max="5893" width="16" style="25" customWidth="1"/>
    <col min="5894" max="5894" width="13.5703125" style="25" customWidth="1"/>
    <col min="5895" max="5895" width="13.7109375" style="25" customWidth="1"/>
    <col min="5896" max="5896" width="13.140625" style="25" customWidth="1"/>
    <col min="5897" max="5897" width="0.5703125" style="25" customWidth="1"/>
    <col min="5898" max="6144" width="11.42578125" style="25"/>
    <col min="6145" max="6145" width="0.7109375" style="25" customWidth="1"/>
    <col min="6146" max="6146" width="12.140625" style="25" customWidth="1"/>
    <col min="6147" max="6147" width="22.5703125" style="25" customWidth="1"/>
    <col min="6148" max="6148" width="14.42578125" style="25" customWidth="1"/>
    <col min="6149" max="6149" width="16" style="25" customWidth="1"/>
    <col min="6150" max="6150" width="13.5703125" style="25" customWidth="1"/>
    <col min="6151" max="6151" width="13.7109375" style="25" customWidth="1"/>
    <col min="6152" max="6152" width="13.140625" style="25" customWidth="1"/>
    <col min="6153" max="6153" width="0.5703125" style="25" customWidth="1"/>
    <col min="6154" max="6400" width="11.42578125" style="25"/>
    <col min="6401" max="6401" width="0.7109375" style="25" customWidth="1"/>
    <col min="6402" max="6402" width="12.140625" style="25" customWidth="1"/>
    <col min="6403" max="6403" width="22.5703125" style="25" customWidth="1"/>
    <col min="6404" max="6404" width="14.42578125" style="25" customWidth="1"/>
    <col min="6405" max="6405" width="16" style="25" customWidth="1"/>
    <col min="6406" max="6406" width="13.5703125" style="25" customWidth="1"/>
    <col min="6407" max="6407" width="13.7109375" style="25" customWidth="1"/>
    <col min="6408" max="6408" width="13.140625" style="25" customWidth="1"/>
    <col min="6409" max="6409" width="0.5703125" style="25" customWidth="1"/>
    <col min="6410" max="6656" width="11.42578125" style="25"/>
    <col min="6657" max="6657" width="0.7109375" style="25" customWidth="1"/>
    <col min="6658" max="6658" width="12.140625" style="25" customWidth="1"/>
    <col min="6659" max="6659" width="22.5703125" style="25" customWidth="1"/>
    <col min="6660" max="6660" width="14.42578125" style="25" customWidth="1"/>
    <col min="6661" max="6661" width="16" style="25" customWidth="1"/>
    <col min="6662" max="6662" width="13.5703125" style="25" customWidth="1"/>
    <col min="6663" max="6663" width="13.7109375" style="25" customWidth="1"/>
    <col min="6664" max="6664" width="13.140625" style="25" customWidth="1"/>
    <col min="6665" max="6665" width="0.5703125" style="25" customWidth="1"/>
    <col min="6666" max="6912" width="11.42578125" style="25"/>
    <col min="6913" max="6913" width="0.7109375" style="25" customWidth="1"/>
    <col min="6914" max="6914" width="12.140625" style="25" customWidth="1"/>
    <col min="6915" max="6915" width="22.5703125" style="25" customWidth="1"/>
    <col min="6916" max="6916" width="14.42578125" style="25" customWidth="1"/>
    <col min="6917" max="6917" width="16" style="25" customWidth="1"/>
    <col min="6918" max="6918" width="13.5703125" style="25" customWidth="1"/>
    <col min="6919" max="6919" width="13.7109375" style="25" customWidth="1"/>
    <col min="6920" max="6920" width="13.140625" style="25" customWidth="1"/>
    <col min="6921" max="6921" width="0.5703125" style="25" customWidth="1"/>
    <col min="6922" max="7168" width="11.42578125" style="25"/>
    <col min="7169" max="7169" width="0.7109375" style="25" customWidth="1"/>
    <col min="7170" max="7170" width="12.140625" style="25" customWidth="1"/>
    <col min="7171" max="7171" width="22.5703125" style="25" customWidth="1"/>
    <col min="7172" max="7172" width="14.42578125" style="25" customWidth="1"/>
    <col min="7173" max="7173" width="16" style="25" customWidth="1"/>
    <col min="7174" max="7174" width="13.5703125" style="25" customWidth="1"/>
    <col min="7175" max="7175" width="13.7109375" style="25" customWidth="1"/>
    <col min="7176" max="7176" width="13.140625" style="25" customWidth="1"/>
    <col min="7177" max="7177" width="0.5703125" style="25" customWidth="1"/>
    <col min="7178" max="7424" width="11.42578125" style="25"/>
    <col min="7425" max="7425" width="0.7109375" style="25" customWidth="1"/>
    <col min="7426" max="7426" width="12.140625" style="25" customWidth="1"/>
    <col min="7427" max="7427" width="22.5703125" style="25" customWidth="1"/>
    <col min="7428" max="7428" width="14.42578125" style="25" customWidth="1"/>
    <col min="7429" max="7429" width="16" style="25" customWidth="1"/>
    <col min="7430" max="7430" width="13.5703125" style="25" customWidth="1"/>
    <col min="7431" max="7431" width="13.7109375" style="25" customWidth="1"/>
    <col min="7432" max="7432" width="13.140625" style="25" customWidth="1"/>
    <col min="7433" max="7433" width="0.5703125" style="25" customWidth="1"/>
    <col min="7434" max="7680" width="11.42578125" style="25"/>
    <col min="7681" max="7681" width="0.7109375" style="25" customWidth="1"/>
    <col min="7682" max="7682" width="12.140625" style="25" customWidth="1"/>
    <col min="7683" max="7683" width="22.5703125" style="25" customWidth="1"/>
    <col min="7684" max="7684" width="14.42578125" style="25" customWidth="1"/>
    <col min="7685" max="7685" width="16" style="25" customWidth="1"/>
    <col min="7686" max="7686" width="13.5703125" style="25" customWidth="1"/>
    <col min="7687" max="7687" width="13.7109375" style="25" customWidth="1"/>
    <col min="7688" max="7688" width="13.140625" style="25" customWidth="1"/>
    <col min="7689" max="7689" width="0.5703125" style="25" customWidth="1"/>
    <col min="7690" max="7936" width="11.42578125" style="25"/>
    <col min="7937" max="7937" width="0.7109375" style="25" customWidth="1"/>
    <col min="7938" max="7938" width="12.140625" style="25" customWidth="1"/>
    <col min="7939" max="7939" width="22.5703125" style="25" customWidth="1"/>
    <col min="7940" max="7940" width="14.42578125" style="25" customWidth="1"/>
    <col min="7941" max="7941" width="16" style="25" customWidth="1"/>
    <col min="7942" max="7942" width="13.5703125" style="25" customWidth="1"/>
    <col min="7943" max="7943" width="13.7109375" style="25" customWidth="1"/>
    <col min="7944" max="7944" width="13.140625" style="25" customWidth="1"/>
    <col min="7945" max="7945" width="0.5703125" style="25" customWidth="1"/>
    <col min="7946" max="8192" width="11.42578125" style="25"/>
    <col min="8193" max="8193" width="0.7109375" style="25" customWidth="1"/>
    <col min="8194" max="8194" width="12.140625" style="25" customWidth="1"/>
    <col min="8195" max="8195" width="22.5703125" style="25" customWidth="1"/>
    <col min="8196" max="8196" width="14.42578125" style="25" customWidth="1"/>
    <col min="8197" max="8197" width="16" style="25" customWidth="1"/>
    <col min="8198" max="8198" width="13.5703125" style="25" customWidth="1"/>
    <col min="8199" max="8199" width="13.7109375" style="25" customWidth="1"/>
    <col min="8200" max="8200" width="13.140625" style="25" customWidth="1"/>
    <col min="8201" max="8201" width="0.5703125" style="25" customWidth="1"/>
    <col min="8202" max="8448" width="11.42578125" style="25"/>
    <col min="8449" max="8449" width="0.7109375" style="25" customWidth="1"/>
    <col min="8450" max="8450" width="12.140625" style="25" customWidth="1"/>
    <col min="8451" max="8451" width="22.5703125" style="25" customWidth="1"/>
    <col min="8452" max="8452" width="14.42578125" style="25" customWidth="1"/>
    <col min="8453" max="8453" width="16" style="25" customWidth="1"/>
    <col min="8454" max="8454" width="13.5703125" style="25" customWidth="1"/>
    <col min="8455" max="8455" width="13.7109375" style="25" customWidth="1"/>
    <col min="8456" max="8456" width="13.140625" style="25" customWidth="1"/>
    <col min="8457" max="8457" width="0.5703125" style="25" customWidth="1"/>
    <col min="8458" max="8704" width="11.42578125" style="25"/>
    <col min="8705" max="8705" width="0.7109375" style="25" customWidth="1"/>
    <col min="8706" max="8706" width="12.140625" style="25" customWidth="1"/>
    <col min="8707" max="8707" width="22.5703125" style="25" customWidth="1"/>
    <col min="8708" max="8708" width="14.42578125" style="25" customWidth="1"/>
    <col min="8709" max="8709" width="16" style="25" customWidth="1"/>
    <col min="8710" max="8710" width="13.5703125" style="25" customWidth="1"/>
    <col min="8711" max="8711" width="13.7109375" style="25" customWidth="1"/>
    <col min="8712" max="8712" width="13.140625" style="25" customWidth="1"/>
    <col min="8713" max="8713" width="0.5703125" style="25" customWidth="1"/>
    <col min="8714" max="8960" width="11.42578125" style="25"/>
    <col min="8961" max="8961" width="0.7109375" style="25" customWidth="1"/>
    <col min="8962" max="8962" width="12.140625" style="25" customWidth="1"/>
    <col min="8963" max="8963" width="22.5703125" style="25" customWidth="1"/>
    <col min="8964" max="8964" width="14.42578125" style="25" customWidth="1"/>
    <col min="8965" max="8965" width="16" style="25" customWidth="1"/>
    <col min="8966" max="8966" width="13.5703125" style="25" customWidth="1"/>
    <col min="8967" max="8967" width="13.7109375" style="25" customWidth="1"/>
    <col min="8968" max="8968" width="13.140625" style="25" customWidth="1"/>
    <col min="8969" max="8969" width="0.5703125" style="25" customWidth="1"/>
    <col min="8970" max="9216" width="11.42578125" style="25"/>
    <col min="9217" max="9217" width="0.7109375" style="25" customWidth="1"/>
    <col min="9218" max="9218" width="12.140625" style="25" customWidth="1"/>
    <col min="9219" max="9219" width="22.5703125" style="25" customWidth="1"/>
    <col min="9220" max="9220" width="14.42578125" style="25" customWidth="1"/>
    <col min="9221" max="9221" width="16" style="25" customWidth="1"/>
    <col min="9222" max="9222" width="13.5703125" style="25" customWidth="1"/>
    <col min="9223" max="9223" width="13.7109375" style="25" customWidth="1"/>
    <col min="9224" max="9224" width="13.140625" style="25" customWidth="1"/>
    <col min="9225" max="9225" width="0.5703125" style="25" customWidth="1"/>
    <col min="9226" max="9472" width="11.42578125" style="25"/>
    <col min="9473" max="9473" width="0.7109375" style="25" customWidth="1"/>
    <col min="9474" max="9474" width="12.140625" style="25" customWidth="1"/>
    <col min="9475" max="9475" width="22.5703125" style="25" customWidth="1"/>
    <col min="9476" max="9476" width="14.42578125" style="25" customWidth="1"/>
    <col min="9477" max="9477" width="16" style="25" customWidth="1"/>
    <col min="9478" max="9478" width="13.5703125" style="25" customWidth="1"/>
    <col min="9479" max="9479" width="13.7109375" style="25" customWidth="1"/>
    <col min="9480" max="9480" width="13.140625" style="25" customWidth="1"/>
    <col min="9481" max="9481" width="0.5703125" style="25" customWidth="1"/>
    <col min="9482" max="9728" width="11.42578125" style="25"/>
    <col min="9729" max="9729" width="0.7109375" style="25" customWidth="1"/>
    <col min="9730" max="9730" width="12.140625" style="25" customWidth="1"/>
    <col min="9731" max="9731" width="22.5703125" style="25" customWidth="1"/>
    <col min="9732" max="9732" width="14.42578125" style="25" customWidth="1"/>
    <col min="9733" max="9733" width="16" style="25" customWidth="1"/>
    <col min="9734" max="9734" width="13.5703125" style="25" customWidth="1"/>
    <col min="9735" max="9735" width="13.7109375" style="25" customWidth="1"/>
    <col min="9736" max="9736" width="13.140625" style="25" customWidth="1"/>
    <col min="9737" max="9737" width="0.5703125" style="25" customWidth="1"/>
    <col min="9738" max="9984" width="11.42578125" style="25"/>
    <col min="9985" max="9985" width="0.7109375" style="25" customWidth="1"/>
    <col min="9986" max="9986" width="12.140625" style="25" customWidth="1"/>
    <col min="9987" max="9987" width="22.5703125" style="25" customWidth="1"/>
    <col min="9988" max="9988" width="14.42578125" style="25" customWidth="1"/>
    <col min="9989" max="9989" width="16" style="25" customWidth="1"/>
    <col min="9990" max="9990" width="13.5703125" style="25" customWidth="1"/>
    <col min="9991" max="9991" width="13.7109375" style="25" customWidth="1"/>
    <col min="9992" max="9992" width="13.140625" style="25" customWidth="1"/>
    <col min="9993" max="9993" width="0.5703125" style="25" customWidth="1"/>
    <col min="9994" max="10240" width="11.42578125" style="25"/>
    <col min="10241" max="10241" width="0.7109375" style="25" customWidth="1"/>
    <col min="10242" max="10242" width="12.140625" style="25" customWidth="1"/>
    <col min="10243" max="10243" width="22.5703125" style="25" customWidth="1"/>
    <col min="10244" max="10244" width="14.42578125" style="25" customWidth="1"/>
    <col min="10245" max="10245" width="16" style="25" customWidth="1"/>
    <col min="10246" max="10246" width="13.5703125" style="25" customWidth="1"/>
    <col min="10247" max="10247" width="13.7109375" style="25" customWidth="1"/>
    <col min="10248" max="10248" width="13.140625" style="25" customWidth="1"/>
    <col min="10249" max="10249" width="0.5703125" style="25" customWidth="1"/>
    <col min="10250" max="10496" width="11.42578125" style="25"/>
    <col min="10497" max="10497" width="0.7109375" style="25" customWidth="1"/>
    <col min="10498" max="10498" width="12.140625" style="25" customWidth="1"/>
    <col min="10499" max="10499" width="22.5703125" style="25" customWidth="1"/>
    <col min="10500" max="10500" width="14.42578125" style="25" customWidth="1"/>
    <col min="10501" max="10501" width="16" style="25" customWidth="1"/>
    <col min="10502" max="10502" width="13.5703125" style="25" customWidth="1"/>
    <col min="10503" max="10503" width="13.7109375" style="25" customWidth="1"/>
    <col min="10504" max="10504" width="13.140625" style="25" customWidth="1"/>
    <col min="10505" max="10505" width="0.5703125" style="25" customWidth="1"/>
    <col min="10506" max="10752" width="11.42578125" style="25"/>
    <col min="10753" max="10753" width="0.7109375" style="25" customWidth="1"/>
    <col min="10754" max="10754" width="12.140625" style="25" customWidth="1"/>
    <col min="10755" max="10755" width="22.5703125" style="25" customWidth="1"/>
    <col min="10756" max="10756" width="14.42578125" style="25" customWidth="1"/>
    <col min="10757" max="10757" width="16" style="25" customWidth="1"/>
    <col min="10758" max="10758" width="13.5703125" style="25" customWidth="1"/>
    <col min="10759" max="10759" width="13.7109375" style="25" customWidth="1"/>
    <col min="10760" max="10760" width="13.140625" style="25" customWidth="1"/>
    <col min="10761" max="10761" width="0.5703125" style="25" customWidth="1"/>
    <col min="10762" max="11008" width="11.42578125" style="25"/>
    <col min="11009" max="11009" width="0.7109375" style="25" customWidth="1"/>
    <col min="11010" max="11010" width="12.140625" style="25" customWidth="1"/>
    <col min="11011" max="11011" width="22.5703125" style="25" customWidth="1"/>
    <col min="11012" max="11012" width="14.42578125" style="25" customWidth="1"/>
    <col min="11013" max="11013" width="16" style="25" customWidth="1"/>
    <col min="11014" max="11014" width="13.5703125" style="25" customWidth="1"/>
    <col min="11015" max="11015" width="13.7109375" style="25" customWidth="1"/>
    <col min="11016" max="11016" width="13.140625" style="25" customWidth="1"/>
    <col min="11017" max="11017" width="0.5703125" style="25" customWidth="1"/>
    <col min="11018" max="11264" width="11.42578125" style="25"/>
    <col min="11265" max="11265" width="0.7109375" style="25" customWidth="1"/>
    <col min="11266" max="11266" width="12.140625" style="25" customWidth="1"/>
    <col min="11267" max="11267" width="22.5703125" style="25" customWidth="1"/>
    <col min="11268" max="11268" width="14.42578125" style="25" customWidth="1"/>
    <col min="11269" max="11269" width="16" style="25" customWidth="1"/>
    <col min="11270" max="11270" width="13.5703125" style="25" customWidth="1"/>
    <col min="11271" max="11271" width="13.7109375" style="25" customWidth="1"/>
    <col min="11272" max="11272" width="13.140625" style="25" customWidth="1"/>
    <col min="11273" max="11273" width="0.5703125" style="25" customWidth="1"/>
    <col min="11274" max="11520" width="11.42578125" style="25"/>
    <col min="11521" max="11521" width="0.7109375" style="25" customWidth="1"/>
    <col min="11522" max="11522" width="12.140625" style="25" customWidth="1"/>
    <col min="11523" max="11523" width="22.5703125" style="25" customWidth="1"/>
    <col min="11524" max="11524" width="14.42578125" style="25" customWidth="1"/>
    <col min="11525" max="11525" width="16" style="25" customWidth="1"/>
    <col min="11526" max="11526" width="13.5703125" style="25" customWidth="1"/>
    <col min="11527" max="11527" width="13.7109375" style="25" customWidth="1"/>
    <col min="11528" max="11528" width="13.140625" style="25" customWidth="1"/>
    <col min="11529" max="11529" width="0.5703125" style="25" customWidth="1"/>
    <col min="11530" max="11776" width="11.42578125" style="25"/>
    <col min="11777" max="11777" width="0.7109375" style="25" customWidth="1"/>
    <col min="11778" max="11778" width="12.140625" style="25" customWidth="1"/>
    <col min="11779" max="11779" width="22.5703125" style="25" customWidth="1"/>
    <col min="11780" max="11780" width="14.42578125" style="25" customWidth="1"/>
    <col min="11781" max="11781" width="16" style="25" customWidth="1"/>
    <col min="11782" max="11782" width="13.5703125" style="25" customWidth="1"/>
    <col min="11783" max="11783" width="13.7109375" style="25" customWidth="1"/>
    <col min="11784" max="11784" width="13.140625" style="25" customWidth="1"/>
    <col min="11785" max="11785" width="0.5703125" style="25" customWidth="1"/>
    <col min="11786" max="12032" width="11.42578125" style="25"/>
    <col min="12033" max="12033" width="0.7109375" style="25" customWidth="1"/>
    <col min="12034" max="12034" width="12.140625" style="25" customWidth="1"/>
    <col min="12035" max="12035" width="22.5703125" style="25" customWidth="1"/>
    <col min="12036" max="12036" width="14.42578125" style="25" customWidth="1"/>
    <col min="12037" max="12037" width="16" style="25" customWidth="1"/>
    <col min="12038" max="12038" width="13.5703125" style="25" customWidth="1"/>
    <col min="12039" max="12039" width="13.7109375" style="25" customWidth="1"/>
    <col min="12040" max="12040" width="13.140625" style="25" customWidth="1"/>
    <col min="12041" max="12041" width="0.5703125" style="25" customWidth="1"/>
    <col min="12042" max="12288" width="11.42578125" style="25"/>
    <col min="12289" max="12289" width="0.7109375" style="25" customWidth="1"/>
    <col min="12290" max="12290" width="12.140625" style="25" customWidth="1"/>
    <col min="12291" max="12291" width="22.5703125" style="25" customWidth="1"/>
    <col min="12292" max="12292" width="14.42578125" style="25" customWidth="1"/>
    <col min="12293" max="12293" width="16" style="25" customWidth="1"/>
    <col min="12294" max="12294" width="13.5703125" style="25" customWidth="1"/>
    <col min="12295" max="12295" width="13.7109375" style="25" customWidth="1"/>
    <col min="12296" max="12296" width="13.140625" style="25" customWidth="1"/>
    <col min="12297" max="12297" width="0.5703125" style="25" customWidth="1"/>
    <col min="12298" max="12544" width="11.42578125" style="25"/>
    <col min="12545" max="12545" width="0.7109375" style="25" customWidth="1"/>
    <col min="12546" max="12546" width="12.140625" style="25" customWidth="1"/>
    <col min="12547" max="12547" width="22.5703125" style="25" customWidth="1"/>
    <col min="12548" max="12548" width="14.42578125" style="25" customWidth="1"/>
    <col min="12549" max="12549" width="16" style="25" customWidth="1"/>
    <col min="12550" max="12550" width="13.5703125" style="25" customWidth="1"/>
    <col min="12551" max="12551" width="13.7109375" style="25" customWidth="1"/>
    <col min="12552" max="12552" width="13.140625" style="25" customWidth="1"/>
    <col min="12553" max="12553" width="0.5703125" style="25" customWidth="1"/>
    <col min="12554" max="12800" width="11.42578125" style="25"/>
    <col min="12801" max="12801" width="0.7109375" style="25" customWidth="1"/>
    <col min="12802" max="12802" width="12.140625" style="25" customWidth="1"/>
    <col min="12803" max="12803" width="22.5703125" style="25" customWidth="1"/>
    <col min="12804" max="12804" width="14.42578125" style="25" customWidth="1"/>
    <col min="12805" max="12805" width="16" style="25" customWidth="1"/>
    <col min="12806" max="12806" width="13.5703125" style="25" customWidth="1"/>
    <col min="12807" max="12807" width="13.7109375" style="25" customWidth="1"/>
    <col min="12808" max="12808" width="13.140625" style="25" customWidth="1"/>
    <col min="12809" max="12809" width="0.5703125" style="25" customWidth="1"/>
    <col min="12810" max="13056" width="11.42578125" style="25"/>
    <col min="13057" max="13057" width="0.7109375" style="25" customWidth="1"/>
    <col min="13058" max="13058" width="12.140625" style="25" customWidth="1"/>
    <col min="13059" max="13059" width="22.5703125" style="25" customWidth="1"/>
    <col min="13060" max="13060" width="14.42578125" style="25" customWidth="1"/>
    <col min="13061" max="13061" width="16" style="25" customWidth="1"/>
    <col min="13062" max="13062" width="13.5703125" style="25" customWidth="1"/>
    <col min="13063" max="13063" width="13.7109375" style="25" customWidth="1"/>
    <col min="13064" max="13064" width="13.140625" style="25" customWidth="1"/>
    <col min="13065" max="13065" width="0.5703125" style="25" customWidth="1"/>
    <col min="13066" max="13312" width="11.42578125" style="25"/>
    <col min="13313" max="13313" width="0.7109375" style="25" customWidth="1"/>
    <col min="13314" max="13314" width="12.140625" style="25" customWidth="1"/>
    <col min="13315" max="13315" width="22.5703125" style="25" customWidth="1"/>
    <col min="13316" max="13316" width="14.42578125" style="25" customWidth="1"/>
    <col min="13317" max="13317" width="16" style="25" customWidth="1"/>
    <col min="13318" max="13318" width="13.5703125" style="25" customWidth="1"/>
    <col min="13319" max="13319" width="13.7109375" style="25" customWidth="1"/>
    <col min="13320" max="13320" width="13.140625" style="25" customWidth="1"/>
    <col min="13321" max="13321" width="0.5703125" style="25" customWidth="1"/>
    <col min="13322" max="13568" width="11.42578125" style="25"/>
    <col min="13569" max="13569" width="0.7109375" style="25" customWidth="1"/>
    <col min="13570" max="13570" width="12.140625" style="25" customWidth="1"/>
    <col min="13571" max="13571" width="22.5703125" style="25" customWidth="1"/>
    <col min="13572" max="13572" width="14.42578125" style="25" customWidth="1"/>
    <col min="13573" max="13573" width="16" style="25" customWidth="1"/>
    <col min="13574" max="13574" width="13.5703125" style="25" customWidth="1"/>
    <col min="13575" max="13575" width="13.7109375" style="25" customWidth="1"/>
    <col min="13576" max="13576" width="13.140625" style="25" customWidth="1"/>
    <col min="13577" max="13577" width="0.5703125" style="25" customWidth="1"/>
    <col min="13578" max="13824" width="11.42578125" style="25"/>
    <col min="13825" max="13825" width="0.7109375" style="25" customWidth="1"/>
    <col min="13826" max="13826" width="12.140625" style="25" customWidth="1"/>
    <col min="13827" max="13827" width="22.5703125" style="25" customWidth="1"/>
    <col min="13828" max="13828" width="14.42578125" style="25" customWidth="1"/>
    <col min="13829" max="13829" width="16" style="25" customWidth="1"/>
    <col min="13830" max="13830" width="13.5703125" style="25" customWidth="1"/>
    <col min="13831" max="13831" width="13.7109375" style="25" customWidth="1"/>
    <col min="13832" max="13832" width="13.140625" style="25" customWidth="1"/>
    <col min="13833" max="13833" width="0.5703125" style="25" customWidth="1"/>
    <col min="13834" max="14080" width="11.42578125" style="25"/>
    <col min="14081" max="14081" width="0.7109375" style="25" customWidth="1"/>
    <col min="14082" max="14082" width="12.140625" style="25" customWidth="1"/>
    <col min="14083" max="14083" width="22.5703125" style="25" customWidth="1"/>
    <col min="14084" max="14084" width="14.42578125" style="25" customWidth="1"/>
    <col min="14085" max="14085" width="16" style="25" customWidth="1"/>
    <col min="14086" max="14086" width="13.5703125" style="25" customWidth="1"/>
    <col min="14087" max="14087" width="13.7109375" style="25" customWidth="1"/>
    <col min="14088" max="14088" width="13.140625" style="25" customWidth="1"/>
    <col min="14089" max="14089" width="0.5703125" style="25" customWidth="1"/>
    <col min="14090" max="14336" width="11.42578125" style="25"/>
    <col min="14337" max="14337" width="0.7109375" style="25" customWidth="1"/>
    <col min="14338" max="14338" width="12.140625" style="25" customWidth="1"/>
    <col min="14339" max="14339" width="22.5703125" style="25" customWidth="1"/>
    <col min="14340" max="14340" width="14.42578125" style="25" customWidth="1"/>
    <col min="14341" max="14341" width="16" style="25" customWidth="1"/>
    <col min="14342" max="14342" width="13.5703125" style="25" customWidth="1"/>
    <col min="14343" max="14343" width="13.7109375" style="25" customWidth="1"/>
    <col min="14344" max="14344" width="13.140625" style="25" customWidth="1"/>
    <col min="14345" max="14345" width="0.5703125" style="25" customWidth="1"/>
    <col min="14346" max="14592" width="11.42578125" style="25"/>
    <col min="14593" max="14593" width="0.7109375" style="25" customWidth="1"/>
    <col min="14594" max="14594" width="12.140625" style="25" customWidth="1"/>
    <col min="14595" max="14595" width="22.5703125" style="25" customWidth="1"/>
    <col min="14596" max="14596" width="14.42578125" style="25" customWidth="1"/>
    <col min="14597" max="14597" width="16" style="25" customWidth="1"/>
    <col min="14598" max="14598" width="13.5703125" style="25" customWidth="1"/>
    <col min="14599" max="14599" width="13.7109375" style="25" customWidth="1"/>
    <col min="14600" max="14600" width="13.140625" style="25" customWidth="1"/>
    <col min="14601" max="14601" width="0.5703125" style="25" customWidth="1"/>
    <col min="14602" max="14848" width="11.42578125" style="25"/>
    <col min="14849" max="14849" width="0.7109375" style="25" customWidth="1"/>
    <col min="14850" max="14850" width="12.140625" style="25" customWidth="1"/>
    <col min="14851" max="14851" width="22.5703125" style="25" customWidth="1"/>
    <col min="14852" max="14852" width="14.42578125" style="25" customWidth="1"/>
    <col min="14853" max="14853" width="16" style="25" customWidth="1"/>
    <col min="14854" max="14854" width="13.5703125" style="25" customWidth="1"/>
    <col min="14855" max="14855" width="13.7109375" style="25" customWidth="1"/>
    <col min="14856" max="14856" width="13.140625" style="25" customWidth="1"/>
    <col min="14857" max="14857" width="0.5703125" style="25" customWidth="1"/>
    <col min="14858" max="15104" width="11.42578125" style="25"/>
    <col min="15105" max="15105" width="0.7109375" style="25" customWidth="1"/>
    <col min="15106" max="15106" width="12.140625" style="25" customWidth="1"/>
    <col min="15107" max="15107" width="22.5703125" style="25" customWidth="1"/>
    <col min="15108" max="15108" width="14.42578125" style="25" customWidth="1"/>
    <col min="15109" max="15109" width="16" style="25" customWidth="1"/>
    <col min="15110" max="15110" width="13.5703125" style="25" customWidth="1"/>
    <col min="15111" max="15111" width="13.7109375" style="25" customWidth="1"/>
    <col min="15112" max="15112" width="13.140625" style="25" customWidth="1"/>
    <col min="15113" max="15113" width="0.5703125" style="25" customWidth="1"/>
    <col min="15114" max="15360" width="11.42578125" style="25"/>
    <col min="15361" max="15361" width="0.7109375" style="25" customWidth="1"/>
    <col min="15362" max="15362" width="12.140625" style="25" customWidth="1"/>
    <col min="15363" max="15363" width="22.5703125" style="25" customWidth="1"/>
    <col min="15364" max="15364" width="14.42578125" style="25" customWidth="1"/>
    <col min="15365" max="15365" width="16" style="25" customWidth="1"/>
    <col min="15366" max="15366" width="13.5703125" style="25" customWidth="1"/>
    <col min="15367" max="15367" width="13.7109375" style="25" customWidth="1"/>
    <col min="15368" max="15368" width="13.140625" style="25" customWidth="1"/>
    <col min="15369" max="15369" width="0.5703125" style="25" customWidth="1"/>
    <col min="15370" max="15616" width="11.42578125" style="25"/>
    <col min="15617" max="15617" width="0.7109375" style="25" customWidth="1"/>
    <col min="15618" max="15618" width="12.140625" style="25" customWidth="1"/>
    <col min="15619" max="15619" width="22.5703125" style="25" customWidth="1"/>
    <col min="15620" max="15620" width="14.42578125" style="25" customWidth="1"/>
    <col min="15621" max="15621" width="16" style="25" customWidth="1"/>
    <col min="15622" max="15622" width="13.5703125" style="25" customWidth="1"/>
    <col min="15623" max="15623" width="13.7109375" style="25" customWidth="1"/>
    <col min="15624" max="15624" width="13.140625" style="25" customWidth="1"/>
    <col min="15625" max="15625" width="0.5703125" style="25" customWidth="1"/>
    <col min="15626" max="15872" width="11.42578125" style="25"/>
    <col min="15873" max="15873" width="0.7109375" style="25" customWidth="1"/>
    <col min="15874" max="15874" width="12.140625" style="25" customWidth="1"/>
    <col min="15875" max="15875" width="22.5703125" style="25" customWidth="1"/>
    <col min="15876" max="15876" width="14.42578125" style="25" customWidth="1"/>
    <col min="15877" max="15877" width="16" style="25" customWidth="1"/>
    <col min="15878" max="15878" width="13.5703125" style="25" customWidth="1"/>
    <col min="15879" max="15879" width="13.7109375" style="25" customWidth="1"/>
    <col min="15880" max="15880" width="13.140625" style="25" customWidth="1"/>
    <col min="15881" max="15881" width="0.5703125" style="25" customWidth="1"/>
    <col min="15882" max="16128" width="11.42578125" style="25"/>
    <col min="16129" max="16129" width="0.7109375" style="25" customWidth="1"/>
    <col min="16130" max="16130" width="12.140625" style="25" customWidth="1"/>
    <col min="16131" max="16131" width="22.5703125" style="25" customWidth="1"/>
    <col min="16132" max="16132" width="14.42578125" style="25" customWidth="1"/>
    <col min="16133" max="16133" width="16" style="25" customWidth="1"/>
    <col min="16134" max="16134" width="13.5703125" style="25" customWidth="1"/>
    <col min="16135" max="16135" width="13.7109375" style="25" customWidth="1"/>
    <col min="16136" max="16136" width="13.140625" style="25" customWidth="1"/>
    <col min="16137" max="16137" width="0.5703125" style="25" customWidth="1"/>
    <col min="16138" max="16384" width="11.42578125" style="25"/>
  </cols>
  <sheetData>
    <row r="1" spans="1:8" customFormat="1" ht="15" x14ac:dyDescent="0.25">
      <c r="A1" s="11"/>
      <c r="B1" s="131"/>
      <c r="C1" s="132"/>
      <c r="D1" s="12"/>
      <c r="E1" s="13"/>
      <c r="F1" s="13"/>
      <c r="G1" s="14"/>
    </row>
    <row r="2" spans="1:8" customFormat="1" ht="15.75" x14ac:dyDescent="0.25">
      <c r="A2" s="15"/>
      <c r="B2" s="131"/>
      <c r="C2" s="132"/>
      <c r="D2" s="16" t="s">
        <v>26</v>
      </c>
      <c r="E2" s="17"/>
      <c r="F2" s="17"/>
      <c r="G2" s="18"/>
    </row>
    <row r="3" spans="1:8" customFormat="1" ht="15" x14ac:dyDescent="0.25">
      <c r="A3" s="19"/>
      <c r="B3" s="20"/>
      <c r="C3" s="21"/>
      <c r="D3" s="22"/>
      <c r="E3" s="23"/>
      <c r="F3" s="23"/>
      <c r="G3" s="24"/>
    </row>
    <row r="5" spans="1:8" x14ac:dyDescent="0.2">
      <c r="D5" s="26"/>
      <c r="E5" s="26"/>
      <c r="F5" s="26"/>
    </row>
    <row r="6" spans="1:8" x14ac:dyDescent="0.2">
      <c r="D6" s="26"/>
      <c r="E6" s="26"/>
      <c r="F6" s="26"/>
    </row>
    <row r="7" spans="1:8" x14ac:dyDescent="0.2">
      <c r="D7" s="26"/>
      <c r="E7" s="26"/>
      <c r="F7" s="26"/>
    </row>
    <row r="8" spans="1:8" x14ac:dyDescent="0.2">
      <c r="B8" s="27" t="s">
        <v>89</v>
      </c>
      <c r="C8" s="28"/>
      <c r="D8" s="26"/>
      <c r="E8" s="26"/>
      <c r="F8" s="27" t="s">
        <v>27</v>
      </c>
      <c r="G8" s="29">
        <v>6</v>
      </c>
    </row>
    <row r="9" spans="1:8" x14ac:dyDescent="0.2">
      <c r="B9" s="26"/>
      <c r="C9" s="26"/>
      <c r="D9" s="26"/>
      <c r="E9" s="26"/>
      <c r="F9" s="27" t="s">
        <v>28</v>
      </c>
      <c r="G9" s="30" t="s">
        <v>250</v>
      </c>
      <c r="H9" s="31"/>
    </row>
    <row r="10" spans="1:8" x14ac:dyDescent="0.2">
      <c r="B10" s="26"/>
      <c r="C10" s="26"/>
      <c r="D10" s="26"/>
      <c r="E10" s="26"/>
      <c r="F10" s="30" t="s">
        <v>123</v>
      </c>
      <c r="G10" s="31"/>
      <c r="H10" s="31"/>
    </row>
    <row r="11" spans="1:8" x14ac:dyDescent="0.2">
      <c r="B11" s="26"/>
      <c r="C11" s="26"/>
      <c r="D11" s="26"/>
      <c r="E11" s="26"/>
      <c r="F11" s="32"/>
      <c r="G11" s="32"/>
      <c r="H11" s="32"/>
    </row>
    <row r="12" spans="1:8" x14ac:dyDescent="0.2">
      <c r="F12" s="27" t="s">
        <v>32</v>
      </c>
      <c r="G12" s="33" t="s">
        <v>251</v>
      </c>
    </row>
    <row r="13" spans="1:8" ht="15" thickBot="1" x14ac:dyDescent="0.25">
      <c r="B13" s="34" t="s">
        <v>33</v>
      </c>
      <c r="C13" s="35"/>
      <c r="D13" s="35"/>
      <c r="E13" s="35"/>
      <c r="F13" s="35"/>
      <c r="G13" s="35"/>
      <c r="H13" s="35"/>
    </row>
    <row r="14" spans="1:8" ht="15" thickBot="1" x14ac:dyDescent="0.25">
      <c r="B14" s="133" t="s">
        <v>34</v>
      </c>
      <c r="C14" s="134"/>
      <c r="D14" s="37" t="s">
        <v>35</v>
      </c>
      <c r="E14" s="37" t="s">
        <v>36</v>
      </c>
      <c r="F14" s="37" t="s">
        <v>37</v>
      </c>
      <c r="G14" s="38" t="s">
        <v>38</v>
      </c>
      <c r="H14" s="135"/>
    </row>
    <row r="15" spans="1:8" ht="14.25" x14ac:dyDescent="0.2">
      <c r="B15" s="138"/>
      <c r="C15" s="139"/>
      <c r="D15" s="40"/>
      <c r="E15" s="40"/>
      <c r="F15" s="40"/>
      <c r="G15" s="40"/>
      <c r="H15" s="136"/>
    </row>
    <row r="16" spans="1:8" x14ac:dyDescent="0.2">
      <c r="B16" s="140" t="s">
        <v>39</v>
      </c>
      <c r="C16" s="141"/>
      <c r="D16" s="48" t="s">
        <v>109</v>
      </c>
      <c r="E16" s="42"/>
      <c r="F16" s="42"/>
      <c r="G16" s="42">
        <v>20</v>
      </c>
      <c r="H16" s="136"/>
    </row>
    <row r="17" spans="2:8" x14ac:dyDescent="0.2">
      <c r="B17" s="140" t="s">
        <v>110</v>
      </c>
      <c r="C17" s="141"/>
      <c r="D17" s="48" t="s">
        <v>111</v>
      </c>
      <c r="E17" s="46">
        <f>130000*1.05</f>
        <v>136500</v>
      </c>
      <c r="F17" s="78">
        <v>600</v>
      </c>
      <c r="G17" s="87">
        <f>+E17/F17</f>
        <v>227.5</v>
      </c>
      <c r="H17" s="136"/>
    </row>
    <row r="18" spans="2:8" x14ac:dyDescent="0.2">
      <c r="B18" s="140" t="s">
        <v>112</v>
      </c>
      <c r="C18" s="141"/>
      <c r="D18" s="48" t="s">
        <v>113</v>
      </c>
      <c r="E18" s="46">
        <f>110000*1.05</f>
        <v>115500</v>
      </c>
      <c r="F18" s="79">
        <v>600</v>
      </c>
      <c r="G18" s="46">
        <f>+E18/F18</f>
        <v>192.5</v>
      </c>
      <c r="H18" s="136"/>
    </row>
    <row r="19" spans="2:8" ht="15" thickBot="1" x14ac:dyDescent="0.25">
      <c r="B19" s="144" t="s">
        <v>39</v>
      </c>
      <c r="C19" s="145"/>
      <c r="D19" s="45"/>
      <c r="E19" s="45"/>
      <c r="F19" s="98">
        <v>0.01</v>
      </c>
      <c r="G19" s="99">
        <f>H48*F19</f>
        <v>1.5414339892119648</v>
      </c>
      <c r="H19" s="137"/>
    </row>
    <row r="20" spans="2:8" ht="14.25" x14ac:dyDescent="0.2">
      <c r="B20" s="146"/>
      <c r="C20" s="146"/>
      <c r="D20" s="35"/>
      <c r="E20" s="35"/>
      <c r="F20" s="35"/>
      <c r="G20" s="35" t="s">
        <v>42</v>
      </c>
      <c r="H20" s="46">
        <f>+SUM(G15:G19)</f>
        <v>441.54143398921195</v>
      </c>
    </row>
    <row r="21" spans="2:8" ht="14.25" x14ac:dyDescent="0.2">
      <c r="B21" s="35"/>
      <c r="C21" s="35"/>
      <c r="D21" s="35"/>
      <c r="E21" s="35"/>
      <c r="F21" s="35"/>
      <c r="G21" s="35"/>
      <c r="H21" s="35"/>
    </row>
    <row r="22" spans="2:8" ht="15" x14ac:dyDescent="0.2">
      <c r="B22" s="35"/>
      <c r="C22" s="35"/>
      <c r="D22" s="47"/>
      <c r="E22" s="35"/>
      <c r="F22" s="35"/>
      <c r="G22" s="35"/>
      <c r="H22" s="35"/>
    </row>
    <row r="23" spans="2:8" ht="15" thickBot="1" x14ac:dyDescent="0.25">
      <c r="B23" s="34" t="s">
        <v>43</v>
      </c>
      <c r="C23" s="35"/>
      <c r="D23" s="35"/>
      <c r="E23" s="35"/>
      <c r="F23" s="35"/>
      <c r="G23" s="35"/>
      <c r="H23" s="35"/>
    </row>
    <row r="24" spans="2:8" ht="15" thickBot="1" x14ac:dyDescent="0.25">
      <c r="B24" s="147" t="s">
        <v>34</v>
      </c>
      <c r="C24" s="148"/>
      <c r="D24" s="37" t="s">
        <v>44</v>
      </c>
      <c r="E24" s="37" t="s">
        <v>45</v>
      </c>
      <c r="F24" s="37" t="s">
        <v>46</v>
      </c>
      <c r="G24" s="38" t="s">
        <v>38</v>
      </c>
      <c r="H24" s="135"/>
    </row>
    <row r="25" spans="2:8" ht="14.25" x14ac:dyDescent="0.2">
      <c r="B25" s="138"/>
      <c r="C25" s="139"/>
      <c r="D25" s="39"/>
      <c r="E25" s="39"/>
      <c r="F25" s="39"/>
      <c r="G25" s="39"/>
      <c r="H25" s="136"/>
    </row>
    <row r="26" spans="2:8" x14ac:dyDescent="0.2">
      <c r="B26" s="140"/>
      <c r="C26" s="141"/>
      <c r="D26" s="48"/>
      <c r="E26" s="49"/>
      <c r="F26" s="48"/>
      <c r="G26" s="50"/>
      <c r="H26" s="136"/>
    </row>
    <row r="27" spans="2:8" x14ac:dyDescent="0.2">
      <c r="B27" s="149"/>
      <c r="C27" s="150"/>
      <c r="D27" s="48"/>
      <c r="E27" s="49"/>
      <c r="F27" s="48"/>
      <c r="G27" s="50"/>
      <c r="H27" s="136"/>
    </row>
    <row r="28" spans="2:8" x14ac:dyDescent="0.2">
      <c r="B28" s="151"/>
      <c r="C28" s="152"/>
      <c r="D28" s="51"/>
      <c r="E28" s="52"/>
      <c r="F28" s="51"/>
      <c r="G28" s="53"/>
      <c r="H28" s="136"/>
    </row>
    <row r="29" spans="2:8" ht="14.25" x14ac:dyDescent="0.2">
      <c r="B29" s="153"/>
      <c r="C29" s="154"/>
      <c r="D29" s="44"/>
      <c r="E29" s="54"/>
      <c r="F29" s="44"/>
      <c r="G29" s="55"/>
      <c r="H29" s="136"/>
    </row>
    <row r="30" spans="2:8" ht="14.25" x14ac:dyDescent="0.2">
      <c r="B30" s="153"/>
      <c r="C30" s="154"/>
      <c r="D30" s="44"/>
      <c r="E30" s="54"/>
      <c r="F30" s="44"/>
      <c r="G30" s="55"/>
      <c r="H30" s="136"/>
    </row>
    <row r="31" spans="2:8" ht="15" thickBot="1" x14ac:dyDescent="0.25">
      <c r="B31" s="144"/>
      <c r="C31" s="145"/>
      <c r="D31" s="45"/>
      <c r="E31" s="45"/>
      <c r="F31" s="45"/>
      <c r="G31" s="45"/>
      <c r="H31" s="137"/>
    </row>
    <row r="32" spans="2:8" ht="14.25" x14ac:dyDescent="0.2">
      <c r="B32" s="146"/>
      <c r="C32" s="146"/>
      <c r="D32" s="35"/>
      <c r="E32" s="35"/>
      <c r="F32" s="35"/>
      <c r="G32" s="35" t="s">
        <v>42</v>
      </c>
      <c r="H32" s="46">
        <f>+SUM(G25:G31)</f>
        <v>0</v>
      </c>
    </row>
    <row r="33" spans="2:8" ht="14.25" x14ac:dyDescent="0.2">
      <c r="B33" s="35"/>
      <c r="C33" s="35"/>
      <c r="D33" s="35"/>
      <c r="E33" s="35"/>
      <c r="F33" s="35"/>
      <c r="G33" s="35"/>
      <c r="H33" s="35"/>
    </row>
    <row r="34" spans="2:8" ht="15" thickBot="1" x14ac:dyDescent="0.25">
      <c r="B34" s="34" t="s">
        <v>47</v>
      </c>
      <c r="C34" s="35"/>
      <c r="D34" s="35"/>
      <c r="E34" s="35"/>
      <c r="F34" s="35"/>
      <c r="G34" s="35"/>
      <c r="H34" s="35"/>
    </row>
    <row r="35" spans="2:8" ht="15" thickBot="1" x14ac:dyDescent="0.25">
      <c r="B35" s="36" t="s">
        <v>48</v>
      </c>
      <c r="C35" s="37" t="s">
        <v>49</v>
      </c>
      <c r="D35" s="37" t="s">
        <v>50</v>
      </c>
      <c r="E35" s="37" t="s">
        <v>51</v>
      </c>
      <c r="F35" s="37" t="s">
        <v>52</v>
      </c>
      <c r="G35" s="38" t="s">
        <v>38</v>
      </c>
      <c r="H35" s="155"/>
    </row>
    <row r="36" spans="2:8" ht="14.25" x14ac:dyDescent="0.2">
      <c r="B36" s="56"/>
      <c r="C36" s="40"/>
      <c r="D36" s="40"/>
      <c r="E36" s="40"/>
      <c r="F36" s="40"/>
      <c r="G36" s="57"/>
      <c r="H36" s="156"/>
    </row>
    <row r="37" spans="2:8" x14ac:dyDescent="0.2">
      <c r="B37" s="58"/>
      <c r="C37" s="42"/>
      <c r="D37" s="42"/>
      <c r="E37" s="42"/>
      <c r="F37" s="42"/>
      <c r="G37" s="59"/>
      <c r="H37" s="156"/>
    </row>
    <row r="38" spans="2:8" ht="15" thickBot="1" x14ac:dyDescent="0.25">
      <c r="B38" s="60"/>
      <c r="C38" s="45"/>
      <c r="D38" s="45"/>
      <c r="E38" s="45"/>
      <c r="F38" s="45"/>
      <c r="G38" s="61"/>
      <c r="H38" s="157"/>
    </row>
    <row r="39" spans="2:8" ht="14.25" x14ac:dyDescent="0.2">
      <c r="B39" s="35"/>
      <c r="C39" s="35"/>
      <c r="D39" s="35"/>
      <c r="E39" s="35"/>
      <c r="F39" s="35"/>
      <c r="G39" s="35" t="s">
        <v>42</v>
      </c>
      <c r="H39" s="46">
        <f>+SUM(G34:G38)</f>
        <v>0</v>
      </c>
    </row>
    <row r="40" spans="2:8" ht="14.25" x14ac:dyDescent="0.2">
      <c r="B40" s="35"/>
      <c r="C40" s="35"/>
      <c r="D40" s="35"/>
      <c r="E40" s="35"/>
      <c r="F40" s="35"/>
      <c r="G40" s="35"/>
      <c r="H40" s="35"/>
    </row>
    <row r="41" spans="2:8" ht="15" thickBot="1" x14ac:dyDescent="0.25">
      <c r="B41" s="34" t="s">
        <v>53</v>
      </c>
      <c r="C41" s="35"/>
      <c r="D41" s="35"/>
      <c r="E41" s="35"/>
      <c r="F41" s="35"/>
      <c r="G41" s="35"/>
      <c r="H41" s="35"/>
    </row>
    <row r="42" spans="2:8" ht="15" thickBot="1" x14ac:dyDescent="0.25">
      <c r="B42" s="36" t="s">
        <v>54</v>
      </c>
      <c r="C42" s="37" t="s">
        <v>55</v>
      </c>
      <c r="D42" s="37" t="s">
        <v>56</v>
      </c>
      <c r="E42" s="37" t="s">
        <v>57</v>
      </c>
      <c r="F42" s="37" t="s">
        <v>37</v>
      </c>
      <c r="G42" s="82" t="s">
        <v>38</v>
      </c>
      <c r="H42" s="155"/>
    </row>
    <row r="43" spans="2:8" x14ac:dyDescent="0.2">
      <c r="B43" s="62" t="s">
        <v>124</v>
      </c>
      <c r="C43" s="63">
        <f>'MANO DE OBRA'!D43</f>
        <v>184019.34630004124</v>
      </c>
      <c r="D43" s="64">
        <v>0.85</v>
      </c>
      <c r="E43" s="65">
        <f>C43*1.85</f>
        <v>340435.79065507633</v>
      </c>
      <c r="F43" s="66">
        <v>4800</v>
      </c>
      <c r="G43" s="83">
        <f>E43/F43</f>
        <v>70.924123053140903</v>
      </c>
      <c r="H43" s="156"/>
    </row>
    <row r="44" spans="2:8" x14ac:dyDescent="0.2">
      <c r="B44" s="58" t="s">
        <v>125</v>
      </c>
      <c r="C44" s="63">
        <f>'MANO DE OBRA'!D32</f>
        <v>215920.28333333335</v>
      </c>
      <c r="D44" s="64">
        <v>0.85</v>
      </c>
      <c r="E44" s="65">
        <f>C44*1.85</f>
        <v>399452.52416666673</v>
      </c>
      <c r="F44" s="42">
        <v>4800</v>
      </c>
      <c r="G44" s="83">
        <f>E44/F44</f>
        <v>83.219275868055561</v>
      </c>
      <c r="H44" s="156"/>
    </row>
    <row r="45" spans="2:8" ht="14.25" x14ac:dyDescent="0.2">
      <c r="B45" s="68"/>
      <c r="C45" s="43"/>
      <c r="D45" s="43"/>
      <c r="E45" s="43"/>
      <c r="F45" s="43"/>
      <c r="G45" s="84"/>
      <c r="H45" s="156"/>
    </row>
    <row r="46" spans="2:8" ht="14.25" x14ac:dyDescent="0.2">
      <c r="B46" s="68"/>
      <c r="C46" s="43"/>
      <c r="D46" s="43"/>
      <c r="E46" s="43"/>
      <c r="F46" s="43"/>
      <c r="G46" s="84"/>
      <c r="H46" s="156"/>
    </row>
    <row r="47" spans="2:8" ht="15" thickBot="1" x14ac:dyDescent="0.25">
      <c r="B47" s="60"/>
      <c r="C47" s="45"/>
      <c r="D47" s="45"/>
      <c r="E47" s="45"/>
      <c r="F47" s="45"/>
      <c r="G47" s="61"/>
      <c r="H47" s="157"/>
    </row>
    <row r="48" spans="2:8" ht="14.25" x14ac:dyDescent="0.2">
      <c r="B48" s="35"/>
      <c r="C48" s="35"/>
      <c r="D48" s="35"/>
      <c r="E48" s="35"/>
      <c r="F48" s="35"/>
      <c r="G48" s="35" t="s">
        <v>42</v>
      </c>
      <c r="H48" s="46">
        <f>+SUM(G43:G47)</f>
        <v>154.14339892119648</v>
      </c>
    </row>
    <row r="49" spans="2:8" ht="15" thickBot="1" x14ac:dyDescent="0.25">
      <c r="B49" s="35"/>
      <c r="C49" s="35"/>
      <c r="D49" s="35"/>
      <c r="E49" s="35"/>
      <c r="F49" s="35"/>
      <c r="G49" s="35"/>
      <c r="H49" s="35"/>
    </row>
    <row r="50" spans="2:8" ht="15" thickBot="1" x14ac:dyDescent="0.25">
      <c r="B50" s="35"/>
      <c r="C50" s="35"/>
      <c r="D50" s="35"/>
      <c r="E50" s="35"/>
      <c r="F50" s="35" t="s">
        <v>60</v>
      </c>
      <c r="G50" s="35"/>
      <c r="H50" s="71">
        <f>+H48+H39+H32+H20</f>
        <v>595.68483291040843</v>
      </c>
    </row>
    <row r="51" spans="2:8" ht="14.25" x14ac:dyDescent="0.2">
      <c r="B51" s="35"/>
      <c r="C51" s="35"/>
      <c r="D51" s="35"/>
      <c r="E51" s="35"/>
      <c r="F51" s="35"/>
      <c r="G51" s="35"/>
      <c r="H51" s="35"/>
    </row>
    <row r="52" spans="2:8" ht="14.25" x14ac:dyDescent="0.2">
      <c r="B52" s="35"/>
      <c r="C52" s="35"/>
      <c r="D52" s="35"/>
      <c r="E52" s="35"/>
      <c r="F52" s="35"/>
      <c r="G52" s="35"/>
      <c r="H52" s="35"/>
    </row>
    <row r="53" spans="2:8" ht="15" thickBot="1" x14ac:dyDescent="0.25">
      <c r="B53" s="34" t="s">
        <v>61</v>
      </c>
      <c r="C53" s="35"/>
      <c r="D53" s="35"/>
      <c r="E53" s="35"/>
      <c r="F53" s="35"/>
      <c r="G53" s="35"/>
      <c r="H53" s="35"/>
    </row>
    <row r="54" spans="2:8" ht="15" thickBot="1" x14ac:dyDescent="0.25">
      <c r="B54" s="133" t="s">
        <v>62</v>
      </c>
      <c r="C54" s="134"/>
      <c r="D54" s="134"/>
      <c r="E54" s="134"/>
      <c r="F54" s="37" t="s">
        <v>63</v>
      </c>
      <c r="G54" s="38" t="s">
        <v>64</v>
      </c>
      <c r="H54" s="155"/>
    </row>
    <row r="55" spans="2:8" x14ac:dyDescent="0.2">
      <c r="B55" s="160"/>
      <c r="C55" s="161"/>
      <c r="D55" s="161"/>
      <c r="E55" s="161"/>
      <c r="F55" s="72"/>
      <c r="G55" s="73"/>
      <c r="H55" s="156"/>
    </row>
    <row r="56" spans="2:8" x14ac:dyDescent="0.2">
      <c r="B56" s="162"/>
      <c r="C56" s="163"/>
      <c r="D56" s="163"/>
      <c r="E56" s="163"/>
      <c r="F56" s="41"/>
      <c r="G56" s="73"/>
      <c r="H56" s="156"/>
    </row>
    <row r="57" spans="2:8" x14ac:dyDescent="0.2">
      <c r="B57" s="162"/>
      <c r="C57" s="163"/>
      <c r="D57" s="163"/>
      <c r="E57" s="163"/>
      <c r="F57" s="41"/>
      <c r="G57" s="73"/>
      <c r="H57" s="156"/>
    </row>
    <row r="58" spans="2:8" ht="15" thickBot="1" x14ac:dyDescent="0.25">
      <c r="B58" s="144"/>
      <c r="C58" s="145"/>
      <c r="D58" s="145"/>
      <c r="E58" s="145"/>
      <c r="F58" s="45"/>
      <c r="G58" s="61"/>
      <c r="H58" s="157"/>
    </row>
    <row r="59" spans="2:8" ht="14.25" x14ac:dyDescent="0.2">
      <c r="B59" s="35"/>
      <c r="C59" s="35"/>
      <c r="D59" s="35"/>
      <c r="E59" s="35"/>
      <c r="F59" s="35"/>
      <c r="G59" s="35" t="s">
        <v>42</v>
      </c>
      <c r="H59" s="46">
        <f>+SUM(G55:G57)</f>
        <v>0</v>
      </c>
    </row>
    <row r="60" spans="2:8" ht="15" thickBot="1" x14ac:dyDescent="0.25">
      <c r="B60" s="35"/>
      <c r="C60" s="35"/>
      <c r="D60" s="35"/>
      <c r="E60" s="35"/>
      <c r="F60" s="35"/>
      <c r="G60" s="35"/>
      <c r="H60" s="35"/>
    </row>
    <row r="61" spans="2:8" ht="15" thickBot="1" x14ac:dyDescent="0.25">
      <c r="B61" s="35"/>
      <c r="C61" s="35"/>
      <c r="D61" s="35"/>
      <c r="E61" s="74" t="s">
        <v>68</v>
      </c>
      <c r="F61" s="35"/>
      <c r="G61" s="35"/>
      <c r="H61" s="71">
        <f>+H59+H50</f>
        <v>595.68483291040843</v>
      </c>
    </row>
    <row r="62" spans="2:8" ht="14.25" x14ac:dyDescent="0.2">
      <c r="B62" s="35"/>
      <c r="C62" s="35"/>
      <c r="D62" s="35"/>
      <c r="E62" s="35"/>
      <c r="F62" s="35"/>
      <c r="G62" s="35"/>
      <c r="H62" s="35"/>
    </row>
    <row r="63" spans="2:8" ht="14.25" x14ac:dyDescent="0.2">
      <c r="B63" s="35"/>
      <c r="C63" s="35"/>
      <c r="D63" s="35"/>
      <c r="E63" s="35"/>
      <c r="F63" s="35"/>
      <c r="G63" s="35"/>
      <c r="H63" s="35"/>
    </row>
    <row r="64" spans="2:8" ht="14.25" x14ac:dyDescent="0.2">
      <c r="B64" s="75"/>
      <c r="C64" s="35"/>
      <c r="D64" s="35"/>
      <c r="E64" s="35"/>
      <c r="F64" s="76"/>
      <c r="G64" s="77"/>
      <c r="H64" s="75"/>
    </row>
    <row r="65" spans="2:8" ht="14.25" x14ac:dyDescent="0.2">
      <c r="B65" s="28"/>
      <c r="C65" s="35"/>
      <c r="D65" s="35"/>
      <c r="E65" s="35"/>
      <c r="F65" s="35"/>
      <c r="G65" s="35"/>
      <c r="H65" s="35"/>
    </row>
  </sheetData>
  <mergeCells count="28">
    <mergeCell ref="B32:C32"/>
    <mergeCell ref="H35:H38"/>
    <mergeCell ref="H42:H47"/>
    <mergeCell ref="B54:E54"/>
    <mergeCell ref="H54:H58"/>
    <mergeCell ref="B55:E55"/>
    <mergeCell ref="B56:E56"/>
    <mergeCell ref="B57:E57"/>
    <mergeCell ref="B58:E58"/>
    <mergeCell ref="B20:C20"/>
    <mergeCell ref="B24:C24"/>
    <mergeCell ref="H24:H31"/>
    <mergeCell ref="B25:C25"/>
    <mergeCell ref="B26:C26"/>
    <mergeCell ref="B27:C27"/>
    <mergeCell ref="B28:C28"/>
    <mergeCell ref="B29:C29"/>
    <mergeCell ref="B30:C30"/>
    <mergeCell ref="B31:C31"/>
    <mergeCell ref="B1:C1"/>
    <mergeCell ref="B2:C2"/>
    <mergeCell ref="B14:C14"/>
    <mergeCell ref="H14:H19"/>
    <mergeCell ref="B15:C15"/>
    <mergeCell ref="B16:C16"/>
    <mergeCell ref="B17:C17"/>
    <mergeCell ref="B18:C18"/>
    <mergeCell ref="B19:C19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"/>
  <sheetViews>
    <sheetView topLeftCell="A23" workbookViewId="0">
      <selection activeCell="G6" sqref="G6"/>
    </sheetView>
  </sheetViews>
  <sheetFormatPr baseColWidth="10" defaultColWidth="9.140625" defaultRowHeight="15" x14ac:dyDescent="0.25"/>
  <cols>
    <col min="1" max="1" width="11.5703125" customWidth="1"/>
    <col min="2" max="2" width="9.140625" style="117"/>
    <col min="3" max="3" width="84.5703125" style="118" customWidth="1"/>
    <col min="4" max="4" width="17.85546875" style="119" customWidth="1"/>
    <col min="5" max="5" width="14.7109375" customWidth="1"/>
  </cols>
  <sheetData>
    <row r="1" spans="1:5" ht="4.1500000000000004" customHeight="1" thickTop="1" x14ac:dyDescent="0.25">
      <c r="A1" s="164"/>
      <c r="B1" s="165"/>
      <c r="C1" s="165"/>
      <c r="D1" s="166"/>
    </row>
    <row r="2" spans="1:5" ht="4.1500000000000004" customHeight="1" thickBot="1" x14ac:dyDescent="0.3">
      <c r="A2" s="167"/>
      <c r="B2" s="168"/>
      <c r="C2" s="168"/>
      <c r="D2" s="169"/>
    </row>
    <row r="3" spans="1:5" ht="16.5" thickTop="1" thickBot="1" x14ac:dyDescent="0.3">
      <c r="A3" s="170" t="s">
        <v>126</v>
      </c>
      <c r="B3" s="170"/>
      <c r="C3" s="170"/>
      <c r="D3" s="170"/>
    </row>
    <row r="4" spans="1:5" ht="16.5" thickTop="1" thickBot="1" x14ac:dyDescent="0.3">
      <c r="A4" s="170"/>
      <c r="B4" s="170"/>
      <c r="C4" s="170"/>
      <c r="D4" s="170"/>
    </row>
    <row r="5" spans="1:5" ht="16.5" thickTop="1" thickBot="1" x14ac:dyDescent="0.3">
      <c r="A5" s="170"/>
      <c r="B5" s="170"/>
      <c r="C5" s="170"/>
      <c r="D5" s="170"/>
    </row>
    <row r="6" spans="1:5" ht="16.5" thickTop="1" thickBot="1" x14ac:dyDescent="0.3">
      <c r="A6" s="100" t="s">
        <v>127</v>
      </c>
      <c r="B6" s="101" t="s">
        <v>128</v>
      </c>
      <c r="C6" s="102" t="s">
        <v>254</v>
      </c>
      <c r="D6" s="103">
        <f>1750705/30</f>
        <v>58356.833333333336</v>
      </c>
    </row>
    <row r="7" spans="1:5" ht="16.5" thickTop="1" thickBot="1" x14ac:dyDescent="0.3">
      <c r="A7" s="104"/>
      <c r="B7" s="105"/>
      <c r="C7" s="106"/>
      <c r="D7" s="107" t="s">
        <v>129</v>
      </c>
    </row>
    <row r="8" spans="1:5" ht="16.5" thickTop="1" thickBot="1" x14ac:dyDescent="0.3">
      <c r="A8" s="108" t="s">
        <v>130</v>
      </c>
      <c r="B8" s="109" t="s">
        <v>128</v>
      </c>
      <c r="C8" s="110" t="s">
        <v>131</v>
      </c>
      <c r="D8" s="111">
        <f>$D$6*E8</f>
        <v>101210.64046502269</v>
      </c>
      <c r="E8" s="120">
        <v>1.7343408592256722</v>
      </c>
    </row>
    <row r="9" spans="1:5" ht="16.5" thickTop="1" thickBot="1" x14ac:dyDescent="0.3">
      <c r="A9" s="108" t="s">
        <v>132</v>
      </c>
      <c r="B9" s="109" t="s">
        <v>128</v>
      </c>
      <c r="C9" s="110" t="s">
        <v>133</v>
      </c>
      <c r="D9" s="111">
        <f t="shared" ref="D9:D66" si="0">$D$6*E9</f>
        <v>107960.14166666668</v>
      </c>
      <c r="E9" s="120">
        <v>1.85</v>
      </c>
    </row>
    <row r="10" spans="1:5" ht="16.5" thickTop="1" thickBot="1" x14ac:dyDescent="0.3">
      <c r="A10" s="108" t="s">
        <v>134</v>
      </c>
      <c r="B10" s="109" t="s">
        <v>128</v>
      </c>
      <c r="C10" s="110" t="s">
        <v>135</v>
      </c>
      <c r="D10" s="111">
        <f t="shared" si="0"/>
        <v>119612.57509502681</v>
      </c>
      <c r="E10" s="120">
        <v>2.0496755609030672</v>
      </c>
    </row>
    <row r="11" spans="1:5" ht="16.5" thickTop="1" thickBot="1" x14ac:dyDescent="0.3">
      <c r="A11" s="108" t="s">
        <v>136</v>
      </c>
      <c r="B11" s="109" t="s">
        <v>128</v>
      </c>
      <c r="C11" s="110" t="s">
        <v>137</v>
      </c>
      <c r="D11" s="111">
        <f t="shared" si="0"/>
        <v>552058.03890012368</v>
      </c>
      <c r="E11" s="120">
        <v>9.4600410503218466</v>
      </c>
    </row>
    <row r="12" spans="1:5" ht="16.5" thickTop="1" thickBot="1" x14ac:dyDescent="0.3">
      <c r="A12" s="108" t="s">
        <v>138</v>
      </c>
      <c r="B12" s="109" t="s">
        <v>128</v>
      </c>
      <c r="C12" s="110" t="s">
        <v>139</v>
      </c>
      <c r="D12" s="111">
        <f t="shared" si="0"/>
        <v>138014.50972503092</v>
      </c>
      <c r="E12" s="120">
        <v>2.3650102625804617</v>
      </c>
    </row>
    <row r="13" spans="1:5" ht="16.5" thickTop="1" thickBot="1" x14ac:dyDescent="0.3">
      <c r="A13" s="108" t="s">
        <v>140</v>
      </c>
      <c r="B13" s="109" t="s">
        <v>128</v>
      </c>
      <c r="C13" s="110" t="s">
        <v>141</v>
      </c>
      <c r="D13" s="111">
        <f t="shared" si="0"/>
        <v>1012106.4046502267</v>
      </c>
      <c r="E13" s="120">
        <v>17.343408592256718</v>
      </c>
    </row>
    <row r="14" spans="1:5" ht="16.5" thickTop="1" thickBot="1" x14ac:dyDescent="0.3">
      <c r="A14" s="108" t="s">
        <v>142</v>
      </c>
      <c r="B14" s="109" t="s">
        <v>128</v>
      </c>
      <c r="C14" s="110" t="s">
        <v>143</v>
      </c>
      <c r="D14" s="111">
        <f t="shared" si="0"/>
        <v>552058.03890012368</v>
      </c>
      <c r="E14" s="120">
        <v>9.4600410503218466</v>
      </c>
    </row>
    <row r="15" spans="1:5" ht="16.5" thickTop="1" thickBot="1" x14ac:dyDescent="0.3">
      <c r="A15" s="108" t="s">
        <v>144</v>
      </c>
      <c r="B15" s="109" t="s">
        <v>128</v>
      </c>
      <c r="C15" s="110" t="s">
        <v>145</v>
      </c>
      <c r="D15" s="111">
        <f t="shared" si="0"/>
        <v>368038.69260008249</v>
      </c>
      <c r="E15" s="120">
        <v>6.3066940335478989</v>
      </c>
    </row>
    <row r="16" spans="1:5" ht="16.5" thickTop="1" thickBot="1" x14ac:dyDescent="0.3">
      <c r="A16" s="108" t="s">
        <v>146</v>
      </c>
      <c r="B16" s="109" t="s">
        <v>128</v>
      </c>
      <c r="C16" s="110" t="s">
        <v>147</v>
      </c>
      <c r="D16" s="111">
        <f t="shared" si="0"/>
        <v>552058.03890012368</v>
      </c>
      <c r="E16" s="120">
        <v>9.4600410503218466</v>
      </c>
    </row>
    <row r="17" spans="1:5" ht="16.5" thickTop="1" thickBot="1" x14ac:dyDescent="0.3">
      <c r="A17" s="108" t="s">
        <v>148</v>
      </c>
      <c r="B17" s="109" t="s">
        <v>128</v>
      </c>
      <c r="C17" s="110" t="s">
        <v>149</v>
      </c>
      <c r="D17" s="111">
        <f t="shared" si="0"/>
        <v>184019.34630004124</v>
      </c>
      <c r="E17" s="120">
        <v>3.1533470167739495</v>
      </c>
    </row>
    <row r="18" spans="1:5" ht="16.5" thickTop="1" thickBot="1" x14ac:dyDescent="0.3">
      <c r="A18" s="108" t="s">
        <v>150</v>
      </c>
      <c r="B18" s="109" t="s">
        <v>128</v>
      </c>
      <c r="C18" s="110" t="s">
        <v>151</v>
      </c>
      <c r="D18" s="111">
        <f t="shared" si="0"/>
        <v>165617.41167003711</v>
      </c>
      <c r="E18" s="120">
        <v>2.8380123150965542</v>
      </c>
    </row>
    <row r="19" spans="1:5" ht="16.5" thickTop="1" thickBot="1" x14ac:dyDescent="0.3">
      <c r="A19" s="108" t="s">
        <v>152</v>
      </c>
      <c r="B19" s="109" t="s">
        <v>153</v>
      </c>
      <c r="C19" s="110" t="s">
        <v>154</v>
      </c>
      <c r="D19" s="111">
        <f t="shared" si="0"/>
        <v>3680386.9260008247</v>
      </c>
      <c r="E19" s="120">
        <v>63.066940335478982</v>
      </c>
    </row>
    <row r="20" spans="1:5" ht="16.5" thickTop="1" thickBot="1" x14ac:dyDescent="0.3">
      <c r="A20" s="108" t="s">
        <v>155</v>
      </c>
      <c r="B20" s="109" t="s">
        <v>128</v>
      </c>
      <c r="C20" s="110" t="s">
        <v>156</v>
      </c>
      <c r="D20" s="111">
        <f t="shared" si="0"/>
        <v>838133.05585765082</v>
      </c>
      <c r="E20" s="120">
        <v>14.362209324660364</v>
      </c>
    </row>
    <row r="21" spans="1:5" ht="16.5" thickTop="1" thickBot="1" x14ac:dyDescent="0.3">
      <c r="A21" s="108" t="s">
        <v>157</v>
      </c>
      <c r="B21" s="109" t="s">
        <v>128</v>
      </c>
      <c r="C21" s="110" t="s">
        <v>158</v>
      </c>
      <c r="D21" s="111">
        <f t="shared" si="0"/>
        <v>823166.39414590702</v>
      </c>
      <c r="E21" s="120">
        <v>14.105741301005715</v>
      </c>
    </row>
    <row r="22" spans="1:5" ht="16.5" thickTop="1" thickBot="1" x14ac:dyDescent="0.3">
      <c r="A22" s="108" t="s">
        <v>159</v>
      </c>
      <c r="B22" s="109" t="s">
        <v>128</v>
      </c>
      <c r="C22" s="110" t="s">
        <v>160</v>
      </c>
      <c r="D22" s="111">
        <f t="shared" si="0"/>
        <v>939158.02241192095</v>
      </c>
      <c r="E22" s="120">
        <v>16.093368484329243</v>
      </c>
    </row>
    <row r="23" spans="1:5" ht="16.5" thickTop="1" thickBot="1" x14ac:dyDescent="0.3">
      <c r="A23" s="108" t="s">
        <v>161</v>
      </c>
      <c r="B23" s="109" t="s">
        <v>128</v>
      </c>
      <c r="C23" s="110" t="s">
        <v>162</v>
      </c>
      <c r="D23" s="111">
        <f t="shared" si="0"/>
        <v>1043924.6543941273</v>
      </c>
      <c r="E23" s="120">
        <v>17.888644649911789</v>
      </c>
    </row>
    <row r="24" spans="1:5" ht="16.5" thickTop="1" thickBot="1" x14ac:dyDescent="0.3">
      <c r="A24" s="108" t="s">
        <v>163</v>
      </c>
      <c r="B24" s="109" t="s">
        <v>128</v>
      </c>
      <c r="C24" s="110" t="s">
        <v>164</v>
      </c>
      <c r="D24" s="111">
        <f t="shared" si="0"/>
        <v>808199.73243416322</v>
      </c>
      <c r="E24" s="120">
        <v>13.849273277351065</v>
      </c>
    </row>
    <row r="25" spans="1:5" ht="16.5" thickTop="1" thickBot="1" x14ac:dyDescent="0.3">
      <c r="A25" s="108" t="s">
        <v>165</v>
      </c>
      <c r="B25" s="109" t="s">
        <v>128</v>
      </c>
      <c r="C25" s="110" t="s">
        <v>166</v>
      </c>
      <c r="D25" s="111">
        <f t="shared" si="0"/>
        <v>961608.01497953688</v>
      </c>
      <c r="E25" s="120">
        <v>16.478070519811222</v>
      </c>
    </row>
    <row r="26" spans="1:5" ht="16.5" thickTop="1" thickBot="1" x14ac:dyDescent="0.3">
      <c r="A26" s="108" t="s">
        <v>167</v>
      </c>
      <c r="B26" s="109" t="s">
        <v>128</v>
      </c>
      <c r="C26" s="110" t="s">
        <v>168</v>
      </c>
      <c r="D26" s="111">
        <f t="shared" si="0"/>
        <v>995283.00383096037</v>
      </c>
      <c r="E26" s="120">
        <v>17.055123573034184</v>
      </c>
    </row>
    <row r="27" spans="1:5" ht="16.5" thickTop="1" thickBot="1" x14ac:dyDescent="0.3">
      <c r="A27" s="108" t="s">
        <v>169</v>
      </c>
      <c r="B27" s="109" t="s">
        <v>128</v>
      </c>
      <c r="C27" s="110" t="s">
        <v>170</v>
      </c>
      <c r="D27" s="111">
        <f t="shared" si="0"/>
        <v>250691.58367170801</v>
      </c>
      <c r="E27" s="120">
        <v>4.295839396215376</v>
      </c>
    </row>
    <row r="28" spans="1:5" ht="16.5" thickTop="1" thickBot="1" x14ac:dyDescent="0.3">
      <c r="A28" s="108" t="s">
        <v>171</v>
      </c>
      <c r="B28" s="109" t="s">
        <v>128</v>
      </c>
      <c r="C28" s="110" t="s">
        <v>172</v>
      </c>
      <c r="D28" s="111">
        <f t="shared" si="0"/>
        <v>280624.90709519555</v>
      </c>
      <c r="E28" s="120">
        <v>4.8087754435246755</v>
      </c>
    </row>
    <row r="29" spans="1:5" ht="16.5" customHeight="1" thickTop="1" thickBot="1" x14ac:dyDescent="0.3">
      <c r="A29" s="108" t="s">
        <v>173</v>
      </c>
      <c r="B29" s="109" t="s">
        <v>128</v>
      </c>
      <c r="C29" s="110" t="s">
        <v>174</v>
      </c>
      <c r="D29" s="111">
        <f t="shared" si="0"/>
        <v>291979.48796670791</v>
      </c>
      <c r="E29" s="120">
        <v>5.0033470167739491</v>
      </c>
    </row>
    <row r="30" spans="1:5" ht="16.5" thickTop="1" thickBot="1" x14ac:dyDescent="0.3">
      <c r="A30" s="108" t="s">
        <v>175</v>
      </c>
      <c r="B30" s="109" t="s">
        <v>128</v>
      </c>
      <c r="C30" s="110" t="s">
        <v>88</v>
      </c>
      <c r="D30" s="111">
        <f t="shared" si="0"/>
        <v>276029.01945006184</v>
      </c>
      <c r="E30" s="120">
        <v>4.7300205251609233</v>
      </c>
    </row>
    <row r="31" spans="1:5" ht="16.5" thickTop="1" thickBot="1" x14ac:dyDescent="0.3">
      <c r="A31" s="108" t="s">
        <v>176</v>
      </c>
      <c r="B31" s="109" t="s">
        <v>128</v>
      </c>
      <c r="C31" s="110" t="s">
        <v>177</v>
      </c>
      <c r="D31" s="111">
        <f t="shared" si="0"/>
        <v>1079601.4166666667</v>
      </c>
      <c r="E31" s="120">
        <v>18.5</v>
      </c>
    </row>
    <row r="32" spans="1:5" ht="16.5" thickTop="1" thickBot="1" x14ac:dyDescent="0.3">
      <c r="A32" s="108" t="s">
        <v>178</v>
      </c>
      <c r="B32" s="109" t="s">
        <v>128</v>
      </c>
      <c r="C32" s="110" t="s">
        <v>179</v>
      </c>
      <c r="D32" s="111">
        <f t="shared" si="0"/>
        <v>215920.28333333335</v>
      </c>
      <c r="E32" s="120">
        <v>3.7</v>
      </c>
    </row>
    <row r="33" spans="1:5" ht="16.5" thickTop="1" thickBot="1" x14ac:dyDescent="0.3">
      <c r="A33" s="108" t="s">
        <v>180</v>
      </c>
      <c r="B33" s="109" t="s">
        <v>128</v>
      </c>
      <c r="C33" s="110" t="s">
        <v>181</v>
      </c>
      <c r="D33" s="111">
        <f t="shared" si="0"/>
        <v>323880.42499999999</v>
      </c>
      <c r="E33" s="120">
        <v>5.55</v>
      </c>
    </row>
    <row r="34" spans="1:5" ht="16.5" thickTop="1" thickBot="1" x14ac:dyDescent="0.3">
      <c r="A34" s="108" t="s">
        <v>182</v>
      </c>
      <c r="B34" s="109" t="s">
        <v>128</v>
      </c>
      <c r="C34" s="110" t="s">
        <v>183</v>
      </c>
      <c r="D34" s="111">
        <f t="shared" si="0"/>
        <v>431840.56666666671</v>
      </c>
      <c r="E34" s="120">
        <v>7.4</v>
      </c>
    </row>
    <row r="35" spans="1:5" ht="16.5" thickTop="1" thickBot="1" x14ac:dyDescent="0.3">
      <c r="A35" s="108" t="s">
        <v>184</v>
      </c>
      <c r="B35" s="109" t="s">
        <v>128</v>
      </c>
      <c r="C35" s="110" t="s">
        <v>185</v>
      </c>
      <c r="D35" s="111">
        <f t="shared" si="0"/>
        <v>539800.70833333337</v>
      </c>
      <c r="E35" s="120">
        <v>9.25</v>
      </c>
    </row>
    <row r="36" spans="1:5" ht="16.5" thickTop="1" thickBot="1" x14ac:dyDescent="0.3">
      <c r="A36" s="108" t="s">
        <v>186</v>
      </c>
      <c r="B36" s="109" t="s">
        <v>128</v>
      </c>
      <c r="C36" s="110" t="s">
        <v>187</v>
      </c>
      <c r="D36" s="111">
        <f t="shared" si="0"/>
        <v>647760.85</v>
      </c>
      <c r="E36" s="120">
        <v>11.1</v>
      </c>
    </row>
    <row r="37" spans="1:5" ht="16.5" thickTop="1" thickBot="1" x14ac:dyDescent="0.3">
      <c r="A37" s="108" t="s">
        <v>188</v>
      </c>
      <c r="B37" s="109" t="s">
        <v>128</v>
      </c>
      <c r="C37" s="110" t="s">
        <v>189</v>
      </c>
      <c r="D37" s="111">
        <f t="shared" si="0"/>
        <v>755720.9916666667</v>
      </c>
      <c r="E37" s="120">
        <v>12.95</v>
      </c>
    </row>
    <row r="38" spans="1:5" ht="16.5" thickTop="1" thickBot="1" x14ac:dyDescent="0.3">
      <c r="A38" s="108" t="s">
        <v>190</v>
      </c>
      <c r="B38" s="109" t="s">
        <v>128</v>
      </c>
      <c r="C38" s="110" t="s">
        <v>191</v>
      </c>
      <c r="D38" s="111">
        <f t="shared" si="0"/>
        <v>863681.13333333342</v>
      </c>
      <c r="E38" s="120">
        <v>14.8</v>
      </c>
    </row>
    <row r="39" spans="1:5" ht="16.5" thickTop="1" thickBot="1" x14ac:dyDescent="0.3">
      <c r="A39" s="108" t="s">
        <v>192</v>
      </c>
      <c r="B39" s="109" t="s">
        <v>128</v>
      </c>
      <c r="C39" s="110" t="s">
        <v>193</v>
      </c>
      <c r="D39" s="111">
        <f t="shared" si="0"/>
        <v>971641.27499999991</v>
      </c>
      <c r="E39" s="120">
        <v>16.649999999999999</v>
      </c>
    </row>
    <row r="40" spans="1:5" ht="16.5" thickTop="1" thickBot="1" x14ac:dyDescent="0.3">
      <c r="A40" s="108" t="s">
        <v>194</v>
      </c>
      <c r="B40" s="109" t="s">
        <v>128</v>
      </c>
      <c r="C40" s="110" t="s">
        <v>195</v>
      </c>
      <c r="D40" s="111">
        <f t="shared" si="0"/>
        <v>101210.64046502269</v>
      </c>
      <c r="E40" s="120">
        <v>1.7343408592256722</v>
      </c>
    </row>
    <row r="41" spans="1:5" ht="16.5" thickTop="1" thickBot="1" x14ac:dyDescent="0.3">
      <c r="A41" s="108" t="s">
        <v>196</v>
      </c>
      <c r="B41" s="109" t="s">
        <v>128</v>
      </c>
      <c r="C41" s="110" t="s">
        <v>197</v>
      </c>
      <c r="D41" s="111">
        <f t="shared" si="0"/>
        <v>202421.28093004538</v>
      </c>
      <c r="E41" s="120">
        <v>3.4686817184513443</v>
      </c>
    </row>
    <row r="42" spans="1:5" ht="16.5" thickTop="1" thickBot="1" x14ac:dyDescent="0.3">
      <c r="A42" s="108" t="s">
        <v>198</v>
      </c>
      <c r="B42" s="109" t="s">
        <v>128</v>
      </c>
      <c r="C42" s="110" t="s">
        <v>199</v>
      </c>
      <c r="D42" s="111">
        <f t="shared" si="0"/>
        <v>202421.28093004538</v>
      </c>
      <c r="E42" s="120">
        <v>3.4686817184513443</v>
      </c>
    </row>
    <row r="43" spans="1:5" ht="16.5" thickTop="1" thickBot="1" x14ac:dyDescent="0.3">
      <c r="A43" s="108" t="s">
        <v>200</v>
      </c>
      <c r="B43" s="109" t="s">
        <v>128</v>
      </c>
      <c r="C43" s="110" t="s">
        <v>201</v>
      </c>
      <c r="D43" s="111">
        <f t="shared" si="0"/>
        <v>184019.34630004124</v>
      </c>
      <c r="E43" s="120">
        <v>3.1533470167739495</v>
      </c>
    </row>
    <row r="44" spans="1:5" ht="17.25" customHeight="1" thickTop="1" thickBot="1" x14ac:dyDescent="0.3">
      <c r="A44" s="108" t="s">
        <v>202</v>
      </c>
      <c r="B44" s="109" t="s">
        <v>128</v>
      </c>
      <c r="C44" s="110" t="s">
        <v>203</v>
      </c>
      <c r="D44" s="111">
        <f t="shared" si="0"/>
        <v>460048.36575010308</v>
      </c>
      <c r="E44" s="120">
        <v>7.8833675419348728</v>
      </c>
    </row>
    <row r="45" spans="1:5" ht="16.5" thickTop="1" thickBot="1" x14ac:dyDescent="0.3">
      <c r="A45" s="108" t="s">
        <v>204</v>
      </c>
      <c r="B45" s="109" t="s">
        <v>128</v>
      </c>
      <c r="C45" s="110" t="s">
        <v>205</v>
      </c>
      <c r="D45" s="111">
        <f t="shared" si="0"/>
        <v>368038.69260008249</v>
      </c>
      <c r="E45" s="120">
        <v>6.3066940335478989</v>
      </c>
    </row>
    <row r="46" spans="1:5" ht="16.5" thickTop="1" thickBot="1" x14ac:dyDescent="0.3">
      <c r="A46" s="108" t="s">
        <v>206</v>
      </c>
      <c r="B46" s="109" t="s">
        <v>128</v>
      </c>
      <c r="C46" s="110" t="s">
        <v>207</v>
      </c>
      <c r="D46" s="111">
        <f t="shared" si="0"/>
        <v>552058.03890012379</v>
      </c>
      <c r="E46" s="120">
        <v>9.4600410503218484</v>
      </c>
    </row>
    <row r="47" spans="1:5" ht="16.5" thickTop="1" thickBot="1" x14ac:dyDescent="0.3">
      <c r="A47" s="108" t="s">
        <v>208</v>
      </c>
      <c r="B47" s="109" t="s">
        <v>128</v>
      </c>
      <c r="C47" s="110" t="s">
        <v>209</v>
      </c>
      <c r="D47" s="111">
        <f t="shared" si="0"/>
        <v>487651.2676951093</v>
      </c>
      <c r="E47" s="120">
        <v>8.3563695944509657</v>
      </c>
    </row>
    <row r="48" spans="1:5" ht="16.5" thickTop="1" thickBot="1" x14ac:dyDescent="0.3">
      <c r="A48" s="108" t="s">
        <v>210</v>
      </c>
      <c r="B48" s="109" t="s">
        <v>128</v>
      </c>
      <c r="C48" s="110" t="s">
        <v>211</v>
      </c>
      <c r="D48" s="111">
        <f t="shared" si="0"/>
        <v>202421.28093004538</v>
      </c>
      <c r="E48" s="120">
        <v>3.4686817184513443</v>
      </c>
    </row>
    <row r="49" spans="1:5" ht="16.5" thickTop="1" thickBot="1" x14ac:dyDescent="0.3">
      <c r="A49" s="108" t="s">
        <v>212</v>
      </c>
      <c r="B49" s="109" t="s">
        <v>128</v>
      </c>
      <c r="C49" s="110" t="s">
        <v>213</v>
      </c>
      <c r="D49" s="111">
        <f t="shared" si="0"/>
        <v>220823.21556004946</v>
      </c>
      <c r="E49" s="120">
        <v>3.7840164201287387</v>
      </c>
    </row>
    <row r="50" spans="1:5" ht="16.5" thickTop="1" thickBot="1" x14ac:dyDescent="0.3">
      <c r="A50" s="108" t="s">
        <v>214</v>
      </c>
      <c r="B50" s="109" t="s">
        <v>128</v>
      </c>
      <c r="C50" s="110" t="s">
        <v>215</v>
      </c>
      <c r="D50" s="111">
        <f t="shared" si="0"/>
        <v>230024.18287505154</v>
      </c>
      <c r="E50" s="120">
        <v>3.9416837709674364</v>
      </c>
    </row>
    <row r="51" spans="1:5" ht="16.5" thickTop="1" thickBot="1" x14ac:dyDescent="0.3">
      <c r="A51" s="108" t="s">
        <v>216</v>
      </c>
      <c r="B51" s="109" t="s">
        <v>128</v>
      </c>
      <c r="C51" s="110" t="s">
        <v>217</v>
      </c>
      <c r="D51" s="111">
        <f t="shared" si="0"/>
        <v>107960.14166666668</v>
      </c>
      <c r="E51" s="120">
        <v>1.85</v>
      </c>
    </row>
    <row r="52" spans="1:5" ht="16.5" thickTop="1" thickBot="1" x14ac:dyDescent="0.3">
      <c r="A52" s="108" t="s">
        <v>218</v>
      </c>
      <c r="B52" s="109" t="s">
        <v>128</v>
      </c>
      <c r="C52" s="110" t="s">
        <v>219</v>
      </c>
      <c r="D52" s="111">
        <f t="shared" si="0"/>
        <v>215920.28333333335</v>
      </c>
      <c r="E52" s="120">
        <v>3.7</v>
      </c>
    </row>
    <row r="53" spans="1:5" ht="16.5" thickTop="1" thickBot="1" x14ac:dyDescent="0.3">
      <c r="A53" s="108" t="s">
        <v>220</v>
      </c>
      <c r="B53" s="109" t="s">
        <v>128</v>
      </c>
      <c r="C53" s="110" t="s">
        <v>221</v>
      </c>
      <c r="D53" s="111">
        <f t="shared" si="0"/>
        <v>184019.34630004124</v>
      </c>
      <c r="E53" s="120">
        <v>3.1533470167739495</v>
      </c>
    </row>
    <row r="54" spans="1:5" ht="16.5" thickTop="1" thickBot="1" x14ac:dyDescent="0.3">
      <c r="A54" s="108" t="s">
        <v>222</v>
      </c>
      <c r="B54" s="109" t="s">
        <v>128</v>
      </c>
      <c r="C54" s="110" t="s">
        <v>223</v>
      </c>
      <c r="D54" s="111">
        <f t="shared" si="0"/>
        <v>368038.69260008249</v>
      </c>
      <c r="E54" s="120">
        <v>6.3066940335478989</v>
      </c>
    </row>
    <row r="55" spans="1:5" ht="46.5" thickTop="1" thickBot="1" x14ac:dyDescent="0.3">
      <c r="A55" s="112" t="s">
        <v>224</v>
      </c>
      <c r="B55" s="109" t="s">
        <v>128</v>
      </c>
      <c r="C55" s="110" t="s">
        <v>225</v>
      </c>
      <c r="D55" s="111">
        <f t="shared" si="0"/>
        <v>1380145.0972503091</v>
      </c>
      <c r="E55" s="120">
        <v>23.650102625804617</v>
      </c>
    </row>
    <row r="56" spans="1:5" ht="16.5" thickTop="1" thickBot="1" x14ac:dyDescent="0.3">
      <c r="A56" s="108" t="s">
        <v>226</v>
      </c>
      <c r="B56" s="109" t="s">
        <v>128</v>
      </c>
      <c r="C56" s="110" t="s">
        <v>227</v>
      </c>
      <c r="D56" s="111">
        <f t="shared" si="0"/>
        <v>138014.50972503092</v>
      </c>
      <c r="E56" s="120">
        <v>2.3650102625804617</v>
      </c>
    </row>
    <row r="57" spans="1:5" ht="16.5" thickTop="1" thickBot="1" x14ac:dyDescent="0.3">
      <c r="A57" s="108" t="s">
        <v>228</v>
      </c>
      <c r="B57" s="109" t="s">
        <v>128</v>
      </c>
      <c r="C57" s="110" t="s">
        <v>229</v>
      </c>
      <c r="D57" s="111">
        <f t="shared" si="0"/>
        <v>276029.01945006184</v>
      </c>
      <c r="E57" s="120">
        <v>4.7300205251609233</v>
      </c>
    </row>
    <row r="58" spans="1:5" ht="16.5" thickTop="1" thickBot="1" x14ac:dyDescent="0.3">
      <c r="A58" s="108" t="s">
        <v>230</v>
      </c>
      <c r="B58" s="109" t="s">
        <v>128</v>
      </c>
      <c r="C58" s="110" t="s">
        <v>231</v>
      </c>
      <c r="D58" s="111">
        <f t="shared" si="0"/>
        <v>184019.34630004124</v>
      </c>
      <c r="E58" s="120">
        <v>3.1533470167739495</v>
      </c>
    </row>
    <row r="59" spans="1:5" ht="16.5" thickTop="1" thickBot="1" x14ac:dyDescent="0.3">
      <c r="A59" s="108" t="s">
        <v>232</v>
      </c>
      <c r="B59" s="109" t="s">
        <v>128</v>
      </c>
      <c r="C59" s="110" t="s">
        <v>233</v>
      </c>
      <c r="D59" s="111">
        <f t="shared" si="0"/>
        <v>368038.69260008249</v>
      </c>
      <c r="E59" s="120">
        <v>6.3066940335478989</v>
      </c>
    </row>
    <row r="60" spans="1:5" ht="16.5" thickTop="1" thickBot="1" x14ac:dyDescent="0.3">
      <c r="A60" s="108" t="s">
        <v>234</v>
      </c>
      <c r="B60" s="109" t="s">
        <v>128</v>
      </c>
      <c r="C60" s="110" t="s">
        <v>235</v>
      </c>
      <c r="D60" s="111">
        <f t="shared" si="0"/>
        <v>230024.18287505154</v>
      </c>
      <c r="E60" s="120">
        <v>3.9416837709674364</v>
      </c>
    </row>
    <row r="61" spans="1:5" ht="16.5" thickTop="1" thickBot="1" x14ac:dyDescent="0.3">
      <c r="A61" s="108" t="s">
        <v>236</v>
      </c>
      <c r="B61" s="109" t="s">
        <v>128</v>
      </c>
      <c r="C61" s="110" t="s">
        <v>237</v>
      </c>
      <c r="D61" s="111">
        <f t="shared" si="0"/>
        <v>276029.01945006184</v>
      </c>
      <c r="E61" s="120">
        <v>4.7300205251609233</v>
      </c>
    </row>
    <row r="62" spans="1:5" ht="16.5" thickTop="1" thickBot="1" x14ac:dyDescent="0.3">
      <c r="A62" s="108" t="s">
        <v>238</v>
      </c>
      <c r="B62" s="109" t="s">
        <v>128</v>
      </c>
      <c r="C62" s="110" t="s">
        <v>237</v>
      </c>
      <c r="D62" s="111">
        <f t="shared" si="0"/>
        <v>276029.01945006184</v>
      </c>
      <c r="E62" s="120">
        <v>4.7300205251609233</v>
      </c>
    </row>
    <row r="63" spans="1:5" ht="16.5" thickTop="1" thickBot="1" x14ac:dyDescent="0.3">
      <c r="A63" s="108" t="s">
        <v>239</v>
      </c>
      <c r="B63" s="109" t="s">
        <v>128</v>
      </c>
      <c r="C63" s="110" t="s">
        <v>240</v>
      </c>
      <c r="D63" s="111">
        <f t="shared" si="0"/>
        <v>276029.01945006184</v>
      </c>
      <c r="E63" s="120">
        <v>4.7300205251609233</v>
      </c>
    </row>
    <row r="64" spans="1:5" ht="17.25" customHeight="1" thickTop="1" thickBot="1" x14ac:dyDescent="0.3">
      <c r="A64" s="108" t="s">
        <v>241</v>
      </c>
      <c r="B64" s="109" t="s">
        <v>128</v>
      </c>
      <c r="C64" s="110" t="s">
        <v>242</v>
      </c>
      <c r="D64" s="111">
        <f t="shared" si="0"/>
        <v>107960.14166666668</v>
      </c>
      <c r="E64" s="120">
        <v>1.85</v>
      </c>
    </row>
    <row r="65" spans="1:5" ht="16.5" thickTop="1" thickBot="1" x14ac:dyDescent="0.3">
      <c r="A65" s="108" t="s">
        <v>243</v>
      </c>
      <c r="B65" s="109" t="s">
        <v>153</v>
      </c>
      <c r="C65" s="110" t="s">
        <v>244</v>
      </c>
      <c r="D65" s="111">
        <f t="shared" si="0"/>
        <v>920096.73150020617</v>
      </c>
      <c r="E65" s="120">
        <v>15.766735083869746</v>
      </c>
    </row>
    <row r="66" spans="1:5" ht="16.5" thickTop="1" thickBot="1" x14ac:dyDescent="0.3">
      <c r="A66" s="108" t="s">
        <v>245</v>
      </c>
      <c r="B66" s="109" t="s">
        <v>153</v>
      </c>
      <c r="C66" s="110" t="s">
        <v>246</v>
      </c>
      <c r="D66" s="111">
        <f t="shared" si="0"/>
        <v>460048.36575010308</v>
      </c>
      <c r="E66" s="120">
        <v>7.8833675419348728</v>
      </c>
    </row>
    <row r="67" spans="1:5" ht="16.5" thickTop="1" thickBot="1" x14ac:dyDescent="0.3">
      <c r="A67" s="108" t="s">
        <v>247</v>
      </c>
      <c r="B67" s="109" t="s">
        <v>128</v>
      </c>
      <c r="C67" s="110" t="s">
        <v>248</v>
      </c>
      <c r="D67" s="111">
        <f>$D$6*E67</f>
        <v>107960.14166666668</v>
      </c>
      <c r="E67" s="120">
        <v>1.85</v>
      </c>
    </row>
    <row r="68" spans="1:5" ht="15.75" thickTop="1" x14ac:dyDescent="0.25">
      <c r="A68" s="113"/>
      <c r="B68" s="114"/>
      <c r="C68" s="115"/>
      <c r="D68" s="116"/>
    </row>
    <row r="69" spans="1:5" x14ac:dyDescent="0.25">
      <c r="A69" s="113"/>
      <c r="B69" s="114"/>
      <c r="C69" s="115"/>
      <c r="D69" s="116"/>
    </row>
  </sheetData>
  <mergeCells count="2">
    <mergeCell ref="A1:D2"/>
    <mergeCell ref="A3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Hoja1</vt:lpstr>
      <vt:lpstr>PRESUPUESTO</vt:lpstr>
      <vt:lpstr>EXC MAT COMUN</vt:lpstr>
      <vt:lpstr>CONCRETO CICLOP </vt:lpstr>
      <vt:lpstr>CONCRETO REF</vt:lpstr>
      <vt:lpstr>ACERO</vt:lpstr>
      <vt:lpstr>TUBERIA</vt:lpstr>
      <vt:lpstr>RELLENO</vt:lpstr>
      <vt:lpstr>afirmado</vt:lpstr>
      <vt:lpstr>CONFORMACION CALZADA E</vt:lpstr>
      <vt:lpstr>MANO DE OBRA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PINEDA</dc:creator>
  <cp:lastModifiedBy>Alcaldia - Contratacion01</cp:lastModifiedBy>
  <dcterms:created xsi:type="dcterms:W3CDTF">2024-02-05T15:11:25Z</dcterms:created>
  <dcterms:modified xsi:type="dcterms:W3CDTF">2026-01-27T16:49:43Z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2026-01-19T21:48:46Z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b5616edb-4755-4c05-ade5-20a85a6243e6</vt:lpwstr>
  </property>
  <property fmtid="{D5CDD505-2E9C-101B-9397-08002B2CF9AE}" pid="7" name="MSIP_Label_defa4170-0d19-0005-0004-bc88714345d2_ActionId">
    <vt:lpwstr>3a7fa3b3-1756-4b87-9164-ee0b0a678104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