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ontoya\Desktop\CONTRATOS\2. Equipos de Laboratorio\2026\Procesos contractuales\24. CYT - LUMEX\Estudio de mercado\"/>
    </mc:Choice>
  </mc:AlternateContent>
  <bookViews>
    <workbookView xWindow="-120" yWindow="-120" windowWidth="20730" windowHeight="11160" firstSheet="1" activeTab="2"/>
  </bookViews>
  <sheets>
    <sheet name="CONT. AÑOS E HISTORI" sheetId="3" r:id="rId1"/>
    <sheet name="HISTORICO" sheetId="4" r:id="rId2"/>
    <sheet name="COTIZACIONES" sheetId="5" r:id="rId3"/>
    <sheet name="Prome. Cot. e Ind." sheetId="6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4" l="1"/>
  <c r="K5" i="4"/>
  <c r="N5" i="4"/>
  <c r="J19" i="5" l="1"/>
  <c r="H4" i="5" l="1"/>
  <c r="I4" i="5" s="1"/>
  <c r="J4" i="5" s="1"/>
  <c r="H14" i="5"/>
  <c r="I14" i="5" s="1"/>
  <c r="H13" i="5"/>
  <c r="I13" i="5" s="1"/>
  <c r="J13" i="5" s="1"/>
  <c r="H12" i="5"/>
  <c r="J14" i="5" l="1"/>
  <c r="I12" i="5"/>
  <c r="J12" i="5" s="1"/>
  <c r="F5" i="4"/>
  <c r="G5" i="4" s="1"/>
  <c r="H5" i="4" s="1"/>
  <c r="J5" i="4"/>
  <c r="H9" i="5" l="1"/>
  <c r="I9" i="5" s="1"/>
  <c r="J9" i="5" s="1"/>
  <c r="H10" i="5"/>
  <c r="I10" i="5" s="1"/>
  <c r="J10" i="5" s="1"/>
  <c r="H11" i="5"/>
  <c r="I11" i="5" s="1"/>
  <c r="J11" i="5" s="1"/>
  <c r="H5" i="5"/>
  <c r="I5" i="5" l="1"/>
  <c r="J5" i="5"/>
  <c r="I6" i="5" l="1"/>
  <c r="G4" i="6" l="1"/>
  <c r="J15" i="5"/>
  <c r="J17" i="5" s="1"/>
  <c r="F4" i="6" l="1"/>
  <c r="H4" i="6" s="1"/>
</calcChain>
</file>

<file path=xl/sharedStrings.xml><?xml version="1.0" encoding="utf-8"?>
<sst xmlns="http://schemas.openxmlformats.org/spreadsheetml/2006/main" count="66" uniqueCount="48">
  <si>
    <t>No. De contrato</t>
  </si>
  <si>
    <t xml:space="preserve">Modalidad de selección </t>
  </si>
  <si>
    <t>Objeto del contrato</t>
  </si>
  <si>
    <t>Provedor</t>
  </si>
  <si>
    <t xml:space="preserve">Valor </t>
  </si>
  <si>
    <t>PROMEDIO</t>
  </si>
  <si>
    <t>Precio unitario + IVA del mercado 2021</t>
  </si>
  <si>
    <t>TOTAL:</t>
  </si>
  <si>
    <t>Precio unitario + IVA del mercado 2022</t>
  </si>
  <si>
    <t>No.</t>
  </si>
  <si>
    <t>EQUIPO</t>
  </si>
  <si>
    <t xml:space="preserve">Valor Total </t>
  </si>
  <si>
    <t>No. Metrologico</t>
  </si>
  <si>
    <t>CONTRATOS DEL INS - CONDUCTIVIDAD</t>
  </si>
  <si>
    <t>KHYMOS</t>
  </si>
  <si>
    <t>INS-CYT-151-2023</t>
  </si>
  <si>
    <t>Realizar el mantenimiento preventivo, correctivo (en caso de requerirse) y calificación para los equipos de las marcas Agilent - Lumex del Instituto Nacional de Salud</t>
  </si>
  <si>
    <t>Contratación Directa - Exclusividad</t>
  </si>
  <si>
    <t>REPUESTOS</t>
  </si>
  <si>
    <t>Analizador de Mercurio</t>
  </si>
  <si>
    <t>IVA</t>
  </si>
  <si>
    <t>Valor Uni.</t>
  </si>
  <si>
    <t xml:space="preserve">Diferencia % del valor indexado y promedio valor del mercado </t>
  </si>
  <si>
    <t>Diferencia Porcentual</t>
  </si>
  <si>
    <t>Referencia</t>
  </si>
  <si>
    <t>Descripción</t>
  </si>
  <si>
    <t>Cant.</t>
  </si>
  <si>
    <t xml:space="preserve">Promedio precios del  mercado </t>
  </si>
  <si>
    <t>No. Metro.</t>
  </si>
  <si>
    <t>INS-CYT-064-2024</t>
  </si>
  <si>
    <t>Contratación Directa - Ciencia y Tecnología</t>
  </si>
  <si>
    <t>Promedio valor indexado (2022-2024)</t>
  </si>
  <si>
    <t>Servicios</t>
  </si>
  <si>
    <t>Valor U.</t>
  </si>
  <si>
    <t>Valor Total</t>
  </si>
  <si>
    <t>Mantenimiento P.</t>
  </si>
  <si>
    <t>Calificación</t>
  </si>
  <si>
    <t>KASALAB</t>
  </si>
  <si>
    <t>22039794 - DUST FILTER FOR RA-915+, PACK OF 5 PCS. - LUMEX.</t>
  </si>
  <si>
    <t>1000012970 - OUTLET ABSORPTION FILTER ASSEMBLY FOR PYRO-915+ - LUMEX.</t>
  </si>
  <si>
    <t>22043584 - SILICON TUBES, 1 M (ID=4MM, OD=7MM) -
LUMEX.</t>
  </si>
  <si>
    <t>1000026210 - SINGLE-PATH CELL (68 MM) WITH TUBINGS AND FITTINGS FOR RP-91NG - 41 . SINGLE-PATH CELL (68 MM) WITH TUBINGS AND FITTINGS FOR RP-91NG</t>
  </si>
  <si>
    <t xml:space="preserve">22026596 - BUBBLER (1 PC) - LUMEX. </t>
  </si>
  <si>
    <t>0032198 - ACTIVATED CARBON, MERCURY-FREE, 90 G - LUMEX.</t>
  </si>
  <si>
    <t>INS-CYT-406-2025</t>
  </si>
  <si>
    <t>Realizar el mantenimiento preventivo incluida verificación metrológica; mantenimiento correctivo (en caso de requerirse); calificación y suministro de repuestos para los equipos de la marca lumex del instituto nacional de salud.</t>
  </si>
  <si>
    <t>Realizar el mantenimiento preventivo, correctivo (en caso de requerirse) y calificación
para los equipos de las marcas Agilent - Lumex del Instituto Nacional de Salud.</t>
  </si>
  <si>
    <t>KASALAB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</si>
</sst>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&quot;$&quot;\ * #,##0_-;\-&quot;$&quot;\ * #,##0_-;_-&quot;$&quot;\ * &quot;-&quot;??_-;_-@_-"/>
    <numFmt numFmtId="166" formatCode="&quot;$&quot;\ #,##0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9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10"/>
      <color theme="1"/>
      <name val="Arial Narrow"/>
      <family val="2"/>
    </font>
    <font>
      <b/>
      <sz val="9"/>
      <color rgb="FF000000"/>
      <name val="Arial Narrow"/>
      <family val="2"/>
    </font>
    <font>
      <sz val="9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b/>
      <sz val="9"/>
      <color theme="1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b/>
      <sz val="9"/>
      <name val="Arial Narrow"/>
      <family val="2"/>
    </font>
    <font>
      <b/>
      <sz val="9"/>
      <color theme="0"/>
      <name val="Arial Narrow"/>
      <family val="2"/>
    </font>
    <font>
      <b/>
      <sz val="8"/>
      <color theme="0"/>
      <name val="Arial Narrow"/>
      <family val="2"/>
    </font>
    <font>
      <sz val="8"/>
      <color rgb="FF0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5DFFF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2"/>
    <xf numFmtId="0" fontId="3" fillId="0" borderId="0" xfId="2" applyFont="1"/>
    <xf numFmtId="165" fontId="0" fillId="0" borderId="0" xfId="0" applyNumberFormat="1"/>
    <xf numFmtId="0" fontId="1" fillId="0" borderId="0" xfId="2" applyBorder="1"/>
    <xf numFmtId="6" fontId="15" fillId="0" borderId="1" xfId="0" applyNumberFormat="1" applyFont="1" applyBorder="1" applyAlignment="1">
      <alignment horizontal="center" vertical="center"/>
    </xf>
    <xf numFmtId="42" fontId="15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64" fontId="0" fillId="0" borderId="0" xfId="0" applyNumberFormat="1"/>
    <xf numFmtId="166" fontId="6" fillId="0" borderId="1" xfId="9" applyNumberFormat="1" applyFont="1" applyBorder="1" applyAlignment="1">
      <alignment horizontal="center" vertical="center"/>
    </xf>
    <xf numFmtId="166" fontId="16" fillId="7" borderId="1" xfId="9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6" fontId="16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6" fillId="9" borderId="1" xfId="0" applyFont="1" applyFill="1" applyBorder="1" applyAlignment="1">
      <alignment horizontal="center" vertical="center"/>
    </xf>
    <xf numFmtId="165" fontId="16" fillId="0" borderId="3" xfId="9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" fontId="7" fillId="7" borderId="1" xfId="10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8" fillId="7" borderId="1" xfId="7" applyFont="1" applyFill="1" applyBorder="1" applyAlignment="1" applyProtection="1">
      <alignment horizontal="center" vertical="center" wrapText="1"/>
      <protection locked="0"/>
    </xf>
    <xf numFmtId="10" fontId="15" fillId="0" borderId="1" xfId="1" applyNumberFormat="1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166" fontId="16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15" fillId="7" borderId="1" xfId="0" applyFont="1" applyFill="1" applyBorder="1" applyAlignment="1">
      <alignment vertical="center" wrapText="1"/>
    </xf>
    <xf numFmtId="166" fontId="16" fillId="0" borderId="1" xfId="11" applyNumberFormat="1" applyFont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1" fillId="5" borderId="1" xfId="0" applyFont="1" applyFill="1" applyBorder="1" applyAlignment="1"/>
    <xf numFmtId="165" fontId="16" fillId="0" borderId="1" xfId="9" applyNumberFormat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10" fontId="10" fillId="2" borderId="1" xfId="2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166" fontId="6" fillId="6" borderId="1" xfId="9" applyNumberFormat="1" applyFont="1" applyFill="1" applyBorder="1" applyAlignment="1">
      <alignment horizontal="center" vertical="center"/>
    </xf>
    <xf numFmtId="166" fontId="15" fillId="0" borderId="1" xfId="9" applyNumberFormat="1" applyFont="1" applyFill="1" applyBorder="1" applyAlignment="1">
      <alignment horizontal="center" vertical="center" wrapText="1"/>
    </xf>
    <xf numFmtId="166" fontId="6" fillId="0" borderId="1" xfId="9" applyNumberFormat="1" applyFont="1" applyFill="1" applyBorder="1" applyAlignment="1">
      <alignment horizontal="center" vertical="center"/>
    </xf>
    <xf numFmtId="165" fontId="16" fillId="9" borderId="1" xfId="9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15" fillId="0" borderId="1" xfId="0" applyNumberFormat="1" applyFont="1" applyFill="1" applyBorder="1" applyAlignment="1">
      <alignment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vertical="center" wrapText="1"/>
    </xf>
    <xf numFmtId="0" fontId="15" fillId="7" borderId="7" xfId="0" applyFont="1" applyFill="1" applyBorder="1" applyAlignment="1">
      <alignment vertical="center" wrapText="1"/>
    </xf>
    <xf numFmtId="0" fontId="15" fillId="7" borderId="4" xfId="0" applyFont="1" applyFill="1" applyBorder="1" applyAlignment="1">
      <alignment vertical="center" wrapText="1"/>
    </xf>
    <xf numFmtId="164" fontId="11" fillId="0" borderId="2" xfId="0" applyNumberFormat="1" applyFont="1" applyFill="1" applyBorder="1" applyAlignment="1">
      <alignment horizontal="center" vertical="center"/>
    </xf>
    <xf numFmtId="6" fontId="11" fillId="0" borderId="3" xfId="0" applyNumberFormat="1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0" fillId="8" borderId="5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justify" vertical="center" wrapText="1"/>
    </xf>
    <xf numFmtId="6" fontId="17" fillId="0" borderId="1" xfId="2" applyNumberFormat="1" applyFont="1" applyBorder="1" applyAlignment="1">
      <alignment horizontal="center" vertical="center" wrapText="1"/>
    </xf>
  </cellXfs>
  <cellStyles count="12">
    <cellStyle name="Millares" xfId="11" builtinId="3"/>
    <cellStyle name="Moneda" xfId="9" builtinId="4"/>
    <cellStyle name="Moneda [0]" xfId="10" builtinId="7"/>
    <cellStyle name="Moneda [0] 2" xfId="3"/>
    <cellStyle name="Normal" xfId="0" builtinId="0"/>
    <cellStyle name="Normal 12" xfId="7"/>
    <cellStyle name="Normal 13" xfId="5"/>
    <cellStyle name="Normal 16" xfId="8"/>
    <cellStyle name="Normal 2" xfId="2"/>
    <cellStyle name="Normal 6" xfId="6"/>
    <cellStyle name="Porcentaje" xfId="1" builtinId="5"/>
    <cellStyle name="Porcentaje 2" xfId="4"/>
  </cellStyles>
  <dxfs count="9"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159911</xdr:colOff>
      <xdr:row>28</xdr:row>
      <xdr:rowOff>116376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1265"/>
            </a:ex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4775" y="400050"/>
          <a:ext cx="907257" cy="5256213"/>
        </a:xfrm>
        <a:prstGeom prst="rect">
          <a:avLst/>
        </a:prstGeom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3</xdr:col>
      <xdr:colOff>159911</xdr:colOff>
      <xdr:row>28</xdr:row>
      <xdr:rowOff>116376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1266"/>
            </a:ex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04775" y="400050"/>
          <a:ext cx="907257" cy="5256213"/>
        </a:xfrm>
        <a:prstGeom prst="rect">
          <a:avLst/>
        </a:prstGeom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3</xdr:col>
      <xdr:colOff>159911</xdr:colOff>
      <xdr:row>28</xdr:row>
      <xdr:rowOff>116376</xdr:rowOff>
    </xdr:to>
    <xdr:sp macro="" textlink="">
      <xdr:nvSpPr>
        <xdr:cNvPr id="4" name="Control 3" hidden="1">
          <a:extLst>
            <a:ext uri="{63B3BB69-23CF-44E3-9099-C40C66FF867C}">
              <a14:compatExt xmlns:a14="http://schemas.microsoft.com/office/drawing/2010/main" spid="_x0000_s11267"/>
            </a:ex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04775" y="400050"/>
          <a:ext cx="907257" cy="5256213"/>
        </a:xfrm>
        <a:prstGeom prst="rect">
          <a:avLst/>
        </a:prstGeom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3</xdr:col>
      <xdr:colOff>159911</xdr:colOff>
      <xdr:row>28</xdr:row>
      <xdr:rowOff>116376</xdr:rowOff>
    </xdr:to>
    <xdr:pic>
      <xdr:nvPicPr>
        <xdr:cNvPr id="5" name="Control 1" hidden="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00050"/>
          <a:ext cx="907257" cy="5256213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3</xdr:col>
      <xdr:colOff>159911</xdr:colOff>
      <xdr:row>28</xdr:row>
      <xdr:rowOff>116376</xdr:rowOff>
    </xdr:to>
    <xdr:pic>
      <xdr:nvPicPr>
        <xdr:cNvPr id="6" name="Control 2" hidden="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00050"/>
          <a:ext cx="907257" cy="5256213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3</xdr:col>
      <xdr:colOff>159911</xdr:colOff>
      <xdr:row>28</xdr:row>
      <xdr:rowOff>116376</xdr:rowOff>
    </xdr:to>
    <xdr:pic>
      <xdr:nvPicPr>
        <xdr:cNvPr id="7" name="Control 3" hidden="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00050"/>
          <a:ext cx="907257" cy="5256213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159911</xdr:colOff>
      <xdr:row>29</xdr:row>
      <xdr:rowOff>109781</xdr:rowOff>
    </xdr:to>
    <xdr:sp macro="" textlink="">
      <xdr:nvSpPr>
        <xdr:cNvPr id="8" name="Control 1" hidden="1">
          <a:extLst>
            <a:ext uri="{63B3BB69-23CF-44E3-9099-C40C66FF867C}">
              <a14:compatExt xmlns:a14="http://schemas.microsoft.com/office/drawing/2010/main" spid="_x0000_s11265"/>
            </a:ex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04775" y="400050"/>
          <a:ext cx="907257" cy="5256213"/>
        </a:xfrm>
        <a:prstGeom prst="rect">
          <a:avLst/>
        </a:prstGeom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159911</xdr:colOff>
      <xdr:row>29</xdr:row>
      <xdr:rowOff>109781</xdr:rowOff>
    </xdr:to>
    <xdr:sp macro="" textlink="">
      <xdr:nvSpPr>
        <xdr:cNvPr id="9" name="Control 2" hidden="1">
          <a:extLst>
            <a:ext uri="{63B3BB69-23CF-44E3-9099-C40C66FF867C}">
              <a14:compatExt xmlns:a14="http://schemas.microsoft.com/office/drawing/2010/main" spid="_x0000_s11266"/>
            </a:ex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04775" y="400050"/>
          <a:ext cx="907257" cy="5256213"/>
        </a:xfrm>
        <a:prstGeom prst="rect">
          <a:avLst/>
        </a:prstGeom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159911</xdr:colOff>
      <xdr:row>29</xdr:row>
      <xdr:rowOff>109781</xdr:rowOff>
    </xdr:to>
    <xdr:sp macro="" textlink="">
      <xdr:nvSpPr>
        <xdr:cNvPr id="10" name="Control 3" hidden="1">
          <a:extLst>
            <a:ext uri="{63B3BB69-23CF-44E3-9099-C40C66FF867C}">
              <a14:compatExt xmlns:a14="http://schemas.microsoft.com/office/drawing/2010/main" spid="_x0000_s11267"/>
            </a:ex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04775" y="400050"/>
          <a:ext cx="907257" cy="5256213"/>
        </a:xfrm>
        <a:prstGeom prst="rect">
          <a:avLst/>
        </a:prstGeom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159911</xdr:colOff>
      <xdr:row>29</xdr:row>
      <xdr:rowOff>109781</xdr:rowOff>
    </xdr:to>
    <xdr:pic>
      <xdr:nvPicPr>
        <xdr:cNvPr id="11" name="Control 1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00050"/>
          <a:ext cx="907257" cy="5256213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159911</xdr:colOff>
      <xdr:row>29</xdr:row>
      <xdr:rowOff>109781</xdr:rowOff>
    </xdr:to>
    <xdr:pic>
      <xdr:nvPicPr>
        <xdr:cNvPr id="12" name="Control 2" hidden="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00050"/>
          <a:ext cx="907257" cy="5256213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159911</xdr:colOff>
      <xdr:row>29</xdr:row>
      <xdr:rowOff>109781</xdr:rowOff>
    </xdr:to>
    <xdr:pic>
      <xdr:nvPicPr>
        <xdr:cNvPr id="13" name="Control 3" hidden="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00050"/>
          <a:ext cx="907257" cy="5256213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B2:G6"/>
  <sheetViews>
    <sheetView zoomScale="110" zoomScaleNormal="110" workbookViewId="0">
      <selection activeCell="E10" sqref="E10"/>
    </sheetView>
  </sheetViews>
  <sheetFormatPr baseColWidth="10" defaultRowHeight="15" x14ac:dyDescent="0.25"/>
  <cols>
    <col min="1" max="1" width="2.7109375" style="1" customWidth="1"/>
    <col min="2" max="2" width="14.7109375" style="1" customWidth="1"/>
    <col min="3" max="3" width="18.5703125" style="1" customWidth="1"/>
    <col min="4" max="4" width="54.42578125" style="1" customWidth="1"/>
    <col min="5" max="5" width="14.7109375" style="1" customWidth="1"/>
    <col min="6" max="6" width="11.85546875" style="1" customWidth="1"/>
    <col min="7" max="7" width="11.42578125" style="1"/>
    <col min="8" max="8" width="13.140625" style="1" customWidth="1"/>
    <col min="9" max="9" width="20.7109375" style="1" customWidth="1"/>
    <col min="10" max="10" width="41.7109375" style="1" customWidth="1"/>
    <col min="11" max="11" width="13.85546875" style="1" bestFit="1" customWidth="1"/>
    <col min="12" max="16384" width="11.42578125" style="1"/>
  </cols>
  <sheetData>
    <row r="2" spans="2:7" ht="15.75" customHeight="1" x14ac:dyDescent="0.25">
      <c r="B2" s="57" t="s">
        <v>13</v>
      </c>
      <c r="C2" s="57"/>
      <c r="D2" s="57"/>
      <c r="E2" s="57"/>
      <c r="F2" s="57"/>
      <c r="G2" s="2"/>
    </row>
    <row r="3" spans="2:7" x14ac:dyDescent="0.25">
      <c r="B3" s="58" t="s">
        <v>0</v>
      </c>
      <c r="C3" s="58" t="s">
        <v>1</v>
      </c>
      <c r="D3" s="58" t="s">
        <v>2</v>
      </c>
      <c r="E3" s="58" t="s">
        <v>3</v>
      </c>
      <c r="F3" s="58" t="s">
        <v>4</v>
      </c>
      <c r="G3" s="2"/>
    </row>
    <row r="4" spans="2:7" ht="43.5" customHeight="1" x14ac:dyDescent="0.25">
      <c r="B4" s="59" t="s">
        <v>15</v>
      </c>
      <c r="C4" s="60" t="s">
        <v>17</v>
      </c>
      <c r="D4" s="61" t="s">
        <v>16</v>
      </c>
      <c r="E4" s="62">
        <v>234067536</v>
      </c>
      <c r="F4" s="30" t="s">
        <v>14</v>
      </c>
      <c r="G4" s="2"/>
    </row>
    <row r="5" spans="2:7" ht="39" customHeight="1" x14ac:dyDescent="0.25">
      <c r="B5" s="59" t="s">
        <v>29</v>
      </c>
      <c r="C5" s="60" t="s">
        <v>30</v>
      </c>
      <c r="D5" s="61" t="s">
        <v>46</v>
      </c>
      <c r="E5" s="62">
        <v>174119610</v>
      </c>
      <c r="F5" s="30" t="s">
        <v>14</v>
      </c>
      <c r="G5" s="2"/>
    </row>
    <row r="6" spans="2:7" ht="40.5" x14ac:dyDescent="0.25">
      <c r="B6" s="59" t="s">
        <v>44</v>
      </c>
      <c r="C6" s="60" t="s">
        <v>30</v>
      </c>
      <c r="D6" s="61" t="s">
        <v>45</v>
      </c>
      <c r="E6" s="62">
        <v>19347615</v>
      </c>
      <c r="F6" s="30" t="s">
        <v>47</v>
      </c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2:N5"/>
  <sheetViews>
    <sheetView topLeftCell="F1" workbookViewId="0">
      <selection activeCell="L5" sqref="L5:N5"/>
    </sheetView>
  </sheetViews>
  <sheetFormatPr baseColWidth="10" defaultRowHeight="15" x14ac:dyDescent="0.25"/>
  <cols>
    <col min="1" max="1" width="3.7109375" style="1" customWidth="1"/>
    <col min="2" max="2" width="4.28515625" style="1" customWidth="1"/>
    <col min="3" max="3" width="11.42578125" style="1"/>
    <col min="4" max="4" width="19" style="1" customWidth="1"/>
    <col min="5" max="5" width="12.42578125" style="1" bestFit="1" customWidth="1"/>
    <col min="6" max="6" width="9.85546875" style="1" customWidth="1"/>
    <col min="7" max="7" width="10.85546875" style="1" customWidth="1"/>
    <col min="8" max="8" width="13.28515625" style="1" bestFit="1" customWidth="1"/>
    <col min="9" max="9" width="11.5703125" style="1" bestFit="1" customWidth="1"/>
    <col min="10" max="11" width="13.28515625" style="1" bestFit="1" customWidth="1"/>
    <col min="12" max="12" width="11.5703125" style="1" bestFit="1" customWidth="1"/>
    <col min="13" max="14" width="13.28515625" style="1" bestFit="1" customWidth="1"/>
    <col min="15" max="16384" width="11.42578125" style="1"/>
  </cols>
  <sheetData>
    <row r="2" spans="2:14" ht="15.75" customHeight="1" x14ac:dyDescent="0.25">
      <c r="B2" s="41" t="s">
        <v>9</v>
      </c>
      <c r="C2" s="41" t="s">
        <v>12</v>
      </c>
      <c r="D2" s="42" t="s">
        <v>10</v>
      </c>
      <c r="E2" s="39" t="s">
        <v>15</v>
      </c>
      <c r="F2" s="39"/>
      <c r="G2" s="39"/>
      <c r="H2" s="39"/>
      <c r="I2" s="39" t="s">
        <v>29</v>
      </c>
      <c r="J2" s="39"/>
      <c r="K2" s="39"/>
      <c r="L2" s="39" t="s">
        <v>29</v>
      </c>
      <c r="M2" s="39"/>
      <c r="N2" s="39" t="s">
        <v>5</v>
      </c>
    </row>
    <row r="3" spans="2:14" ht="17.25" customHeight="1" x14ac:dyDescent="0.25">
      <c r="B3" s="41"/>
      <c r="C3" s="41"/>
      <c r="D3" s="42"/>
      <c r="E3" s="40" t="s">
        <v>6</v>
      </c>
      <c r="F3" s="28">
        <v>2023</v>
      </c>
      <c r="G3" s="28">
        <v>2024</v>
      </c>
      <c r="H3" s="28">
        <v>2025</v>
      </c>
      <c r="I3" s="40" t="s">
        <v>8</v>
      </c>
      <c r="J3" s="28">
        <v>2024</v>
      </c>
      <c r="K3" s="28">
        <v>2025</v>
      </c>
      <c r="L3" s="40" t="s">
        <v>8</v>
      </c>
      <c r="M3" s="38">
        <v>2025</v>
      </c>
      <c r="N3" s="39"/>
    </row>
    <row r="4" spans="2:14" ht="22.5" customHeight="1" x14ac:dyDescent="0.25">
      <c r="B4" s="41"/>
      <c r="C4" s="41"/>
      <c r="D4" s="42"/>
      <c r="E4" s="40"/>
      <c r="F4" s="29">
        <v>9.2799999999999994E-2</v>
      </c>
      <c r="G4" s="29">
        <v>5.1999999999999998E-2</v>
      </c>
      <c r="H4" s="29">
        <v>5.0900000000000001E-2</v>
      </c>
      <c r="I4" s="40"/>
      <c r="J4" s="29">
        <v>5.1999999999999998E-2</v>
      </c>
      <c r="K4" s="29">
        <v>5.0999999999999997E-2</v>
      </c>
      <c r="L4" s="40"/>
      <c r="M4" s="29">
        <v>5.0999999999999997E-2</v>
      </c>
      <c r="N4" s="39"/>
    </row>
    <row r="5" spans="2:14" ht="26.25" customHeight="1" x14ac:dyDescent="0.25">
      <c r="B5" s="30">
        <v>1</v>
      </c>
      <c r="C5" s="31">
        <v>25942</v>
      </c>
      <c r="D5" s="20" t="s">
        <v>19</v>
      </c>
      <c r="E5" s="9">
        <v>9163000</v>
      </c>
      <c r="F5" s="9">
        <f>(E5*$F$4)+E5</f>
        <v>10013326.4</v>
      </c>
      <c r="G5" s="9">
        <f>(F5*$G$4)+F5</f>
        <v>10534019.3728</v>
      </c>
      <c r="H5" s="32">
        <f>(G5*$H$4)+G5</f>
        <v>11070200.95887552</v>
      </c>
      <c r="I5" s="33">
        <v>14137200</v>
      </c>
      <c r="J5" s="9">
        <f>(I5*$J$4)+I5</f>
        <v>14872334.4</v>
      </c>
      <c r="K5" s="32">
        <f>(J5*$K$4)+J5</f>
        <v>15630823.454400001</v>
      </c>
      <c r="L5" s="33">
        <v>4046000</v>
      </c>
      <c r="M5" s="32">
        <f>(L5*$M$4)+L5</f>
        <v>4252346</v>
      </c>
      <c r="N5" s="34">
        <f>(H5+K5+M5)/3</f>
        <v>10317790.137758506</v>
      </c>
    </row>
  </sheetData>
  <mergeCells count="10">
    <mergeCell ref="N2:N4"/>
    <mergeCell ref="E3:E4"/>
    <mergeCell ref="I2:K2"/>
    <mergeCell ref="C2:C4"/>
    <mergeCell ref="I3:I4"/>
    <mergeCell ref="B2:B4"/>
    <mergeCell ref="D2:D4"/>
    <mergeCell ref="E2:H2"/>
    <mergeCell ref="L2:M2"/>
    <mergeCell ref="L3:L4"/>
  </mergeCells>
  <conditionalFormatting sqref="D5">
    <cfRule type="expression" dxfId="8" priority="1">
      <formula>$I5="INACTIVO"</formula>
    </cfRule>
    <cfRule type="expression" dxfId="7" priority="2">
      <formula>$I5="BAJA"</formula>
    </cfRule>
    <cfRule type="expression" dxfId="6" priority="3">
      <formula>#REF!="EN GARANTÍA"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B2:K19"/>
  <sheetViews>
    <sheetView tabSelected="1" zoomScale="130" zoomScaleNormal="130" workbookViewId="0">
      <selection activeCell="J22" sqref="J22"/>
    </sheetView>
  </sheetViews>
  <sheetFormatPr baseColWidth="10" defaultRowHeight="12.75" x14ac:dyDescent="0.2"/>
  <cols>
    <col min="1" max="1" width="1.5703125" customWidth="1"/>
    <col min="2" max="2" width="4" customWidth="1"/>
    <col min="3" max="3" width="7.28515625" customWidth="1"/>
    <col min="4" max="4" width="24.28515625" customWidth="1"/>
    <col min="5" max="5" width="11.5703125" customWidth="1"/>
    <col min="6" max="6" width="5.42578125" customWidth="1"/>
    <col min="7" max="7" width="9.85546875" customWidth="1"/>
    <col min="8" max="9" width="9.140625" customWidth="1"/>
    <col min="10" max="10" width="10.85546875" customWidth="1"/>
    <col min="11" max="11" width="12.140625" customWidth="1"/>
    <col min="13" max="13" width="16.5703125" customWidth="1"/>
  </cols>
  <sheetData>
    <row r="2" spans="2:11" ht="15" customHeight="1" x14ac:dyDescent="0.2">
      <c r="B2" s="41" t="s">
        <v>9</v>
      </c>
      <c r="C2" s="41" t="s">
        <v>28</v>
      </c>
      <c r="D2" s="42" t="s">
        <v>10</v>
      </c>
      <c r="E2" s="43" t="s">
        <v>37</v>
      </c>
      <c r="F2" s="43"/>
      <c r="G2" s="43"/>
      <c r="H2" s="43"/>
      <c r="I2" s="43"/>
      <c r="J2" s="43"/>
    </row>
    <row r="3" spans="2:11" ht="22.5" x14ac:dyDescent="0.2">
      <c r="B3" s="41"/>
      <c r="C3" s="41"/>
      <c r="D3" s="42"/>
      <c r="E3" s="11" t="s">
        <v>32</v>
      </c>
      <c r="F3" s="11" t="s">
        <v>26</v>
      </c>
      <c r="G3" s="11" t="s">
        <v>33</v>
      </c>
      <c r="H3" s="11" t="s">
        <v>34</v>
      </c>
      <c r="I3" s="11" t="s">
        <v>20</v>
      </c>
      <c r="J3" s="11" t="s">
        <v>11</v>
      </c>
    </row>
    <row r="4" spans="2:11" ht="12.75" customHeight="1" x14ac:dyDescent="0.2">
      <c r="B4" s="50">
        <v>5</v>
      </c>
      <c r="C4" s="49">
        <v>25942</v>
      </c>
      <c r="D4" s="49" t="s">
        <v>19</v>
      </c>
      <c r="E4" s="22" t="s">
        <v>35</v>
      </c>
      <c r="F4" s="13">
        <v>1</v>
      </c>
      <c r="G4" s="35">
        <v>1787000</v>
      </c>
      <c r="H4" s="10">
        <f>G4*F4</f>
        <v>1787000</v>
      </c>
      <c r="I4" s="12">
        <f>H4*19%</f>
        <v>339530</v>
      </c>
      <c r="J4" s="37">
        <f>+H4+I4</f>
        <v>2126530</v>
      </c>
      <c r="K4" s="36"/>
    </row>
    <row r="5" spans="2:11" ht="13.5" thickBot="1" x14ac:dyDescent="0.25">
      <c r="B5" s="50"/>
      <c r="C5" s="49"/>
      <c r="D5" s="49"/>
      <c r="E5" s="22" t="s">
        <v>36</v>
      </c>
      <c r="F5" s="13">
        <v>1</v>
      </c>
      <c r="G5" s="35">
        <v>1787000</v>
      </c>
      <c r="H5" s="10">
        <f t="shared" ref="H5" si="0">G5*F5</f>
        <v>1787000</v>
      </c>
      <c r="I5" s="21">
        <f t="shared" ref="I5" si="1">H5*19%</f>
        <v>339530</v>
      </c>
      <c r="J5" s="37">
        <f>+H5+I5</f>
        <v>2126530</v>
      </c>
      <c r="K5" s="36"/>
    </row>
    <row r="6" spans="2:11" ht="13.5" thickBot="1" x14ac:dyDescent="0.25">
      <c r="B6" s="54" t="s">
        <v>7</v>
      </c>
      <c r="C6" s="54"/>
      <c r="D6" s="54"/>
      <c r="E6" s="54"/>
      <c r="F6" s="54"/>
      <c r="G6" s="54"/>
      <c r="H6" s="55"/>
      <c r="I6" s="47">
        <f>+SUM(J4:J5)</f>
        <v>4253060</v>
      </c>
      <c r="J6" s="48"/>
    </row>
    <row r="7" spans="2:11" x14ac:dyDescent="0.2">
      <c r="I7" s="8"/>
    </row>
    <row r="8" spans="2:11" ht="13.5" x14ac:dyDescent="0.2">
      <c r="B8" s="24" t="s">
        <v>9</v>
      </c>
      <c r="C8" s="51" t="s">
        <v>18</v>
      </c>
      <c r="D8" s="52"/>
      <c r="E8" s="53"/>
      <c r="F8" s="24" t="s">
        <v>26</v>
      </c>
      <c r="G8" s="24" t="s">
        <v>21</v>
      </c>
      <c r="H8" s="24" t="s">
        <v>34</v>
      </c>
      <c r="I8" s="24" t="s">
        <v>20</v>
      </c>
      <c r="J8" s="24" t="s">
        <v>4</v>
      </c>
    </row>
    <row r="9" spans="2:11" ht="15" customHeight="1" x14ac:dyDescent="0.2">
      <c r="B9" s="25">
        <v>1</v>
      </c>
      <c r="C9" s="44" t="s">
        <v>38</v>
      </c>
      <c r="D9" s="45"/>
      <c r="E9" s="46"/>
      <c r="F9" s="7">
        <v>1</v>
      </c>
      <c r="G9" s="35">
        <v>265800</v>
      </c>
      <c r="H9" s="23">
        <f t="shared" ref="H9:H11" si="2">G9*F9</f>
        <v>265800</v>
      </c>
      <c r="I9" s="23">
        <f t="shared" ref="I9:I11" si="3">H9*19%</f>
        <v>50502</v>
      </c>
      <c r="J9" s="23">
        <f t="shared" ref="J9:J11" si="4">+H9+I9</f>
        <v>316302</v>
      </c>
    </row>
    <row r="10" spans="2:11" ht="27" customHeight="1" x14ac:dyDescent="0.2">
      <c r="B10" s="25">
        <v>2</v>
      </c>
      <c r="C10" s="44" t="s">
        <v>39</v>
      </c>
      <c r="D10" s="45"/>
      <c r="E10" s="46"/>
      <c r="F10" s="7">
        <v>1</v>
      </c>
      <c r="G10" s="35">
        <v>3810000</v>
      </c>
      <c r="H10" s="23">
        <f t="shared" si="2"/>
        <v>3810000</v>
      </c>
      <c r="I10" s="23">
        <f t="shared" si="3"/>
        <v>723900</v>
      </c>
      <c r="J10" s="23">
        <f t="shared" si="4"/>
        <v>4533900</v>
      </c>
    </row>
    <row r="11" spans="2:11" ht="13.5" customHeight="1" x14ac:dyDescent="0.2">
      <c r="B11" s="25">
        <v>3</v>
      </c>
      <c r="C11" s="44" t="s">
        <v>40</v>
      </c>
      <c r="D11" s="45"/>
      <c r="E11" s="46"/>
      <c r="F11" s="7">
        <v>1</v>
      </c>
      <c r="G11" s="35">
        <v>89000</v>
      </c>
      <c r="H11" s="23">
        <f t="shared" si="2"/>
        <v>89000</v>
      </c>
      <c r="I11" s="23">
        <f t="shared" si="3"/>
        <v>16910</v>
      </c>
      <c r="J11" s="23">
        <f t="shared" si="4"/>
        <v>105910</v>
      </c>
    </row>
    <row r="12" spans="2:11" ht="13.5" customHeight="1" x14ac:dyDescent="0.2">
      <c r="B12" s="25">
        <v>4</v>
      </c>
      <c r="C12" s="44" t="s">
        <v>41</v>
      </c>
      <c r="D12" s="45"/>
      <c r="E12" s="46"/>
      <c r="F12" s="7">
        <v>1</v>
      </c>
      <c r="G12" s="35">
        <v>8900000</v>
      </c>
      <c r="H12" s="23">
        <f t="shared" ref="H12:H14" si="5">G12*F12</f>
        <v>8900000</v>
      </c>
      <c r="I12" s="23">
        <f t="shared" ref="I12:I14" si="6">H12*19%</f>
        <v>1691000</v>
      </c>
      <c r="J12" s="23">
        <f t="shared" ref="J12:J14" si="7">+H12+I12</f>
        <v>10591000</v>
      </c>
    </row>
    <row r="13" spans="2:11" ht="13.5" customHeight="1" x14ac:dyDescent="0.2">
      <c r="B13" s="25">
        <v>5</v>
      </c>
      <c r="C13" s="44" t="s">
        <v>42</v>
      </c>
      <c r="D13" s="45"/>
      <c r="E13" s="46"/>
      <c r="F13" s="7">
        <v>2</v>
      </c>
      <c r="G13" s="35">
        <v>2436000</v>
      </c>
      <c r="H13" s="23">
        <f t="shared" si="5"/>
        <v>4872000</v>
      </c>
      <c r="I13" s="23">
        <f t="shared" si="6"/>
        <v>925680</v>
      </c>
      <c r="J13" s="23">
        <f t="shared" si="7"/>
        <v>5797680</v>
      </c>
    </row>
    <row r="14" spans="2:11" ht="13.5" customHeight="1" x14ac:dyDescent="0.2">
      <c r="B14" s="25">
        <v>6</v>
      </c>
      <c r="C14" s="44" t="s">
        <v>43</v>
      </c>
      <c r="D14" s="45"/>
      <c r="E14" s="46"/>
      <c r="F14" s="7">
        <v>1</v>
      </c>
      <c r="G14" s="35">
        <v>540000</v>
      </c>
      <c r="H14" s="23">
        <f t="shared" si="5"/>
        <v>540000</v>
      </c>
      <c r="I14" s="23">
        <f t="shared" si="6"/>
        <v>102600</v>
      </c>
      <c r="J14" s="23">
        <f t="shared" si="7"/>
        <v>642600</v>
      </c>
    </row>
    <row r="15" spans="2:11" ht="13.5" x14ac:dyDescent="0.25">
      <c r="B15" s="26" t="s">
        <v>7</v>
      </c>
      <c r="C15" s="26"/>
      <c r="D15" s="26"/>
      <c r="E15" s="26"/>
      <c r="F15" s="26"/>
      <c r="G15" s="26"/>
      <c r="H15" s="26"/>
      <c r="I15" s="26"/>
      <c r="J15" s="27">
        <f>SUM(J9:J14)</f>
        <v>21987392</v>
      </c>
    </row>
    <row r="16" spans="2:11" ht="13.5" thickBot="1" x14ac:dyDescent="0.25">
      <c r="I16" s="3"/>
    </row>
    <row r="17" spans="10:10" ht="13.5" thickBot="1" x14ac:dyDescent="0.25">
      <c r="J17" s="14">
        <f>+J15+I6</f>
        <v>26240452</v>
      </c>
    </row>
    <row r="18" spans="10:10" ht="13.5" thickBot="1" x14ac:dyDescent="0.25">
      <c r="J18" s="14">
        <v>8000000</v>
      </c>
    </row>
    <row r="19" spans="10:10" ht="13.5" thickBot="1" x14ac:dyDescent="0.25">
      <c r="J19" s="14">
        <f>J18+J17</f>
        <v>34240452</v>
      </c>
    </row>
  </sheetData>
  <mergeCells count="16">
    <mergeCell ref="C13:E13"/>
    <mergeCell ref="C14:E14"/>
    <mergeCell ref="B6:H6"/>
    <mergeCell ref="C9:E9"/>
    <mergeCell ref="C10:E10"/>
    <mergeCell ref="E2:J2"/>
    <mergeCell ref="B2:B3"/>
    <mergeCell ref="D2:D3"/>
    <mergeCell ref="C2:C3"/>
    <mergeCell ref="C12:E12"/>
    <mergeCell ref="C11:E11"/>
    <mergeCell ref="I6:J6"/>
    <mergeCell ref="D4:D5"/>
    <mergeCell ref="C4:C5"/>
    <mergeCell ref="B4:B5"/>
    <mergeCell ref="C8:E8"/>
  </mergeCells>
  <conditionalFormatting sqref="D4">
    <cfRule type="expression" dxfId="5" priority="1">
      <formula>$J4="INACTIVO"</formula>
    </cfRule>
    <cfRule type="expression" dxfId="4" priority="2">
      <formula>$J4="BAJA"</formula>
    </cfRule>
    <cfRule type="expression" dxfId="3" priority="3">
      <formula>#REF!="EN GARANTÍA"</formula>
    </cfRule>
  </conditionalFormatting>
  <pageMargins left="0.7" right="0.7" top="0.75" bottom="0.75" header="0.3" footer="0.3"/>
  <pageSetup orientation="portrait" r:id="rId1"/>
  <ignoredErrors>
    <ignoredError sqref="I5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6"/>
  <sheetViews>
    <sheetView workbookViewId="0">
      <selection activeCell="I10" sqref="I10"/>
    </sheetView>
  </sheetViews>
  <sheetFormatPr baseColWidth="10" defaultRowHeight="15" x14ac:dyDescent="0.25"/>
  <cols>
    <col min="1" max="1" width="4.42578125" style="4" customWidth="1"/>
    <col min="2" max="2" width="4" style="4" customWidth="1"/>
    <col min="3" max="3" width="10" style="4" customWidth="1"/>
    <col min="4" max="4" width="29.7109375" style="4" customWidth="1"/>
    <col min="5" max="5" width="5.85546875" style="4" customWidth="1"/>
    <col min="6" max="6" width="11" style="4" customWidth="1"/>
    <col min="7" max="7" width="10.140625" style="4" customWidth="1"/>
    <col min="8" max="16384" width="11.42578125" style="4"/>
  </cols>
  <sheetData>
    <row r="2" spans="2:8" ht="17.25" customHeight="1" x14ac:dyDescent="0.25">
      <c r="B2" s="56" t="s">
        <v>22</v>
      </c>
      <c r="C2" s="56"/>
      <c r="D2" s="56"/>
      <c r="E2" s="56"/>
      <c r="F2" s="56"/>
      <c r="G2" s="56"/>
      <c r="H2" s="43" t="s">
        <v>23</v>
      </c>
    </row>
    <row r="3" spans="2:8" ht="52.5" customHeight="1" x14ac:dyDescent="0.25">
      <c r="B3" s="15" t="s">
        <v>9</v>
      </c>
      <c r="C3" s="15" t="s">
        <v>24</v>
      </c>
      <c r="D3" s="15" t="s">
        <v>25</v>
      </c>
      <c r="E3" s="15" t="s">
        <v>26</v>
      </c>
      <c r="F3" s="15" t="s">
        <v>31</v>
      </c>
      <c r="G3" s="15" t="s">
        <v>27</v>
      </c>
      <c r="H3" s="43"/>
    </row>
    <row r="4" spans="2:8" x14ac:dyDescent="0.25">
      <c r="B4" s="16">
        <v>1</v>
      </c>
      <c r="C4" s="17">
        <v>25942</v>
      </c>
      <c r="D4" s="20" t="s">
        <v>19</v>
      </c>
      <c r="E4" s="18">
        <v>1</v>
      </c>
      <c r="F4" s="5">
        <f>+HISTORICO!N5</f>
        <v>10317790.137758506</v>
      </c>
      <c r="G4" s="6">
        <f>+COTIZACIONES!I6</f>
        <v>4253060</v>
      </c>
      <c r="H4" s="19">
        <f>(G4-F4)/G4</f>
        <v>-1.4259686291184479</v>
      </c>
    </row>
    <row r="23" ht="21" customHeight="1" x14ac:dyDescent="0.25"/>
    <row r="24" ht="19.5" customHeight="1" x14ac:dyDescent="0.25"/>
    <row r="25" ht="21" customHeight="1" x14ac:dyDescent="0.25"/>
    <row r="26" ht="23.25" customHeight="1" x14ac:dyDescent="0.25"/>
    <row r="28" ht="23.25" customHeight="1" x14ac:dyDescent="0.25"/>
    <row r="32" ht="24.75" customHeight="1" x14ac:dyDescent="0.25"/>
    <row r="33" ht="24" customHeight="1" x14ac:dyDescent="0.25"/>
    <row r="35" ht="19.5" customHeight="1" x14ac:dyDescent="0.25"/>
    <row r="36" ht="15.75" customHeight="1" x14ac:dyDescent="0.25"/>
  </sheetData>
  <mergeCells count="2">
    <mergeCell ref="B2:G2"/>
    <mergeCell ref="H2:H3"/>
  </mergeCells>
  <conditionalFormatting sqref="D4">
    <cfRule type="expression" dxfId="2" priority="4">
      <formula>#REF!="INACTIVO"</formula>
    </cfRule>
    <cfRule type="expression" dxfId="1" priority="5">
      <formula>#REF!="BAJA"</formula>
    </cfRule>
    <cfRule type="expression" dxfId="0" priority="6">
      <formula>#REF!="EN GARANTÍA"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CONT. AÑOS E HISTORI</vt:lpstr>
      <vt:lpstr>HISTORICO</vt:lpstr>
      <vt:lpstr>COTIZACIONES</vt:lpstr>
      <vt:lpstr>Prome. Cot. e Ind.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Estefany Muñoz Martinez</dc:creator>
  <cp:lastModifiedBy>Rony Kevin Montoya Vargas</cp:lastModifiedBy>
  <dcterms:created xsi:type="dcterms:W3CDTF">2021-07-22T21:00:52Z</dcterms:created>
  <dcterms:modified xsi:type="dcterms:W3CDTF">2026-01-19T21:49:49Z</dcterms:modified>
</cp:coreProperties>
</file>