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ThisWorkbook" defaultThemeVersion="166925"/>
  <mc:AlternateContent xmlns:mc="http://schemas.openxmlformats.org/markup-compatibility/2006">
    <mc:Choice Requires="x15">
      <x15ac:absPath xmlns:x15ac="http://schemas.microsoft.com/office/spreadsheetml/2010/11/ac" url="https://compueducar-my.sharepoint.com/personal/jcotes_cpe_gov_co/Documents/Escritorio/"/>
    </mc:Choice>
  </mc:AlternateContent>
  <xr:revisionPtr revIDLastSave="0" documentId="8_{0DCAB5A8-CF1E-41A0-9E09-32E1569A69BA}" xr6:coauthVersionLast="47" xr6:coauthVersionMax="47" xr10:uidLastSave="{00000000-0000-0000-0000-000000000000}"/>
  <bookViews>
    <workbookView xWindow="-110" yWindow="-110" windowWidth="19420" windowHeight="11500" xr2:uid="{00000000-000D-0000-FFFF-FFFF00000000}"/>
  </bookViews>
  <sheets>
    <sheet name="Estudio de Mercado" sheetId="26" r:id="rId1"/>
    <sheet name="Infotic" sheetId="39" r:id="rId2"/>
    <sheet name="Almagrario" sheetId="37" r:id="rId3"/>
    <sheet name="Servicios Postales Nacionales " sheetId="38" r:id="rId4"/>
    <sheet name="Portes de Colombia" sheetId="3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9" i="26" l="1"/>
  <c r="J15" i="26"/>
  <c r="J34" i="26" s="1"/>
  <c r="I15" i="26"/>
  <c r="I34" i="26" s="1"/>
  <c r="H15" i="26"/>
  <c r="H34" i="26" s="1"/>
  <c r="F15" i="26"/>
  <c r="F34" i="26" s="1"/>
  <c r="E15" i="26"/>
  <c r="E34" i="26" s="1"/>
  <c r="D15" i="26"/>
  <c r="D34" i="26" s="1"/>
  <c r="F108" i="38"/>
  <c r="J84" i="38"/>
  <c r="I84" i="38"/>
  <c r="H84" i="38"/>
  <c r="J83" i="38"/>
  <c r="I83" i="38"/>
  <c r="H83" i="38"/>
  <c r="J82" i="38"/>
  <c r="I82" i="38"/>
  <c r="H82" i="38"/>
  <c r="J81" i="38"/>
  <c r="I81" i="38"/>
  <c r="H81" i="38"/>
  <c r="D81" i="38"/>
  <c r="C81" i="38"/>
  <c r="J80" i="38"/>
  <c r="I80" i="38"/>
  <c r="H80" i="38"/>
  <c r="D80" i="38"/>
  <c r="C80" i="38"/>
  <c r="J79" i="38"/>
  <c r="I79" i="38"/>
  <c r="H79" i="38"/>
  <c r="D79" i="38"/>
  <c r="C79" i="38"/>
  <c r="H51" i="38"/>
  <c r="G51" i="38"/>
  <c r="F51" i="38"/>
  <c r="E51" i="38"/>
  <c r="D51" i="38"/>
  <c r="C51" i="38"/>
  <c r="F54" i="38" s="1"/>
  <c r="K28" i="38"/>
  <c r="L29" i="38" s="1"/>
  <c r="L27" i="38"/>
  <c r="K27" i="38"/>
  <c r="H27" i="38"/>
  <c r="G27" i="38"/>
  <c r="D27" i="38"/>
  <c r="C27" i="38"/>
  <c r="L26" i="38"/>
  <c r="K26" i="38"/>
  <c r="H26" i="38"/>
  <c r="G26" i="38"/>
  <c r="D26" i="38"/>
  <c r="C26" i="38"/>
  <c r="L25" i="38"/>
  <c r="L28" i="38" s="1"/>
  <c r="K25" i="38"/>
  <c r="H25" i="38"/>
  <c r="H28" i="38" s="1"/>
  <c r="G25" i="38"/>
  <c r="D25" i="38"/>
  <c r="C25" i="38"/>
  <c r="I85" i="38" l="1"/>
  <c r="H85" i="38"/>
  <c r="C28" i="38"/>
  <c r="D28" i="38"/>
  <c r="J85" i="38"/>
  <c r="C82" i="38"/>
  <c r="D82" i="38"/>
  <c r="G28" i="38"/>
  <c r="H29" i="38" s="1"/>
  <c r="H86" i="38"/>
  <c r="D83" i="38" l="1"/>
  <c r="F88" i="38" s="1"/>
  <c r="D29" i="38"/>
  <c r="F32" i="38" s="1"/>
  <c r="D112" i="38" l="1"/>
  <c r="G10" i="26" l="1"/>
  <c r="K10" i="26"/>
  <c r="E17" i="39"/>
  <c r="D29" i="26"/>
  <c r="E29" i="26"/>
  <c r="F29" i="26"/>
  <c r="H29" i="26"/>
  <c r="I29" i="26"/>
  <c r="J29" i="26"/>
  <c r="H35" i="26"/>
  <c r="I35" i="26"/>
  <c r="E35" i="26"/>
  <c r="F35" i="26"/>
  <c r="D35" i="26"/>
  <c r="J16" i="26"/>
  <c r="I16" i="26"/>
  <c r="F16" i="26"/>
  <c r="E16" i="26"/>
  <c r="D16" i="26"/>
  <c r="F109" i="39"/>
  <c r="J85" i="39"/>
  <c r="I85" i="39"/>
  <c r="H85" i="39"/>
  <c r="J84" i="39"/>
  <c r="I84" i="39"/>
  <c r="H84" i="39"/>
  <c r="J83" i="39"/>
  <c r="I83" i="39"/>
  <c r="H83" i="39"/>
  <c r="J82" i="39"/>
  <c r="I82" i="39"/>
  <c r="H82" i="39"/>
  <c r="D82" i="39"/>
  <c r="C82" i="39"/>
  <c r="J81" i="39"/>
  <c r="I81" i="39"/>
  <c r="H81" i="39"/>
  <c r="D81" i="39"/>
  <c r="C81" i="39"/>
  <c r="C83" i="39" s="1"/>
  <c r="J80" i="39"/>
  <c r="I80" i="39"/>
  <c r="H80" i="39"/>
  <c r="D80" i="39"/>
  <c r="D83" i="39" s="1"/>
  <c r="C80" i="39"/>
  <c r="H51" i="39"/>
  <c r="G51" i="39"/>
  <c r="F51" i="39"/>
  <c r="E51" i="39"/>
  <c r="D51" i="39"/>
  <c r="C51" i="39"/>
  <c r="F54" i="39" s="1"/>
  <c r="H28" i="39"/>
  <c r="L27" i="39"/>
  <c r="K27" i="39"/>
  <c r="H27" i="39"/>
  <c r="G27" i="39"/>
  <c r="D27" i="39"/>
  <c r="C27" i="39"/>
  <c r="L26" i="39"/>
  <c r="K26" i="39"/>
  <c r="K28" i="39" s="1"/>
  <c r="H26" i="39"/>
  <c r="G26" i="39"/>
  <c r="D26" i="39"/>
  <c r="C26" i="39"/>
  <c r="L25" i="39"/>
  <c r="L28" i="39" s="1"/>
  <c r="K25" i="39"/>
  <c r="H25" i="39"/>
  <c r="G25" i="39"/>
  <c r="G28" i="39" s="1"/>
  <c r="H29" i="39" s="1"/>
  <c r="D25" i="39"/>
  <c r="D28" i="39" s="1"/>
  <c r="C25" i="39"/>
  <c r="C28" i="39" s="1"/>
  <c r="D17" i="26" l="1"/>
  <c r="D19" i="26"/>
  <c r="D18" i="26"/>
  <c r="E18" i="26"/>
  <c r="E19" i="26"/>
  <c r="F19" i="26"/>
  <c r="F18" i="26"/>
  <c r="I19" i="26"/>
  <c r="I18" i="26"/>
  <c r="J22" i="26"/>
  <c r="J19" i="26"/>
  <c r="J18" i="26"/>
  <c r="D22" i="26"/>
  <c r="E17" i="26"/>
  <c r="E22" i="26"/>
  <c r="F17" i="26"/>
  <c r="F22" i="26"/>
  <c r="I17" i="26"/>
  <c r="I22" i="26"/>
  <c r="J17" i="26"/>
  <c r="H86" i="39"/>
  <c r="J86" i="39"/>
  <c r="I86" i="39"/>
  <c r="H87" i="39" s="1"/>
  <c r="G16" i="26"/>
  <c r="D84" i="39"/>
  <c r="F89" i="39" s="1"/>
  <c r="H16" i="26" s="1"/>
  <c r="L29" i="39"/>
  <c r="D29" i="39"/>
  <c r="F32" i="39" s="1"/>
  <c r="D113" i="39"/>
  <c r="J24" i="26" l="1"/>
  <c r="J25" i="26"/>
  <c r="E23" i="26"/>
  <c r="E24" i="26"/>
  <c r="E25" i="26"/>
  <c r="D23" i="26"/>
  <c r="D24" i="26"/>
  <c r="D25" i="26"/>
  <c r="I24" i="26"/>
  <c r="I25" i="26"/>
  <c r="F25" i="26"/>
  <c r="F24" i="26"/>
  <c r="F23" i="26"/>
  <c r="H18" i="26"/>
  <c r="H19" i="26"/>
  <c r="J26" i="26"/>
  <c r="J27" i="26"/>
  <c r="I27" i="26"/>
  <c r="I26" i="26"/>
  <c r="I23" i="26"/>
  <c r="F27" i="26"/>
  <c r="F26" i="26"/>
  <c r="H17" i="26"/>
  <c r="H22" i="26"/>
  <c r="E27" i="26"/>
  <c r="E26" i="26"/>
  <c r="J23" i="26"/>
  <c r="G17" i="26"/>
  <c r="D27" i="26"/>
  <c r="D26" i="26"/>
  <c r="K16" i="26"/>
  <c r="G15" i="26"/>
  <c r="G34" i="26" s="1"/>
  <c r="G14" i="26"/>
  <c r="G13" i="26"/>
  <c r="J30" i="26"/>
  <c r="D31" i="26"/>
  <c r="M14" i="37"/>
  <c r="N14" i="37" s="1"/>
  <c r="H23" i="26" l="1"/>
  <c r="H25" i="26"/>
  <c r="H24" i="26"/>
  <c r="G22" i="26"/>
  <c r="G19" i="26"/>
  <c r="G18" i="26"/>
  <c r="H27" i="26"/>
  <c r="H26" i="26"/>
  <c r="K15" i="26"/>
  <c r="G29" i="26"/>
  <c r="G35" i="26"/>
  <c r="K35" i="26"/>
  <c r="J20" i="26"/>
  <c r="G23" i="26" l="1"/>
  <c r="G24" i="26"/>
  <c r="G25" i="26"/>
  <c r="G26" i="26"/>
  <c r="G27" i="26"/>
  <c r="K29" i="26"/>
  <c r="K31" i="26" s="1"/>
  <c r="K34" i="26"/>
  <c r="K20" i="26"/>
  <c r="H107" i="35"/>
  <c r="G107" i="35"/>
  <c r="F107" i="35"/>
  <c r="E107" i="35"/>
  <c r="D107" i="35"/>
  <c r="C107" i="35"/>
  <c r="F109" i="35" s="1"/>
  <c r="J85" i="35"/>
  <c r="I85" i="35"/>
  <c r="H85" i="35"/>
  <c r="H86" i="35" s="1"/>
  <c r="J84" i="35"/>
  <c r="I84" i="35"/>
  <c r="H84" i="35"/>
  <c r="J83" i="35"/>
  <c r="I83" i="35"/>
  <c r="H83" i="35"/>
  <c r="J82" i="35"/>
  <c r="I82" i="35"/>
  <c r="H82" i="35"/>
  <c r="D82" i="35"/>
  <c r="C82" i="35"/>
  <c r="C83" i="35" s="1"/>
  <c r="J81" i="35"/>
  <c r="J86" i="35" s="1"/>
  <c r="I81" i="35"/>
  <c r="I86" i="35" s="1"/>
  <c r="H81" i="35"/>
  <c r="D81" i="35"/>
  <c r="C81" i="35"/>
  <c r="J80" i="35"/>
  <c r="I80" i="35"/>
  <c r="H80" i="35"/>
  <c r="D80" i="35"/>
  <c r="D83" i="35" s="1"/>
  <c r="C80" i="35"/>
  <c r="H51" i="35"/>
  <c r="G51" i="35"/>
  <c r="F51" i="35"/>
  <c r="E51" i="35"/>
  <c r="D51" i="35"/>
  <c r="C51" i="35"/>
  <c r="F54" i="35" s="1"/>
  <c r="L27" i="35"/>
  <c r="K27" i="35"/>
  <c r="H27" i="35"/>
  <c r="G27" i="35"/>
  <c r="D27" i="35"/>
  <c r="C27" i="35"/>
  <c r="L26" i="35"/>
  <c r="K26" i="35"/>
  <c r="H26" i="35"/>
  <c r="G26" i="35"/>
  <c r="D26" i="35"/>
  <c r="C26" i="35"/>
  <c r="L25" i="35"/>
  <c r="L28" i="35" s="1"/>
  <c r="K25" i="35"/>
  <c r="K28" i="35" s="1"/>
  <c r="L29" i="35" s="1"/>
  <c r="H25" i="35"/>
  <c r="H28" i="35" s="1"/>
  <c r="G25" i="35"/>
  <c r="G28" i="35" s="1"/>
  <c r="H29" i="35" s="1"/>
  <c r="D25" i="35"/>
  <c r="D28" i="35" s="1"/>
  <c r="C25" i="35"/>
  <c r="C28" i="35" s="1"/>
  <c r="D29" i="35" s="1"/>
  <c r="F32" i="35" s="1"/>
  <c r="M18" i="35"/>
  <c r="N18" i="35" s="1"/>
  <c r="K14" i="26"/>
  <c r="D84" i="35" l="1"/>
  <c r="H87" i="35"/>
  <c r="F89" i="35" l="1"/>
  <c r="D113" i="35" s="1"/>
  <c r="E31" i="26" l="1"/>
  <c r="F31" i="26"/>
  <c r="H31" i="26"/>
  <c r="I31" i="26"/>
  <c r="I30" i="26"/>
  <c r="H30" i="26"/>
  <c r="F30" i="26"/>
  <c r="E30" i="26"/>
  <c r="D30" i="26"/>
  <c r="D21" i="26" l="1"/>
  <c r="D20" i="26"/>
  <c r="E21" i="26" l="1"/>
  <c r="E20" i="26"/>
  <c r="F20" i="26"/>
  <c r="F21" i="26"/>
  <c r="X21" i="26" l="1"/>
  <c r="Y21" i="26" s="1"/>
  <c r="H20" i="26" l="1"/>
  <c r="H21" i="26"/>
  <c r="I20" i="26"/>
  <c r="I21" i="26"/>
  <c r="G30" i="26"/>
  <c r="G20" i="26"/>
  <c r="G31" i="26"/>
  <c r="K13" i="26"/>
  <c r="K17" i="26" s="1"/>
  <c r="K22" i="26" l="1"/>
  <c r="K18" i="26"/>
  <c r="K19" i="26"/>
  <c r="K30" i="26"/>
  <c r="K21" i="26"/>
  <c r="G21" i="26"/>
  <c r="K23" i="26" l="1"/>
  <c r="K25" i="26"/>
  <c r="K24" i="26"/>
  <c r="K26" i="26"/>
  <c r="K27" i="26"/>
</calcChain>
</file>

<file path=xl/sharedStrings.xml><?xml version="1.0" encoding="utf-8"?>
<sst xmlns="http://schemas.openxmlformats.org/spreadsheetml/2006/main" count="799" uniqueCount="133">
  <si>
    <t>COMPUTADORES PARA EDUCAR</t>
  </si>
  <si>
    <t>INFORME ESTUDIO DE MERCADO</t>
  </si>
  <si>
    <t>BIEN / SERVICIO</t>
  </si>
  <si>
    <t>Prestación del servicio de transporte de soluciones tecnológicas, garantías y retoma</t>
  </si>
  <si>
    <t>PROCESO</t>
  </si>
  <si>
    <t>Oficina Logística- Sostenibilidad ambiental</t>
  </si>
  <si>
    <t>PAA 2026</t>
  </si>
  <si>
    <t>Cotizante</t>
  </si>
  <si>
    <t>Transporte de Soluciones Tecnológicas</t>
  </si>
  <si>
    <t>Transporte de Garantias</t>
  </si>
  <si>
    <t>Transporte de Retoma</t>
  </si>
  <si>
    <t>Otros elementos tecnologicos</t>
  </si>
  <si>
    <t>Total</t>
  </si>
  <si>
    <t xml:space="preserve">Equipos a transportar </t>
  </si>
  <si>
    <t>Kit Maker</t>
  </si>
  <si>
    <t>Nuevas Soluciones Tecnológicas</t>
  </si>
  <si>
    <t>ALMAGRARIO</t>
  </si>
  <si>
    <t>PORTES DE COLOMBIA</t>
  </si>
  <si>
    <t>SERVICIOS POSTALES NACIONALES</t>
  </si>
  <si>
    <t>INFOTIC</t>
  </si>
  <si>
    <t>DIFERENCIA</t>
  </si>
  <si>
    <t>PROMEDIO%</t>
  </si>
  <si>
    <t>Presupuesto PAA</t>
  </si>
  <si>
    <t>Cotización promedio</t>
  </si>
  <si>
    <t>Histórico contrato 55-20</t>
  </si>
  <si>
    <t>Porcentaje de diferencia vr cotización promedio</t>
  </si>
  <si>
    <t>Porcentaje de diferencia vr cotización promedio vr histórico 55-20</t>
  </si>
  <si>
    <t>55-20</t>
  </si>
  <si>
    <t>PROPUESTA SERVICIOS POSTALES NACIONALES</t>
  </si>
  <si>
    <t>DIFERECIA CON PAA</t>
  </si>
  <si>
    <t xml:space="preserve">ANÁLISIS DE MERCADO </t>
  </si>
  <si>
    <t>Tras el análisis de cuatro (4) cotizaciones (Almagrario, Portes de Colombia, Servicios Postales Nacionales S.A.S  e Infotic), se determina que existe una alta dispersión en los precios del mercado. Sin embargo, al depurar las ofertas  que desbordan el presupuesto del PAA de la asociación , la propuesta de SERVICIOS POSTALES NACIONALES S.A.S se consolida como la opción más favorable, ajustándose a la capacidad financiera de la Asociación.</t>
  </si>
  <si>
    <t>Se recibieron cotizaciones de cuatro operadores logísticos. A continuación, se presenta el consolidado global de las ofertas frente al promedio del mercado:</t>
  </si>
  <si>
    <t>Empresa transportadora</t>
  </si>
  <si>
    <t>Valor Total Propuesta (Estimado)</t>
  </si>
  <si>
    <t>Desviación frente al PAA</t>
  </si>
  <si>
    <t>Portes de Colombia</t>
  </si>
  <si>
    <t>80 % (No viable)</t>
  </si>
  <si>
    <t>Almagrario</t>
  </si>
  <si>
    <t>56% (No viable)</t>
  </si>
  <si>
    <t>Promedio del Mercado</t>
  </si>
  <si>
    <t>Servicios Postales Nacionales</t>
  </si>
  <si>
    <t>9% , (Competitivo)</t>
  </si>
  <si>
    <t>Visto bueno</t>
  </si>
  <si>
    <t xml:space="preserve">Rafael Vaca Fajardo - Contratista Oficina de Contratación </t>
  </si>
  <si>
    <t>María Esther Pineda - Profesional Sostenibilidad Ambiental</t>
  </si>
  <si>
    <t>Jorge Cotes – Jefe Oficina de Sostenibilidad Ambiental</t>
  </si>
  <si>
    <t xml:space="preserve">Carlos Alberto Pardo- Profesional de Soluciones Tecnológicas </t>
  </si>
  <si>
    <t>TRANSPORTE DE SOLUCIONES TECNOLÓGICAS - AÑO 2026</t>
  </si>
  <si>
    <t>Cantidad de equipos a transportar por unidad</t>
  </si>
  <si>
    <t>Cantidad de bienes a transportar</t>
  </si>
  <si>
    <t>Cantidad de bienes a transportar por combo</t>
  </si>
  <si>
    <t>PORTÁTILES UNIDAD</t>
  </si>
  <si>
    <t>CAJA KIT MAKER</t>
  </si>
  <si>
    <t>NUEVAS SOLUCIONES TECNOLOGICAS</t>
  </si>
  <si>
    <t>Zona</t>
  </si>
  <si>
    <t>Ubicación</t>
  </si>
  <si>
    <t>Urbano</t>
  </si>
  <si>
    <t>Rural</t>
  </si>
  <si>
    <t>Facil</t>
  </si>
  <si>
    <t>Media</t>
  </si>
  <si>
    <t>Especial</t>
  </si>
  <si>
    <t>Costos unitarios del transporte por equipo</t>
  </si>
  <si>
    <t>Costos unitarios del transporte kit maker</t>
  </si>
  <si>
    <t>Costos unitarios del transporte por combo</t>
  </si>
  <si>
    <t>PORTÁTILES</t>
  </si>
  <si>
    <t>COMBOS NUEVAS SOLUCIONES TECNOLOGICAS</t>
  </si>
  <si>
    <t>Costos total del transporte</t>
  </si>
  <si>
    <t>Costos total del transporte kit maker</t>
  </si>
  <si>
    <t>Costos total del transporte por combo</t>
  </si>
  <si>
    <t>Subtotal</t>
  </si>
  <si>
    <t xml:space="preserve"> TRANSPORTE DE SOLUCIONES TECNOLÓGICAS POR UNIDAD</t>
  </si>
  <si>
    <t>TOTAL KIT MAKER POR CAJA</t>
  </si>
  <si>
    <t>TOTAL NUEVAS SOLUCIONES POR COMBO</t>
  </si>
  <si>
    <t>TOTAL TRANSPORTE DE SOLUCIONES TECNOLÓGICAS</t>
  </si>
  <si>
    <t>TRANSPORTE DE RETOMAS 2026</t>
  </si>
  <si>
    <t>CANTIDADES DE KG A RETOMAR</t>
  </si>
  <si>
    <t>Zona Fácil</t>
  </si>
  <si>
    <t>Zona Media</t>
  </si>
  <si>
    <t>Zona especial</t>
  </si>
  <si>
    <t>Total, kg</t>
  </si>
  <si>
    <t>Costos unitarios por Kg a retomar</t>
  </si>
  <si>
    <t>Costo total de transporte de retoma</t>
  </si>
  <si>
    <t>TOTAL  TRANSPORTE DE RETOMA</t>
  </si>
  <si>
    <t>TRANSPORTE DE GARANTIAS- AÑO 2026</t>
  </si>
  <si>
    <t>Costos unitarios del transporte de despachos garantia</t>
  </si>
  <si>
    <t>Tableta/Router/Gestor de Contenidos x unidad</t>
  </si>
  <si>
    <t>Impresora 3D/unidad</t>
  </si>
  <si>
    <t>Monitor Interactivo/unidad</t>
  </si>
  <si>
    <t>Fácil</t>
  </si>
  <si>
    <t>Urbana</t>
  </si>
  <si>
    <t>Medio</t>
  </si>
  <si>
    <t>Costos totales transporte de despachos garantia</t>
  </si>
  <si>
    <t xml:space="preserve"> TRANSPORTE GARANTIAS POR UNIDAD</t>
  </si>
  <si>
    <t>TOTAL  TRANSPORTE GARANTIAS</t>
  </si>
  <si>
    <t>OTROS ELEMENTOS TECNOLOGICOS 2026</t>
  </si>
  <si>
    <t>CANTIDADES DE KG A TRANSPORTAR</t>
  </si>
  <si>
    <t>PESO</t>
  </si>
  <si>
    <t>Entre 1-10 kg</t>
  </si>
  <si>
    <t>Entre 11-30 kg</t>
  </si>
  <si>
    <t>Entre 31-60 kg</t>
  </si>
  <si>
    <t>Costos unitarios</t>
  </si>
  <si>
    <t>TOTAL TRANSPORTE OTROS ELEMENTOS TECNOLOGICOS</t>
  </si>
  <si>
    <t>Total Oferta Economica</t>
  </si>
  <si>
    <t>Firma:</t>
  </si>
  <si>
    <t>Nombre del representante legal y/o persona competente</t>
  </si>
  <si>
    <t>ADOLFO ANTONIO TEJADA DIAZ</t>
  </si>
  <si>
    <t>Cargo</t>
  </si>
  <si>
    <t>PRESIDENTE EJECUTIVO</t>
  </si>
  <si>
    <t>Nombre de la empresa</t>
  </si>
  <si>
    <t>INFOTIC S.A.</t>
  </si>
  <si>
    <t>NIT</t>
  </si>
  <si>
    <t>900068796-1</t>
  </si>
  <si>
    <t>Teléfono de Contacto:</t>
  </si>
  <si>
    <t>601 746 6000, 57 3185214505</t>
  </si>
  <si>
    <t>Validez de la oferta mínimo 60 días</t>
  </si>
  <si>
    <t>60 días</t>
  </si>
  <si>
    <t>TOTAL  TRANSPORTE DE SOLUCIONES TECNOLÓGICAS</t>
  </si>
  <si>
    <t>MIGUEL ÁNGEL MEJÍA BRAVO</t>
  </si>
  <si>
    <t>Director Nacional Comercial -Vicepresidente Comercial y Atención al cliente (AF)</t>
  </si>
  <si>
    <t>SERVICIOS POSTALES NACIONALES S.A.S.</t>
  </si>
  <si>
    <t>900062917-9</t>
  </si>
  <si>
    <t>Desviación Estandar</t>
  </si>
  <si>
    <t>Valor Minimo Aceptable</t>
  </si>
  <si>
    <t>Valor Maximo Aceptable</t>
  </si>
  <si>
    <t>MEDIANA</t>
  </si>
  <si>
    <t>PROMEDIO (MEDIA)</t>
  </si>
  <si>
    <t>MEDIA PODADA</t>
  </si>
  <si>
    <t>Coeficiente de Variación Media</t>
  </si>
  <si>
    <t>Coeficiente de Variación Mediana</t>
  </si>
  <si>
    <t>Coeficiente de Variación Media Podada</t>
  </si>
  <si>
    <t xml:space="preserve">Descartadas las opciones de Almagrario y Portes, el análisis se centra en las dos propuestas favorables. Aunque los valores totales son cercanos, el análisis favorece a Servicios Postales Nacionales S.A.S.por las siguientes razones:
-) Servicios Postales Nacionales S.A.S. presenta una estructura de costos balanceada entre los componentes de Soluciones Tecnológicas Retoma y Garantías.
Mientras que las ofertas de Almagrario y Portes de Colombia cargan costos excesivos en los diferentes componentes. Infotic mantiene una proporción con el volumen de la operación pero su oferta aunque competitiva es superior a la presentada por Servicios Postales Nacionales S.A.S la cual, de igual forma mantiene una proporción con el volumen de la operación, lo que reduce el riesgo de sobrecostos durante la ejecución.
-) La oferta de Servicios Postales Nacionales S.A.S  sus costos unitarios para zonas especiales (según el archivo adjunto) son competitivos, lo que garantiza el cumplimiento de la ejecución en zonas de difícil acceso.
-) La oferta de Servicios Postales Nacionales S.A.S se acerca al PAA, permitiendo ejecutar la totalidad de las metas sin necesidad de realizar recortes en los alcances de equipos a entregar o retomar.
El estudio de mercado realizado y la comparación técnica - económica de las cuatro cotizaciones recibidas se concluye:
1.	Se recomienda no tener en cuenta las ofertas de Almagrario y Portes de Colombia por exceder la capacidad presupuestal de la entidad en más de un 50%.
2.           Aunque Infotic presenta una oferta competitiva su valor se encuentra por encima de la oferta allegada por Servicios Postales Nacionales S.A.S
3.	Selección de Servicios Postales Nacionales S.A.S: Se recomienda seleccionar la propuesta de Servicios Postales Nacionales S.A.S como la base para la estructuración del proceso contractual de 2026. Toda vez que es la oferta que se mantiene dentro del rango del PAA. y es la oferta economica mas favorable para la asociación.
Servicios Postales Nacionales S.A.S presenta precios de mercado que aseguran la operación logística completa (entrega, retoma y garantías) sin poner en riesgo la operación, permitiendo a la Asociación cumplir sus metas para la vigencia 2026 sin solicitar adiciones presupuestales.
4. Se realizó análisis de Medidas de tendencia Central (Media, Mediana y Media Acotada), destacándose desde el análisis del coeficiente de variación que los valores adoptados por el promedio (media). 
5. Teniendo seleccionada la medida de tendencia central denominada promedio (media) y calculando los valores de la desviación estándar, de esta manera se encontraron los valores de mercado (valor mínimo y máximo). 
6. De lo anterior se evidencia que los valores de Servicios Postales Nacionales están dentro de los valores de mercado con excepción del rubro de retoma, no obstante, la oferta de este rubro se encuentra por debajo representando una economía considerable para la organización por lo mismo el valor es aceptado. 
7. La oferta de Servicios Postales Nacionales es altamente competitiva y refleja una coherencia de los valores históricamente reconocidos en los contratos suscritos por la organización en vigencias anteriores. </t>
  </si>
  <si>
    <t xml:space="preserve">Martha Liliana Preciado Rubio – Jefe Oficina Logística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</si>
</sst>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4" formatCode="_-&quot;$&quot;\ * #,##0.00_-;\-&quot;$&quot;\ * #,##0.00_-;_-&quot;$&quot;\ * &quot;-&quot;??_-;_-@_-"/>
    <numFmt numFmtId="43" formatCode="_-* #,##0.00_-;\-* #,##0.00_-;_-* &quot;-&quot;??_-;_-@_-"/>
    <numFmt numFmtId="164" formatCode="_(* #,##0.00_);_(* \(#,##0.00\);_(* &quot;-&quot;??_);_(@_)"/>
    <numFmt numFmtId="165" formatCode="&quot;$&quot;\ #,##0"/>
    <numFmt numFmtId="166" formatCode="_(&quot;$&quot;\ * #,##0.00_);_(&quot;$&quot;\ * \(#,##0.00\);_(&quot;$&quot;\ * &quot;-&quot;??_);_(@_)"/>
    <numFmt numFmtId="167" formatCode="_-&quot;$&quot;\ * #,##0_-;\-&quot;$&quot;\ * #,##0_-;_-&quot;$&quot;\ * &quot;-&quot;??_-;_-@_-"/>
    <numFmt numFmtId="168" formatCode="_-&quot;$&quot;\ * #,##0.00_-;\-&quot;$&quot;\ * #,##0.00_-;_-&quot;$&quot;\ * &quot;-&quot;_-;_-@_-"/>
    <numFmt numFmtId="169" formatCode="_([$$-240A]\ * #,##0_);_([$$-240A]\ * \(#,##0\);_([$$-240A]\ * &quot;-&quot;??_);_(@_)"/>
    <numFmt numFmtId="170" formatCode="_-&quot;$&quot;\ * #,##0.0_-;\-&quot;$&quot;\ * #,##0.0_-;_-&quot;$&quot;\ * &quot;-&quot;??_-;_-@_-"/>
    <numFmt numFmtId="171" formatCode="0.0%"/>
  </numFmts>
  <fonts count="52" x14ac:knownFonts="1">
    <font>
      <sz val="11"/>
      <color theme="1"/>
      <name val="Calibri"/>
      <family val="2"/>
      <scheme val="minor"/>
    </font>
    <font>
      <sz val="11"/>
      <color theme="1"/>
      <name val="Calibri"/>
      <family val="2"/>
      <scheme val="minor"/>
    </font>
    <font>
      <sz val="11"/>
      <color theme="1"/>
      <name val="Arial Narrow"/>
      <family val="2"/>
    </font>
    <font>
      <b/>
      <sz val="11"/>
      <name val="Arial"/>
      <family val="2"/>
    </font>
    <font>
      <sz val="11"/>
      <color theme="1"/>
      <name val="Arial"/>
      <family val="2"/>
    </font>
    <font>
      <b/>
      <sz val="11"/>
      <color theme="1"/>
      <name val="Arial"/>
      <family val="2"/>
    </font>
    <font>
      <b/>
      <sz val="14"/>
      <color theme="1"/>
      <name val="Arial"/>
      <family val="2"/>
    </font>
    <font>
      <b/>
      <sz val="16"/>
      <name val="Arial"/>
      <family val="2"/>
    </font>
    <font>
      <sz val="12"/>
      <name val="Arial Narrow"/>
      <family val="2"/>
    </font>
    <font>
      <b/>
      <sz val="14"/>
      <name val="Arial Narrow"/>
      <family val="2"/>
    </font>
    <font>
      <b/>
      <sz val="12"/>
      <name val="Arial Narrow"/>
      <family val="2"/>
    </font>
    <font>
      <b/>
      <sz val="11"/>
      <color theme="1"/>
      <name val="Arial Narrow"/>
      <family val="2"/>
    </font>
    <font>
      <sz val="10"/>
      <name val="Arial"/>
      <family val="2"/>
    </font>
    <font>
      <sz val="12"/>
      <name val="Arial"/>
      <family val="2"/>
    </font>
    <font>
      <b/>
      <sz val="18"/>
      <name val="Arial"/>
      <family val="2"/>
    </font>
    <font>
      <b/>
      <sz val="14"/>
      <name val="Arial"/>
      <family val="2"/>
    </font>
    <font>
      <b/>
      <sz val="16"/>
      <color rgb="FF000000"/>
      <name val="Arial"/>
      <family val="2"/>
    </font>
    <font>
      <sz val="14"/>
      <color theme="1"/>
      <name val="Arial Narrow"/>
      <family val="2"/>
    </font>
    <font>
      <sz val="11"/>
      <color rgb="FFFF0000"/>
      <name val="Arial Narrow"/>
      <family val="2"/>
    </font>
    <font>
      <b/>
      <sz val="14"/>
      <color theme="1"/>
      <name val="Arial Narrow"/>
      <family val="2"/>
    </font>
    <font>
      <b/>
      <sz val="10"/>
      <name val="Arial"/>
      <family val="2"/>
    </font>
    <font>
      <b/>
      <sz val="12"/>
      <name val="Arial"/>
      <family val="2"/>
    </font>
    <font>
      <sz val="11"/>
      <name val="Calibri"/>
      <family val="2"/>
    </font>
    <font>
      <b/>
      <sz val="11"/>
      <color theme="1"/>
      <name val="Calibri"/>
      <family val="2"/>
      <scheme val="minor"/>
    </font>
    <font>
      <sz val="11"/>
      <color rgb="FF000000"/>
      <name val="Arial Narrow"/>
      <family val="2"/>
    </font>
    <font>
      <sz val="11"/>
      <color rgb="FF000000"/>
      <name val="Calibri"/>
      <family val="2"/>
    </font>
    <font>
      <b/>
      <sz val="24"/>
      <name val="Calibri"/>
      <family val="2"/>
      <scheme val="minor"/>
    </font>
    <font>
      <sz val="18"/>
      <color theme="1"/>
      <name val="Arial"/>
      <family val="2"/>
    </font>
    <font>
      <b/>
      <sz val="18"/>
      <color theme="1"/>
      <name val="Arial"/>
      <family val="2"/>
    </font>
    <font>
      <b/>
      <sz val="18"/>
      <color theme="1"/>
      <name val="Calibri"/>
      <family val="2"/>
      <scheme val="minor"/>
    </font>
    <font>
      <sz val="18"/>
      <color theme="1"/>
      <name val="Calibri"/>
      <family val="2"/>
      <scheme val="minor"/>
    </font>
    <font>
      <b/>
      <sz val="24"/>
      <color theme="1"/>
      <name val="Calibri"/>
      <family val="2"/>
      <scheme val="minor"/>
    </font>
    <font>
      <b/>
      <sz val="18"/>
      <color rgb="FF000000"/>
      <name val="Arial"/>
      <family val="2"/>
    </font>
    <font>
      <b/>
      <sz val="12"/>
      <color theme="1"/>
      <name val="Arial"/>
      <family val="2"/>
    </font>
    <font>
      <b/>
      <sz val="18"/>
      <color rgb="FF000000"/>
      <name val="Arial Narrow"/>
      <family val="2"/>
    </font>
    <font>
      <b/>
      <sz val="24"/>
      <color theme="1"/>
      <name val="Arial"/>
      <family val="2"/>
    </font>
    <font>
      <sz val="28"/>
      <color theme="1"/>
      <name val="Calibri"/>
      <family val="2"/>
      <scheme val="minor"/>
    </font>
    <font>
      <sz val="20"/>
      <color theme="1"/>
      <name val="Calibri"/>
      <family val="2"/>
      <scheme val="minor"/>
    </font>
    <font>
      <sz val="18"/>
      <name val="Arial"/>
      <family val="2"/>
    </font>
    <font>
      <sz val="16"/>
      <color theme="1"/>
      <name val="Calibri"/>
      <family val="2"/>
      <scheme val="minor"/>
    </font>
    <font>
      <sz val="10"/>
      <color theme="1"/>
      <name val="Calibri"/>
      <family val="2"/>
      <scheme val="minor"/>
    </font>
    <font>
      <b/>
      <sz val="10"/>
      <name val="Calibri"/>
      <family val="2"/>
      <scheme val="minor"/>
    </font>
    <font>
      <sz val="10"/>
      <color theme="1"/>
      <name val="Arial"/>
      <family val="2"/>
    </font>
    <font>
      <b/>
      <sz val="10"/>
      <color theme="1"/>
      <name val="Arial"/>
      <family val="2"/>
    </font>
    <font>
      <b/>
      <sz val="10"/>
      <color theme="1"/>
      <name val="Calibri"/>
      <family val="2"/>
      <scheme val="minor"/>
    </font>
    <font>
      <b/>
      <sz val="10"/>
      <color rgb="FF000000"/>
      <name val="Arial"/>
      <family val="2"/>
    </font>
    <font>
      <sz val="10"/>
      <color theme="1"/>
      <name val="Arial Narrow"/>
      <family val="2"/>
    </font>
    <font>
      <b/>
      <sz val="10"/>
      <color rgb="FF000000"/>
      <name val="Arial Narrow"/>
      <family val="2"/>
    </font>
    <font>
      <sz val="22"/>
      <color theme="1"/>
      <name val="Arial Narrow"/>
      <family val="2"/>
    </font>
    <font>
      <sz val="18"/>
      <color theme="1"/>
      <name val="Verdana"/>
      <family val="2"/>
    </font>
    <font>
      <sz val="11"/>
      <name val="Arial Narrow"/>
      <family val="2"/>
    </font>
    <font>
      <i/>
      <sz val="22"/>
      <color theme="1"/>
      <name val="Verdana"/>
      <family val="2"/>
    </font>
  </fonts>
  <fills count="20">
    <fill>
      <patternFill patternType="none"/>
    </fill>
    <fill>
      <patternFill patternType="gray125"/>
    </fill>
    <fill>
      <patternFill patternType="solid">
        <fgColor theme="8" tint="0.59999389629810485"/>
        <bgColor indexed="64"/>
      </patternFill>
    </fill>
    <fill>
      <patternFill patternType="solid">
        <fgColor theme="7" tint="0.79998168889431442"/>
        <bgColor indexed="64"/>
      </patternFill>
    </fill>
    <fill>
      <patternFill patternType="solid">
        <fgColor theme="0"/>
        <bgColor indexed="64"/>
      </patternFill>
    </fill>
    <fill>
      <patternFill patternType="solid">
        <fgColor theme="9" tint="0.59999389629810485"/>
        <bgColor indexed="64"/>
      </patternFill>
    </fill>
    <fill>
      <patternFill patternType="solid">
        <fgColor theme="2"/>
        <bgColor indexed="64"/>
      </patternFill>
    </fill>
    <fill>
      <patternFill patternType="solid">
        <fgColor theme="7" tint="0.59999389629810485"/>
        <bgColor indexed="64"/>
      </patternFill>
    </fill>
    <fill>
      <patternFill patternType="solid">
        <fgColor theme="8" tint="0.79998168889431442"/>
        <bgColor indexed="64"/>
      </patternFill>
    </fill>
    <fill>
      <patternFill patternType="solid">
        <fgColor rgb="FF92D05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rgb="FFC5E0B3"/>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9" tint="0.79998168889431442"/>
        <bgColor rgb="FFD9E3F3"/>
      </patternFill>
    </fill>
    <fill>
      <patternFill patternType="solid">
        <fgColor theme="5" tint="0.39997558519241921"/>
        <bgColor indexed="64"/>
      </patternFill>
    </fill>
    <fill>
      <patternFill patternType="solid">
        <fgColor rgb="FFDDEBF7"/>
        <bgColor indexed="64"/>
      </patternFill>
    </fill>
    <fill>
      <patternFill patternType="solid">
        <fgColor theme="7" tint="0.39997558519241921"/>
        <bgColor indexed="64"/>
      </patternFill>
    </fill>
    <fill>
      <patternFill patternType="solid">
        <fgColor rgb="FFFFFF00"/>
        <bgColor indexed="64"/>
      </patternFill>
    </fill>
  </fills>
  <borders count="3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auto="1"/>
      </top>
      <bottom style="thin">
        <color auto="1"/>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auto="1"/>
      </left>
      <right style="medium">
        <color indexed="64"/>
      </right>
      <top/>
      <bottom/>
      <diagonal/>
    </border>
    <border>
      <left style="thin">
        <color auto="1"/>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rgb="FF000000"/>
      </right>
      <top/>
      <bottom style="medium">
        <color rgb="FF000000"/>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medium">
        <color indexed="64"/>
      </left>
      <right style="medium">
        <color indexed="64"/>
      </right>
      <top style="medium">
        <color indexed="64"/>
      </top>
      <bottom/>
      <diagonal/>
    </border>
    <border>
      <left/>
      <right/>
      <top style="thin">
        <color auto="1"/>
      </top>
      <bottom/>
      <diagonal/>
    </border>
    <border>
      <left/>
      <right/>
      <top/>
      <bottom style="thin">
        <color auto="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indexed="64"/>
      </left>
      <right/>
      <top/>
      <bottom/>
      <diagonal/>
    </border>
    <border>
      <left/>
      <right style="thin">
        <color indexed="64"/>
      </right>
      <top/>
      <bottom/>
      <diagonal/>
    </border>
    <border>
      <left style="medium">
        <color indexed="64"/>
      </left>
      <right style="medium">
        <color indexed="64"/>
      </right>
      <top/>
      <bottom/>
      <diagonal/>
    </border>
  </borders>
  <cellStyleXfs count="25">
    <xf numFmtId="0" fontId="0" fillId="0" borderId="0"/>
    <xf numFmtId="42" fontId="1" fillId="0" borderId="0" applyFont="0" applyFill="0" applyBorder="0" applyAlignment="0" applyProtection="0"/>
    <xf numFmtId="0" fontId="2" fillId="0" borderId="0"/>
    <xf numFmtId="0" fontId="2" fillId="0" borderId="0"/>
    <xf numFmtId="164" fontId="1" fillId="0" borderId="0" applyFont="0" applyFill="0" applyBorder="0" applyAlignment="0" applyProtection="0"/>
    <xf numFmtId="164" fontId="2" fillId="0" borderId="0" applyFont="0" applyFill="0" applyBorder="0" applyAlignment="0" applyProtection="0"/>
    <xf numFmtId="0" fontId="1" fillId="0" borderId="0"/>
    <xf numFmtId="166" fontId="2" fillId="0" borderId="0" applyFont="0" applyFill="0" applyBorder="0" applyAlignment="0" applyProtection="0"/>
    <xf numFmtId="0" fontId="1" fillId="0" borderId="0"/>
    <xf numFmtId="43" fontId="2" fillId="0" borderId="0" applyFont="0" applyFill="0" applyBorder="0" applyAlignment="0" applyProtection="0"/>
    <xf numFmtId="9" fontId="2" fillId="0" borderId="0" applyFont="0" applyFill="0" applyBorder="0" applyAlignment="0" applyProtection="0"/>
    <xf numFmtId="0" fontId="12"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2" fillId="0" borderId="0"/>
    <xf numFmtId="164" fontId="1" fillId="0" borderId="0" applyFont="0" applyFill="0" applyBorder="0" applyAlignment="0" applyProtection="0"/>
    <xf numFmtId="0" fontId="2" fillId="0" borderId="0"/>
    <xf numFmtId="0" fontId="24" fillId="0" borderId="0">
      <protection locked="0"/>
    </xf>
    <xf numFmtId="0" fontId="22" fillId="0" borderId="0">
      <alignment vertical="center"/>
    </xf>
    <xf numFmtId="42" fontId="25" fillId="0" borderId="0">
      <alignment vertical="top"/>
      <protection locked="0"/>
    </xf>
    <xf numFmtId="164" fontId="25" fillId="0" borderId="0">
      <alignment vertical="top"/>
      <protection locked="0"/>
    </xf>
    <xf numFmtId="0" fontId="24" fillId="0" borderId="0">
      <protection locked="0"/>
    </xf>
    <xf numFmtId="0" fontId="22" fillId="0" borderId="0">
      <alignment vertical="center"/>
    </xf>
    <xf numFmtId="0" fontId="2" fillId="0" borderId="0"/>
  </cellStyleXfs>
  <cellXfs count="420">
    <xf numFmtId="0" fontId="0" fillId="0" borderId="0" xfId="0"/>
    <xf numFmtId="0" fontId="4" fillId="0" borderId="0" xfId="2" applyFont="1" applyAlignment="1">
      <alignment horizontal="center" vertical="center"/>
    </xf>
    <xf numFmtId="0" fontId="8" fillId="0" borderId="0" xfId="0" applyFont="1"/>
    <xf numFmtId="0" fontId="2" fillId="0" borderId="0" xfId="0" applyFont="1"/>
    <xf numFmtId="0" fontId="8" fillId="0" borderId="9" xfId="0" applyFont="1" applyBorder="1"/>
    <xf numFmtId="0" fontId="8" fillId="0" borderId="10" xfId="0" applyFont="1" applyBorder="1"/>
    <xf numFmtId="0" fontId="8" fillId="0" borderId="12" xfId="0" applyFont="1" applyBorder="1" applyAlignment="1">
      <alignment horizontal="center"/>
    </xf>
    <xf numFmtId="0" fontId="10" fillId="0" borderId="0" xfId="0" applyFont="1" applyAlignment="1">
      <alignment horizontal="center" vertical="center"/>
    </xf>
    <xf numFmtId="0" fontId="8" fillId="0" borderId="0" xfId="0" applyFont="1" applyAlignment="1">
      <alignment horizontal="center" vertical="center"/>
    </xf>
    <xf numFmtId="0" fontId="8" fillId="0" borderId="11" xfId="0" applyFont="1" applyBorder="1"/>
    <xf numFmtId="0" fontId="8" fillId="0" borderId="13" xfId="0" applyFont="1" applyBorder="1" applyAlignment="1">
      <alignment horizontal="center"/>
    </xf>
    <xf numFmtId="3" fontId="4" fillId="4" borderId="0" xfId="3" applyNumberFormat="1" applyFont="1" applyFill="1" applyAlignment="1">
      <alignment horizontal="center" vertical="center"/>
    </xf>
    <xf numFmtId="0" fontId="4" fillId="4" borderId="0" xfId="2" applyFont="1" applyFill="1" applyAlignment="1">
      <alignment horizontal="center" vertical="center"/>
    </xf>
    <xf numFmtId="0" fontId="6" fillId="0" borderId="0" xfId="3" applyFont="1" applyAlignment="1">
      <alignment horizontal="center" vertical="center"/>
    </xf>
    <xf numFmtId="0" fontId="4" fillId="0" borderId="0" xfId="3" applyFont="1" applyAlignment="1">
      <alignment horizontal="center" vertical="center"/>
    </xf>
    <xf numFmtId="0" fontId="17" fillId="0" borderId="0" xfId="2" applyFont="1"/>
    <xf numFmtId="0" fontId="8" fillId="0" borderId="0" xfId="0" applyFont="1" applyAlignment="1">
      <alignment horizontal="center"/>
    </xf>
    <xf numFmtId="44" fontId="2" fillId="0" borderId="0" xfId="0" applyNumberFormat="1" applyFont="1"/>
    <xf numFmtId="9" fontId="2" fillId="8" borderId="1" xfId="12" applyFont="1" applyFill="1" applyBorder="1" applyAlignment="1">
      <alignment horizontal="center" vertical="center"/>
    </xf>
    <xf numFmtId="9" fontId="18" fillId="8" borderId="1" xfId="12" applyFont="1" applyFill="1" applyBorder="1" applyAlignment="1">
      <alignment horizontal="center" vertical="center"/>
    </xf>
    <xf numFmtId="0" fontId="2" fillId="4" borderId="0" xfId="0" applyFont="1" applyFill="1"/>
    <xf numFmtId="0" fontId="11" fillId="9" borderId="9" xfId="0" applyFont="1" applyFill="1" applyBorder="1" applyAlignment="1">
      <alignment horizontal="center" vertical="center" wrapText="1"/>
    </xf>
    <xf numFmtId="0" fontId="11" fillId="10" borderId="1" xfId="0" applyFont="1" applyFill="1" applyBorder="1" applyAlignment="1">
      <alignment horizontal="center" vertical="center" wrapText="1"/>
    </xf>
    <xf numFmtId="0" fontId="11" fillId="7" borderId="1" xfId="0" applyFont="1" applyFill="1" applyBorder="1" applyAlignment="1">
      <alignment horizontal="center" vertical="center" wrapText="1"/>
    </xf>
    <xf numFmtId="42" fontId="2" fillId="0" borderId="1" xfId="0" applyNumberFormat="1" applyFont="1" applyBorder="1"/>
    <xf numFmtId="44" fontId="2" fillId="0" borderId="1" xfId="13" applyFont="1" applyBorder="1"/>
    <xf numFmtId="168" fontId="19" fillId="5" borderId="22" xfId="0" applyNumberFormat="1" applyFont="1" applyFill="1" applyBorder="1" applyAlignment="1">
      <alignment vertical="center"/>
    </xf>
    <xf numFmtId="2" fontId="2" fillId="0" borderId="0" xfId="0" applyNumberFormat="1" applyFont="1"/>
    <xf numFmtId="0" fontId="5" fillId="0" borderId="0" xfId="2" applyFont="1" applyAlignment="1">
      <alignment horizontal="center" vertical="center" wrapText="1"/>
    </xf>
    <xf numFmtId="0" fontId="11" fillId="3" borderId="18" xfId="0" applyFont="1" applyFill="1" applyBorder="1" applyAlignment="1">
      <alignment horizontal="center" vertical="center" wrapText="1"/>
    </xf>
    <xf numFmtId="0" fontId="11" fillId="10" borderId="18" xfId="0" applyFont="1" applyFill="1" applyBorder="1" applyAlignment="1">
      <alignment horizontal="center" vertical="center" wrapText="1"/>
    </xf>
    <xf numFmtId="9" fontId="2" fillId="0" borderId="0" xfId="12" applyFont="1"/>
    <xf numFmtId="0" fontId="2" fillId="0" borderId="0" xfId="0" applyFont="1" applyAlignment="1">
      <alignment horizontal="center" vertical="center" wrapText="1"/>
    </xf>
    <xf numFmtId="0" fontId="0" fillId="0" borderId="0" xfId="0" applyAlignment="1">
      <alignment horizontal="center" vertical="center" wrapText="1"/>
    </xf>
    <xf numFmtId="0" fontId="11" fillId="9" borderId="0" xfId="0" applyFont="1" applyFill="1" applyAlignment="1">
      <alignment horizontal="center" vertical="center" wrapText="1"/>
    </xf>
    <xf numFmtId="167" fontId="2" fillId="0" borderId="1" xfId="0" applyNumberFormat="1" applyFont="1" applyBorder="1" applyAlignment="1">
      <alignment horizontal="center"/>
    </xf>
    <xf numFmtId="167" fontId="18" fillId="0" borderId="1" xfId="0" applyNumberFormat="1" applyFont="1" applyBorder="1" applyAlignment="1">
      <alignment horizontal="center"/>
    </xf>
    <xf numFmtId="167" fontId="2" fillId="5" borderId="17" xfId="13" applyNumberFormat="1"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27" fillId="0" borderId="0" xfId="2" applyFont="1" applyAlignment="1">
      <alignment horizontal="center" vertical="center"/>
    </xf>
    <xf numFmtId="0" fontId="28" fillId="11" borderId="17" xfId="3" applyFont="1" applyFill="1" applyBorder="1" applyAlignment="1">
      <alignment horizontal="center" vertical="center"/>
    </xf>
    <xf numFmtId="0" fontId="27" fillId="0" borderId="17" xfId="3" applyFont="1" applyBorder="1" applyAlignment="1">
      <alignment horizontal="center" vertical="center"/>
    </xf>
    <xf numFmtId="3" fontId="29" fillId="0" borderId="24" xfId="0" applyNumberFormat="1" applyFont="1" applyBorder="1" applyAlignment="1">
      <alignment horizontal="center" vertical="center" wrapText="1"/>
    </xf>
    <xf numFmtId="3" fontId="29" fillId="0" borderId="0" xfId="0" applyNumberFormat="1" applyFont="1" applyAlignment="1">
      <alignment horizontal="center" vertical="center" wrapText="1"/>
    </xf>
    <xf numFmtId="0" fontId="14" fillId="3" borderId="1" xfId="2" applyFont="1" applyFill="1" applyBorder="1" applyAlignment="1">
      <alignment horizontal="center" vertical="center" wrapText="1"/>
    </xf>
    <xf numFmtId="42" fontId="27" fillId="0" borderId="17" xfId="14" applyFont="1" applyBorder="1" applyAlignment="1" applyProtection="1">
      <alignment vertical="center"/>
      <protection locked="0"/>
    </xf>
    <xf numFmtId="42" fontId="30" fillId="0" borderId="0" xfId="0" applyNumberFormat="1" applyFont="1"/>
    <xf numFmtId="0" fontId="30" fillId="0" borderId="0" xfId="0" applyFont="1"/>
    <xf numFmtId="0" fontId="27" fillId="4" borderId="0" xfId="2" applyFont="1" applyFill="1" applyAlignment="1">
      <alignment horizontal="center" vertical="center"/>
    </xf>
    <xf numFmtId="42" fontId="27" fillId="0" borderId="17" xfId="1" applyFont="1" applyBorder="1" applyAlignment="1" applyProtection="1">
      <alignment horizontal="center" vertical="center"/>
    </xf>
    <xf numFmtId="0" fontId="28" fillId="0" borderId="17" xfId="3" applyFont="1" applyBorder="1" applyAlignment="1">
      <alignment horizontal="center" vertical="center"/>
    </xf>
    <xf numFmtId="0" fontId="14" fillId="11" borderId="17" xfId="2" applyFont="1" applyFill="1" applyBorder="1" applyAlignment="1">
      <alignment horizontal="center" vertical="center" wrapText="1"/>
    </xf>
    <xf numFmtId="42" fontId="27" fillId="4" borderId="17" xfId="2" applyNumberFormat="1" applyFont="1" applyFill="1" applyBorder="1" applyAlignment="1">
      <alignment horizontal="center" vertical="center"/>
    </xf>
    <xf numFmtId="0" fontId="23" fillId="0" borderId="0" xfId="0" applyFont="1" applyAlignment="1">
      <alignment vertical="center" wrapText="1"/>
    </xf>
    <xf numFmtId="0" fontId="4" fillId="0" borderId="0" xfId="2" applyFont="1" applyAlignment="1">
      <alignment vertical="center"/>
    </xf>
    <xf numFmtId="0" fontId="14" fillId="4" borderId="1" xfId="2" applyFont="1" applyFill="1" applyBorder="1" applyAlignment="1">
      <alignment horizontal="center" vertical="center" wrapText="1"/>
    </xf>
    <xf numFmtId="4" fontId="29" fillId="0" borderId="24" xfId="0" applyNumberFormat="1" applyFont="1" applyBorder="1" applyAlignment="1">
      <alignment horizontal="center" vertical="center" wrapText="1"/>
    </xf>
    <xf numFmtId="165" fontId="27" fillId="0" borderId="1" xfId="0" applyNumberFormat="1" applyFont="1" applyBorder="1" applyAlignment="1" applyProtection="1">
      <alignment horizontal="center" vertical="center"/>
      <protection locked="0"/>
    </xf>
    <xf numFmtId="169" fontId="27" fillId="0" borderId="1" xfId="4" applyNumberFormat="1" applyFont="1" applyBorder="1" applyAlignment="1" applyProtection="1">
      <alignment horizontal="center" vertical="center"/>
    </xf>
    <xf numFmtId="0" fontId="15" fillId="0" borderId="0" xfId="2" applyFont="1" applyAlignment="1">
      <alignment vertical="center" wrapText="1"/>
    </xf>
    <xf numFmtId="0" fontId="21" fillId="0" borderId="0" xfId="2" applyFont="1" applyAlignment="1">
      <alignment vertical="center" wrapText="1"/>
    </xf>
    <xf numFmtId="0" fontId="32" fillId="15" borderId="1" xfId="23" applyFont="1" applyFill="1" applyBorder="1" applyAlignment="1">
      <alignment horizontal="center" vertical="center"/>
    </xf>
    <xf numFmtId="0" fontId="32" fillId="15" borderId="1" xfId="23" applyFont="1" applyFill="1" applyBorder="1" applyAlignment="1">
      <alignment horizontal="center" vertical="center" wrapText="1"/>
    </xf>
    <xf numFmtId="0" fontId="3" fillId="0" borderId="0" xfId="2" applyFont="1" applyAlignment="1">
      <alignment vertical="center" wrapText="1"/>
    </xf>
    <xf numFmtId="0" fontId="28" fillId="5" borderId="17" xfId="3" applyFont="1" applyFill="1" applyBorder="1" applyAlignment="1">
      <alignment horizontal="center" vertical="center"/>
    </xf>
    <xf numFmtId="0" fontId="32" fillId="0" borderId="1" xfId="23" applyFont="1" applyBorder="1" applyAlignment="1">
      <alignment horizontal="center" vertical="center"/>
    </xf>
    <xf numFmtId="3" fontId="29" fillId="0" borderId="1" xfId="0" applyNumberFormat="1" applyFont="1" applyBorder="1" applyAlignment="1">
      <alignment horizontal="center" vertical="center" wrapText="1"/>
    </xf>
    <xf numFmtId="0" fontId="33" fillId="0" borderId="0" xfId="3" applyFont="1" applyAlignment="1">
      <alignment vertical="center"/>
    </xf>
    <xf numFmtId="0" fontId="33" fillId="0" borderId="0" xfId="3" applyFont="1" applyAlignment="1">
      <alignment horizontal="center" vertical="center"/>
    </xf>
    <xf numFmtId="3" fontId="23" fillId="0" borderId="0" xfId="0" applyNumberFormat="1" applyFont="1" applyAlignment="1">
      <alignment horizontal="center" vertical="center" wrapText="1"/>
    </xf>
    <xf numFmtId="0" fontId="32" fillId="15" borderId="19" xfId="23" applyFont="1" applyFill="1" applyBorder="1" applyAlignment="1">
      <alignment horizontal="center" vertical="center" wrapText="1"/>
    </xf>
    <xf numFmtId="0" fontId="32" fillId="0" borderId="2" xfId="23" applyFont="1" applyBorder="1" applyAlignment="1">
      <alignment horizontal="center" vertical="center"/>
    </xf>
    <xf numFmtId="165" fontId="28" fillId="0" borderId="1" xfId="0" applyNumberFormat="1" applyFont="1" applyBorder="1" applyAlignment="1" applyProtection="1">
      <alignment horizontal="center" vertical="center"/>
      <protection locked="0"/>
    </xf>
    <xf numFmtId="42" fontId="4" fillId="0" borderId="0" xfId="14" applyFont="1" applyFill="1" applyBorder="1" applyAlignment="1" applyProtection="1">
      <alignment vertical="center"/>
    </xf>
    <xf numFmtId="0" fontId="20" fillId="0" borderId="0" xfId="2" applyFont="1" applyAlignment="1">
      <alignment vertical="center" wrapText="1"/>
    </xf>
    <xf numFmtId="42" fontId="27" fillId="0" borderId="1" xfId="1" applyFont="1" applyBorder="1" applyAlignment="1" applyProtection="1">
      <alignment horizontal="center" vertical="center"/>
    </xf>
    <xf numFmtId="42" fontId="4" fillId="0" borderId="0" xfId="1" applyFont="1" applyFill="1" applyBorder="1" applyAlignment="1" applyProtection="1">
      <alignment horizontal="center" vertical="center"/>
    </xf>
    <xf numFmtId="42" fontId="27" fillId="0" borderId="1" xfId="14" applyFont="1" applyBorder="1" applyAlignment="1" applyProtection="1">
      <alignment vertical="center"/>
    </xf>
    <xf numFmtId="0" fontId="20" fillId="0" borderId="0" xfId="2" applyFont="1" applyAlignment="1">
      <alignment horizontal="center" vertical="center" wrapText="1"/>
    </xf>
    <xf numFmtId="42" fontId="4" fillId="0" borderId="0" xfId="2" applyNumberFormat="1" applyFont="1" applyAlignment="1">
      <alignment horizontal="center" vertical="center"/>
    </xf>
    <xf numFmtId="42" fontId="4" fillId="0" borderId="0" xfId="1" applyFont="1" applyBorder="1" applyAlignment="1" applyProtection="1">
      <alignment horizontal="center" vertical="center"/>
    </xf>
    <xf numFmtId="0" fontId="5" fillId="0" borderId="0" xfId="2" applyFont="1" applyAlignment="1" applyProtection="1">
      <alignment horizontal="center" vertical="center" wrapText="1"/>
      <protection locked="0"/>
    </xf>
    <xf numFmtId="0" fontId="14" fillId="10" borderId="1" xfId="2" applyFont="1" applyFill="1" applyBorder="1" applyAlignment="1">
      <alignment horizontal="center" vertical="center" wrapText="1"/>
    </xf>
    <xf numFmtId="0" fontId="32" fillId="17" borderId="1" xfId="0" applyFont="1" applyFill="1" applyBorder="1" applyAlignment="1">
      <alignment horizontal="center" vertical="center" wrapText="1"/>
    </xf>
    <xf numFmtId="0" fontId="27" fillId="0" borderId="1" xfId="0" applyFont="1" applyBorder="1" applyAlignment="1">
      <alignment horizontal="center" vertical="center" wrapText="1"/>
    </xf>
    <xf numFmtId="0" fontId="4" fillId="0" borderId="0" xfId="2" applyFont="1" applyAlignment="1" applyProtection="1">
      <alignment horizontal="center" vertical="center"/>
      <protection locked="0"/>
    </xf>
    <xf numFmtId="165" fontId="27" fillId="0" borderId="1" xfId="0" applyNumberFormat="1" applyFont="1" applyBorder="1" applyAlignment="1" applyProtection="1">
      <alignment horizontal="center"/>
      <protection locked="0"/>
    </xf>
    <xf numFmtId="165" fontId="0" fillId="0" borderId="0" xfId="0" applyNumberFormat="1"/>
    <xf numFmtId="0" fontId="0" fillId="0" borderId="0" xfId="0" applyProtection="1">
      <protection locked="0"/>
    </xf>
    <xf numFmtId="44" fontId="0" fillId="0" borderId="0" xfId="13" applyFont="1"/>
    <xf numFmtId="0" fontId="0" fillId="0" borderId="0" xfId="0" applyAlignment="1">
      <alignment vertical="center"/>
    </xf>
    <xf numFmtId="42" fontId="0" fillId="0" borderId="0" xfId="0" applyNumberFormat="1" applyAlignment="1">
      <alignment vertical="center"/>
    </xf>
    <xf numFmtId="9" fontId="36" fillId="0" borderId="0" xfId="0" applyNumberFormat="1" applyFont="1" applyAlignment="1">
      <alignment vertical="center"/>
    </xf>
    <xf numFmtId="9" fontId="0" fillId="0" borderId="0" xfId="0" applyNumberFormat="1" applyAlignment="1">
      <alignment vertical="center"/>
    </xf>
    <xf numFmtId="42" fontId="37" fillId="0" borderId="0" xfId="0" applyNumberFormat="1" applyFont="1" applyAlignment="1">
      <alignment vertical="center"/>
    </xf>
    <xf numFmtId="165" fontId="33" fillId="0" borderId="0" xfId="3" applyNumberFormat="1" applyFont="1" applyAlignment="1">
      <alignment horizontal="center" vertical="center"/>
    </xf>
    <xf numFmtId="0" fontId="17" fillId="0" borderId="0" xfId="2" applyFont="1" applyAlignment="1">
      <alignment vertical="center"/>
    </xf>
    <xf numFmtId="9" fontId="5" fillId="0" borderId="0" xfId="2" applyNumberFormat="1" applyFont="1" applyAlignment="1">
      <alignment horizontal="center" vertical="center" wrapText="1"/>
    </xf>
    <xf numFmtId="165" fontId="4" fillId="0" borderId="0" xfId="2" applyNumberFormat="1" applyFont="1" applyAlignment="1" applyProtection="1">
      <alignment horizontal="center" vertical="center"/>
      <protection locked="0"/>
    </xf>
    <xf numFmtId="165" fontId="0" fillId="0" borderId="0" xfId="0" applyNumberFormat="1" applyAlignment="1">
      <alignment vertical="center"/>
    </xf>
    <xf numFmtId="165" fontId="5" fillId="0" borderId="0" xfId="2" applyNumberFormat="1" applyFont="1" applyAlignment="1">
      <alignment horizontal="center" vertical="center" wrapText="1"/>
    </xf>
    <xf numFmtId="0" fontId="0" fillId="0" borderId="0" xfId="0" applyAlignment="1" applyProtection="1">
      <alignment vertical="center"/>
      <protection locked="0"/>
    </xf>
    <xf numFmtId="167" fontId="2" fillId="0" borderId="17" xfId="13" applyNumberFormat="1" applyFont="1" applyFill="1" applyBorder="1" applyAlignment="1">
      <alignment horizontal="center" vertical="center" wrapText="1"/>
    </xf>
    <xf numFmtId="44" fontId="2" fillId="0" borderId="17" xfId="13" applyFont="1" applyFill="1" applyBorder="1" applyAlignment="1">
      <alignment horizontal="right" vertical="center" wrapText="1"/>
    </xf>
    <xf numFmtId="44" fontId="2" fillId="0" borderId="17" xfId="13" applyFont="1" applyFill="1" applyBorder="1" applyAlignment="1">
      <alignment horizontal="right" wrapText="1"/>
    </xf>
    <xf numFmtId="42" fontId="38" fillId="0" borderId="17" xfId="14" applyFont="1" applyBorder="1" applyAlignment="1" applyProtection="1">
      <alignment vertical="center"/>
      <protection locked="0"/>
    </xf>
    <xf numFmtId="165" fontId="38" fillId="0" borderId="1" xfId="0" applyNumberFormat="1" applyFont="1" applyBorder="1" applyAlignment="1" applyProtection="1">
      <alignment horizontal="center" vertical="center"/>
      <protection locked="0"/>
    </xf>
    <xf numFmtId="167" fontId="2" fillId="19" borderId="17" xfId="13" applyNumberFormat="1" applyFont="1" applyFill="1" applyBorder="1" applyAlignment="1">
      <alignment horizontal="center" vertical="center" wrapText="1"/>
    </xf>
    <xf numFmtId="44" fontId="2" fillId="19" borderId="17" xfId="13" applyFont="1" applyFill="1" applyBorder="1" applyAlignment="1">
      <alignment horizontal="right" vertical="center" wrapText="1"/>
    </xf>
    <xf numFmtId="44" fontId="2" fillId="19" borderId="17" xfId="13" applyFont="1" applyFill="1" applyBorder="1" applyAlignment="1">
      <alignment horizontal="right" wrapText="1"/>
    </xf>
    <xf numFmtId="0" fontId="23" fillId="0" borderId="1" xfId="0" applyFont="1" applyBorder="1" applyAlignment="1">
      <alignment horizontal="center" vertical="center" wrapText="1"/>
    </xf>
    <xf numFmtId="0" fontId="23" fillId="0" borderId="1" xfId="0" applyFont="1" applyBorder="1" applyAlignment="1">
      <alignment vertical="center" wrapText="1"/>
    </xf>
    <xf numFmtId="0" fontId="0" fillId="0" borderId="1" xfId="0" applyBorder="1" applyAlignment="1">
      <alignment vertical="center" wrapText="1"/>
    </xf>
    <xf numFmtId="44" fontId="0" fillId="0" borderId="1" xfId="0" applyNumberFormat="1" applyBorder="1" applyAlignment="1">
      <alignment vertical="center" wrapText="1"/>
    </xf>
    <xf numFmtId="170" fontId="0" fillId="0" borderId="1" xfId="0" applyNumberFormat="1" applyBorder="1" applyAlignment="1">
      <alignment vertical="center" wrapText="1"/>
    </xf>
    <xf numFmtId="0" fontId="2" fillId="0" borderId="36" xfId="0" applyFont="1" applyBorder="1"/>
    <xf numFmtId="0" fontId="2" fillId="0" borderId="37" xfId="0" applyFont="1" applyBorder="1"/>
    <xf numFmtId="0" fontId="0" fillId="0" borderId="36" xfId="0" applyBorder="1"/>
    <xf numFmtId="9" fontId="0" fillId="0" borderId="1" xfId="0" applyNumberFormat="1" applyBorder="1" applyAlignment="1">
      <alignment horizontal="center" vertical="center" wrapText="1"/>
    </xf>
    <xf numFmtId="44" fontId="27" fillId="0" borderId="0" xfId="13" applyFont="1" applyAlignment="1">
      <alignment horizontal="center" vertical="center"/>
    </xf>
    <xf numFmtId="167" fontId="27" fillId="0" borderId="0" xfId="13" applyNumberFormat="1" applyFont="1" applyAlignment="1">
      <alignment horizontal="center" vertical="center"/>
    </xf>
    <xf numFmtId="0" fontId="40" fillId="0" borderId="0" xfId="0" applyFont="1"/>
    <xf numFmtId="0" fontId="42" fillId="0" borderId="0" xfId="2" applyFont="1" applyAlignment="1">
      <alignment horizontal="center" vertical="center"/>
    </xf>
    <xf numFmtId="0" fontId="43" fillId="11" borderId="17" xfId="3" applyFont="1" applyFill="1" applyBorder="1" applyAlignment="1">
      <alignment horizontal="center" vertical="center"/>
    </xf>
    <xf numFmtId="0" fontId="42" fillId="0" borderId="17" xfId="3" applyFont="1" applyBorder="1" applyAlignment="1">
      <alignment horizontal="center" vertical="center"/>
    </xf>
    <xf numFmtId="3" fontId="44" fillId="0" borderId="24" xfId="0" applyNumberFormat="1" applyFont="1" applyBorder="1" applyAlignment="1">
      <alignment horizontal="center" vertical="center" wrapText="1"/>
    </xf>
    <xf numFmtId="3" fontId="44" fillId="0" borderId="0" xfId="0" applyNumberFormat="1" applyFont="1" applyAlignment="1">
      <alignment horizontal="center" vertical="center" wrapText="1"/>
    </xf>
    <xf numFmtId="0" fontId="43" fillId="0" borderId="0" xfId="3" applyFont="1" applyAlignment="1">
      <alignment horizontal="center" vertical="center"/>
    </xf>
    <xf numFmtId="0" fontId="42" fillId="0" borderId="0" xfId="3" applyFont="1" applyAlignment="1">
      <alignment horizontal="center" vertical="center"/>
    </xf>
    <xf numFmtId="3" fontId="42" fillId="4" borderId="0" xfId="3" applyNumberFormat="1" applyFont="1" applyFill="1" applyAlignment="1">
      <alignment horizontal="center" vertical="center"/>
    </xf>
    <xf numFmtId="0" fontId="42" fillId="4" borderId="0" xfId="2" applyFont="1" applyFill="1" applyAlignment="1">
      <alignment horizontal="center" vertical="center"/>
    </xf>
    <xf numFmtId="0" fontId="20" fillId="3" borderId="1" xfId="2" applyFont="1" applyFill="1" applyBorder="1" applyAlignment="1">
      <alignment horizontal="center" vertical="center" wrapText="1"/>
    </xf>
    <xf numFmtId="42" fontId="40" fillId="0" borderId="0" xfId="0" applyNumberFormat="1" applyFont="1"/>
    <xf numFmtId="9" fontId="42" fillId="0" borderId="0" xfId="2" applyNumberFormat="1" applyFont="1" applyAlignment="1">
      <alignment horizontal="center" vertical="center"/>
    </xf>
    <xf numFmtId="42" fontId="42" fillId="0" borderId="17" xfId="14" applyFont="1" applyBorder="1" applyAlignment="1" applyProtection="1">
      <alignment vertical="center"/>
      <protection locked="0"/>
    </xf>
    <xf numFmtId="9" fontId="40" fillId="0" borderId="0" xfId="0" applyNumberFormat="1" applyFont="1"/>
    <xf numFmtId="42" fontId="42" fillId="0" borderId="17" xfId="1" applyFont="1" applyBorder="1" applyAlignment="1" applyProtection="1">
      <alignment horizontal="center" vertical="center"/>
    </xf>
    <xf numFmtId="0" fontId="43" fillId="0" borderId="17" xfId="3" applyFont="1" applyBorder="1" applyAlignment="1">
      <alignment horizontal="center" vertical="center"/>
    </xf>
    <xf numFmtId="0" fontId="20" fillId="11" borderId="17" xfId="2" applyFont="1" applyFill="1" applyBorder="1" applyAlignment="1">
      <alignment horizontal="center" vertical="center" wrapText="1"/>
    </xf>
    <xf numFmtId="42" fontId="42" fillId="4" borderId="17" xfId="2" applyNumberFormat="1" applyFont="1" applyFill="1" applyBorder="1" applyAlignment="1">
      <alignment horizontal="center" vertical="center"/>
    </xf>
    <xf numFmtId="0" fontId="44" fillId="0" borderId="0" xfId="0" applyFont="1" applyAlignment="1">
      <alignment vertical="center" wrapText="1"/>
    </xf>
    <xf numFmtId="0" fontId="42" fillId="0" borderId="0" xfId="2" applyFont="1" applyAlignment="1">
      <alignment vertical="center"/>
    </xf>
    <xf numFmtId="0" fontId="20" fillId="4" borderId="1" xfId="2" applyFont="1" applyFill="1" applyBorder="1" applyAlignment="1">
      <alignment horizontal="center" vertical="center" wrapText="1"/>
    </xf>
    <xf numFmtId="4" fontId="44" fillId="0" borderId="24" xfId="0" applyNumberFormat="1" applyFont="1" applyBorder="1" applyAlignment="1">
      <alignment horizontal="center" vertical="center" wrapText="1"/>
    </xf>
    <xf numFmtId="165" fontId="42" fillId="0" borderId="1" xfId="0" applyNumberFormat="1" applyFont="1" applyBorder="1" applyAlignment="1" applyProtection="1">
      <alignment horizontal="center" vertical="center"/>
      <protection locked="0"/>
    </xf>
    <xf numFmtId="169" fontId="42" fillId="0" borderId="1" xfId="4" applyNumberFormat="1" applyFont="1" applyBorder="1" applyAlignment="1" applyProtection="1">
      <alignment horizontal="center" vertical="center"/>
    </xf>
    <xf numFmtId="0" fontId="43" fillId="0" borderId="0" xfId="2" applyFont="1" applyAlignment="1">
      <alignment horizontal="center" vertical="center" wrapText="1"/>
    </xf>
    <xf numFmtId="0" fontId="45" fillId="15" borderId="1" xfId="23" applyFont="1" applyFill="1" applyBorder="1" applyAlignment="1">
      <alignment horizontal="center" vertical="center"/>
    </xf>
    <xf numFmtId="0" fontId="45" fillId="15" borderId="1" xfId="23" applyFont="1" applyFill="1" applyBorder="1" applyAlignment="1">
      <alignment horizontal="center" vertical="center" wrapText="1"/>
    </xf>
    <xf numFmtId="0" fontId="43" fillId="5" borderId="17" xfId="3" applyFont="1" applyFill="1" applyBorder="1" applyAlignment="1">
      <alignment horizontal="center" vertical="center"/>
    </xf>
    <xf numFmtId="0" fontId="45" fillId="0" borderId="1" xfId="23" applyFont="1" applyBorder="1" applyAlignment="1">
      <alignment horizontal="center" vertical="center"/>
    </xf>
    <xf numFmtId="3" fontId="44" fillId="0" borderId="1" xfId="0" applyNumberFormat="1" applyFont="1" applyBorder="1" applyAlignment="1">
      <alignment horizontal="center" vertical="center" wrapText="1"/>
    </xf>
    <xf numFmtId="0" fontId="43" fillId="0" borderId="0" xfId="3" applyFont="1" applyAlignment="1">
      <alignment vertical="center"/>
    </xf>
    <xf numFmtId="0" fontId="45" fillId="15" borderId="19" xfId="23" applyFont="1" applyFill="1" applyBorder="1" applyAlignment="1">
      <alignment horizontal="center" vertical="center" wrapText="1"/>
    </xf>
    <xf numFmtId="9" fontId="43" fillId="0" borderId="0" xfId="3" applyNumberFormat="1" applyFont="1" applyAlignment="1">
      <alignment vertical="center"/>
    </xf>
    <xf numFmtId="0" fontId="45" fillId="0" borderId="2" xfId="23" applyFont="1" applyBorder="1" applyAlignment="1">
      <alignment horizontal="center" vertical="center"/>
    </xf>
    <xf numFmtId="165" fontId="12" fillId="0" borderId="1" xfId="0" applyNumberFormat="1" applyFont="1" applyBorder="1" applyAlignment="1" applyProtection="1">
      <alignment horizontal="center" vertical="center"/>
      <protection locked="0"/>
    </xf>
    <xf numFmtId="165" fontId="43" fillId="0" borderId="0" xfId="3" applyNumberFormat="1" applyFont="1" applyAlignment="1">
      <alignment horizontal="center" vertical="center"/>
    </xf>
    <xf numFmtId="165" fontId="40" fillId="0" borderId="0" xfId="0" applyNumberFormat="1" applyFont="1"/>
    <xf numFmtId="42" fontId="12" fillId="0" borderId="17" xfId="14" applyFont="1" applyBorder="1" applyAlignment="1" applyProtection="1">
      <alignment vertical="center"/>
      <protection locked="0"/>
    </xf>
    <xf numFmtId="42" fontId="42" fillId="0" borderId="1" xfId="1" applyFont="1" applyBorder="1" applyAlignment="1" applyProtection="1">
      <alignment horizontal="center" vertical="center"/>
    </xf>
    <xf numFmtId="42" fontId="42" fillId="0" borderId="1" xfId="14" applyFont="1" applyBorder="1" applyAlignment="1" applyProtection="1">
      <alignment vertical="center"/>
    </xf>
    <xf numFmtId="42" fontId="42" fillId="0" borderId="0" xfId="1" applyFont="1" applyBorder="1" applyAlignment="1" applyProtection="1">
      <alignment horizontal="center" vertical="center"/>
    </xf>
    <xf numFmtId="42" fontId="42" fillId="0" borderId="0" xfId="2" applyNumberFormat="1" applyFont="1" applyAlignment="1">
      <alignment horizontal="center" vertical="center"/>
    </xf>
    <xf numFmtId="0" fontId="43" fillId="0" borderId="0" xfId="2" applyFont="1" applyAlignment="1" applyProtection="1">
      <alignment horizontal="center" vertical="center" wrapText="1"/>
      <protection locked="0"/>
    </xf>
    <xf numFmtId="0" fontId="20" fillId="10" borderId="1" xfId="2" applyFont="1" applyFill="1" applyBorder="1" applyAlignment="1">
      <alignment horizontal="center" vertical="center" wrapText="1"/>
    </xf>
    <xf numFmtId="0" fontId="45" fillId="17" borderId="1" xfId="0" applyFont="1" applyFill="1" applyBorder="1" applyAlignment="1">
      <alignment horizontal="center" vertical="center" wrapText="1"/>
    </xf>
    <xf numFmtId="0" fontId="42" fillId="0" borderId="1" xfId="0" applyFont="1" applyBorder="1" applyAlignment="1">
      <alignment horizontal="center" vertical="center" wrapText="1"/>
    </xf>
    <xf numFmtId="0" fontId="46" fillId="0" borderId="0" xfId="2" applyFont="1"/>
    <xf numFmtId="9" fontId="43" fillId="0" borderId="0" xfId="2" applyNumberFormat="1" applyFont="1" applyAlignment="1">
      <alignment horizontal="center" vertical="center" wrapText="1"/>
    </xf>
    <xf numFmtId="0" fontId="42" fillId="0" borderId="0" xfId="2" applyFont="1" applyAlignment="1" applyProtection="1">
      <alignment horizontal="center" vertical="center"/>
      <protection locked="0"/>
    </xf>
    <xf numFmtId="165" fontId="42" fillId="0" borderId="1" xfId="0" applyNumberFormat="1" applyFont="1" applyBorder="1" applyAlignment="1" applyProtection="1">
      <alignment horizontal="center"/>
      <protection locked="0"/>
    </xf>
    <xf numFmtId="165" fontId="43" fillId="0" borderId="0" xfId="2" applyNumberFormat="1" applyFont="1" applyAlignment="1">
      <alignment horizontal="center" vertical="center" wrapText="1"/>
    </xf>
    <xf numFmtId="0" fontId="40" fillId="0" borderId="0" xfId="0" applyFont="1" applyProtection="1">
      <protection locked="0"/>
    </xf>
    <xf numFmtId="165" fontId="40" fillId="0" borderId="0" xfId="13" applyNumberFormat="1" applyFont="1" applyProtection="1">
      <protection locked="0"/>
    </xf>
    <xf numFmtId="44" fontId="40" fillId="0" borderId="0" xfId="0" applyNumberFormat="1" applyFont="1" applyProtection="1">
      <protection locked="0"/>
    </xf>
    <xf numFmtId="44" fontId="40" fillId="0" borderId="0" xfId="13" applyFont="1" applyProtection="1">
      <protection locked="0"/>
    </xf>
    <xf numFmtId="44" fontId="11" fillId="0" borderId="17" xfId="13" applyFont="1" applyFill="1" applyBorder="1" applyAlignment="1">
      <alignment horizontal="right" wrapText="1"/>
    </xf>
    <xf numFmtId="42" fontId="42" fillId="0" borderId="1" xfId="2" applyNumberFormat="1" applyFont="1" applyBorder="1" applyAlignment="1">
      <alignment vertical="center"/>
    </xf>
    <xf numFmtId="169" fontId="42" fillId="0" borderId="1" xfId="2" applyNumberFormat="1" applyFont="1" applyBorder="1" applyAlignment="1">
      <alignment vertical="center"/>
    </xf>
    <xf numFmtId="0" fontId="23" fillId="19" borderId="1" xfId="0" applyFont="1" applyFill="1" applyBorder="1" applyAlignment="1">
      <alignment vertical="center" wrapText="1"/>
    </xf>
    <xf numFmtId="44" fontId="0" fillId="19" borderId="1" xfId="0" applyNumberFormat="1" applyFill="1" applyBorder="1" applyAlignment="1">
      <alignment vertical="center" wrapText="1"/>
    </xf>
    <xf numFmtId="0" fontId="0" fillId="19" borderId="1" xfId="0" applyFill="1" applyBorder="1" applyAlignment="1">
      <alignment vertical="center" wrapText="1"/>
    </xf>
    <xf numFmtId="171" fontId="18" fillId="8" borderId="1" xfId="12" applyNumberFormat="1" applyFont="1" applyFill="1" applyBorder="1" applyAlignment="1">
      <alignment horizontal="center" vertical="center"/>
    </xf>
    <xf numFmtId="0" fontId="48" fillId="0" borderId="0" xfId="0" applyFont="1"/>
    <xf numFmtId="0" fontId="49" fillId="0" borderId="0" xfId="0" applyFont="1" applyAlignment="1">
      <alignment horizontal="left" vertical="center" indent="4"/>
    </xf>
    <xf numFmtId="44" fontId="2" fillId="0" borderId="18" xfId="13" applyFont="1" applyFill="1" applyBorder="1" applyAlignment="1">
      <alignment horizontal="right" wrapText="1"/>
    </xf>
    <xf numFmtId="167" fontId="2" fillId="0" borderId="5" xfId="13" applyNumberFormat="1" applyFont="1" applyFill="1" applyBorder="1" applyAlignment="1">
      <alignment horizontal="center" vertical="center" wrapText="1"/>
    </xf>
    <xf numFmtId="44" fontId="2" fillId="0" borderId="6" xfId="13" applyFont="1" applyFill="1" applyBorder="1" applyAlignment="1">
      <alignment horizontal="right" wrapText="1"/>
    </xf>
    <xf numFmtId="44" fontId="2" fillId="0" borderId="18" xfId="13" applyFont="1" applyFill="1" applyBorder="1" applyAlignment="1">
      <alignment horizontal="right" vertical="center" wrapText="1"/>
    </xf>
    <xf numFmtId="44" fontId="50" fillId="0" borderId="17" xfId="13" applyFont="1" applyFill="1" applyBorder="1" applyAlignment="1">
      <alignment horizontal="right" wrapText="1"/>
    </xf>
    <xf numFmtId="44" fontId="50" fillId="0" borderId="6" xfId="13" applyFont="1" applyFill="1" applyBorder="1" applyAlignment="1">
      <alignment horizontal="right" wrapText="1"/>
    </xf>
    <xf numFmtId="44" fontId="50" fillId="0" borderId="18" xfId="13" applyFont="1" applyFill="1" applyBorder="1" applyAlignment="1">
      <alignment horizontal="right" wrapText="1"/>
    </xf>
    <xf numFmtId="9" fontId="50" fillId="0" borderId="28" xfId="12" applyFont="1" applyFill="1" applyBorder="1" applyAlignment="1">
      <alignment horizontal="center" vertical="center"/>
    </xf>
    <xf numFmtId="9" fontId="50" fillId="0" borderId="10" xfId="12" applyFont="1" applyFill="1" applyBorder="1" applyAlignment="1">
      <alignment horizontal="center" vertical="center"/>
    </xf>
    <xf numFmtId="9" fontId="50" fillId="0" borderId="11" xfId="12" applyFont="1" applyFill="1" applyBorder="1" applyAlignment="1">
      <alignment horizontal="center" vertical="center"/>
    </xf>
    <xf numFmtId="44" fontId="50" fillId="0" borderId="17" xfId="13" applyFont="1" applyFill="1" applyBorder="1" applyAlignment="1">
      <alignment horizontal="center" vertical="center"/>
    </xf>
    <xf numFmtId="44" fontId="50" fillId="0" borderId="6" xfId="13" applyFont="1" applyFill="1" applyBorder="1" applyAlignment="1">
      <alignment horizontal="center" vertical="center"/>
    </xf>
    <xf numFmtId="44" fontId="50" fillId="0" borderId="18" xfId="13" applyFont="1" applyFill="1" applyBorder="1" applyAlignment="1">
      <alignment horizontal="center" vertical="center"/>
    </xf>
    <xf numFmtId="9" fontId="50" fillId="0" borderId="38" xfId="12" applyFont="1" applyFill="1" applyBorder="1" applyAlignment="1">
      <alignment horizontal="center" vertical="center"/>
    </xf>
    <xf numFmtId="9" fontId="50" fillId="0" borderId="0" xfId="12" applyFont="1" applyFill="1" applyBorder="1" applyAlignment="1">
      <alignment horizontal="center" vertical="center"/>
    </xf>
    <xf numFmtId="9" fontId="50" fillId="0" borderId="13" xfId="12" applyFont="1" applyFill="1" applyBorder="1" applyAlignment="1">
      <alignment horizontal="center" vertical="center"/>
    </xf>
    <xf numFmtId="44" fontId="50" fillId="5" borderId="17" xfId="12" applyNumberFormat="1" applyFont="1" applyFill="1" applyBorder="1" applyAlignment="1">
      <alignment horizontal="center" vertical="center"/>
    </xf>
    <xf numFmtId="44" fontId="50" fillId="5" borderId="6" xfId="12" applyNumberFormat="1" applyFont="1" applyFill="1" applyBorder="1" applyAlignment="1">
      <alignment horizontal="center" vertical="center"/>
    </xf>
    <xf numFmtId="44" fontId="50" fillId="5" borderId="18" xfId="12" applyNumberFormat="1" applyFont="1" applyFill="1" applyBorder="1" applyAlignment="1">
      <alignment horizontal="center" vertical="center"/>
    </xf>
    <xf numFmtId="44" fontId="50" fillId="5" borderId="23" xfId="12" applyNumberFormat="1" applyFont="1" applyFill="1" applyBorder="1" applyAlignment="1">
      <alignment horizontal="center" vertical="center"/>
    </xf>
    <xf numFmtId="44" fontId="50" fillId="5" borderId="15" xfId="12" applyNumberFormat="1" applyFont="1" applyFill="1" applyBorder="1" applyAlignment="1">
      <alignment horizontal="center" vertical="center"/>
    </xf>
    <xf numFmtId="44" fontId="50" fillId="5" borderId="16" xfId="12" applyNumberFormat="1" applyFont="1" applyFill="1" applyBorder="1" applyAlignment="1">
      <alignment horizontal="center" vertical="center"/>
    </xf>
    <xf numFmtId="44" fontId="2" fillId="19" borderId="17" xfId="13" applyFont="1" applyFill="1" applyBorder="1" applyAlignment="1">
      <alignment horizontal="center" vertical="center" wrapText="1"/>
    </xf>
    <xf numFmtId="9" fontId="50" fillId="0" borderId="17" xfId="12" applyFont="1" applyFill="1" applyBorder="1" applyAlignment="1">
      <alignment horizontal="center" vertical="center"/>
    </xf>
    <xf numFmtId="9" fontId="2" fillId="0" borderId="0" xfId="0" applyNumberFormat="1" applyFont="1"/>
    <xf numFmtId="0" fontId="51" fillId="0" borderId="0" xfId="0" applyFont="1" applyAlignment="1">
      <alignment horizontal="left" vertical="center" indent="4"/>
    </xf>
    <xf numFmtId="0" fontId="13" fillId="0" borderId="0" xfId="11" applyFont="1" applyAlignment="1">
      <alignment horizontal="center"/>
    </xf>
    <xf numFmtId="0" fontId="9" fillId="0" borderId="12" xfId="0" applyFont="1" applyBorder="1" applyAlignment="1">
      <alignment horizontal="center" vertical="center"/>
    </xf>
    <xf numFmtId="0" fontId="9" fillId="0" borderId="0" xfId="0" applyFont="1" applyAlignment="1">
      <alignment horizontal="center" vertical="center"/>
    </xf>
    <xf numFmtId="0" fontId="9" fillId="0" borderId="13" xfId="0" applyFont="1" applyBorder="1" applyAlignment="1">
      <alignment horizontal="center" vertical="center"/>
    </xf>
    <xf numFmtId="0" fontId="2" fillId="0" borderId="5" xfId="0" applyFont="1" applyBorder="1" applyAlignment="1">
      <alignment horizontal="center" vertical="center" wrapText="1"/>
    </xf>
    <xf numFmtId="0" fontId="0" fillId="0" borderId="18" xfId="0" applyBorder="1" applyAlignment="1">
      <alignment horizontal="center" vertical="center" wrapText="1"/>
    </xf>
    <xf numFmtId="0" fontId="2" fillId="19" borderId="5" xfId="0" applyFont="1" applyFill="1" applyBorder="1" applyAlignment="1">
      <alignment horizontal="center" vertical="center" wrapText="1"/>
    </xf>
    <xf numFmtId="0" fontId="2" fillId="19" borderId="18"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0" fillId="3" borderId="6" xfId="0" applyFill="1" applyBorder="1" applyAlignment="1">
      <alignment horizontal="center" vertical="center" wrapText="1"/>
    </xf>
    <xf numFmtId="0" fontId="0" fillId="0" borderId="6" xfId="0" applyBorder="1" applyAlignment="1">
      <alignment horizontal="center" vertical="center" wrapText="1"/>
    </xf>
    <xf numFmtId="0" fontId="11" fillId="6" borderId="15" xfId="0" applyFont="1" applyFill="1" applyBorder="1" applyAlignment="1">
      <alignment horizontal="center" vertical="center" wrapText="1"/>
    </xf>
    <xf numFmtId="0" fontId="0" fillId="0" borderId="15" xfId="0" applyBorder="1" applyAlignment="1">
      <alignment horizontal="center" vertical="center" wrapText="1"/>
    </xf>
    <xf numFmtId="0" fontId="0" fillId="0" borderId="0" xfId="0" applyAlignment="1">
      <alignment horizontal="center" vertical="center" wrapText="1"/>
    </xf>
    <xf numFmtId="0" fontId="11" fillId="3" borderId="4" xfId="0" applyFont="1" applyFill="1" applyBorder="1" applyAlignment="1">
      <alignment horizontal="center" vertical="center" wrapText="1"/>
    </xf>
    <xf numFmtId="0" fontId="0" fillId="3" borderId="1" xfId="0" applyFill="1" applyBorder="1" applyAlignment="1">
      <alignment horizontal="center" vertical="center" wrapText="1"/>
    </xf>
    <xf numFmtId="0" fontId="11" fillId="8" borderId="4" xfId="0" applyFont="1" applyFill="1" applyBorder="1" applyAlignment="1">
      <alignment horizontal="center" vertical="center" wrapText="1"/>
    </xf>
    <xf numFmtId="0" fontId="0" fillId="8" borderId="1" xfId="0" applyFill="1" applyBorder="1" applyAlignment="1">
      <alignment horizontal="center" vertical="center" wrapText="1"/>
    </xf>
    <xf numFmtId="0" fontId="11" fillId="6" borderId="20" xfId="0" applyFont="1" applyFill="1" applyBorder="1" applyAlignment="1">
      <alignment horizontal="center" vertical="center" wrapText="1"/>
    </xf>
    <xf numFmtId="0" fontId="0" fillId="0" borderId="21" xfId="0" applyBorder="1" applyAlignment="1">
      <alignment horizontal="center" vertical="center" wrapText="1"/>
    </xf>
    <xf numFmtId="0" fontId="10" fillId="5" borderId="1" xfId="0" applyFont="1" applyFill="1" applyBorder="1" applyAlignment="1">
      <alignment horizontal="center" vertical="center"/>
    </xf>
    <xf numFmtId="0" fontId="0" fillId="5" borderId="1" xfId="0" applyFill="1" applyBorder="1" applyAlignment="1">
      <alignment horizontal="center" vertical="center"/>
    </xf>
    <xf numFmtId="0" fontId="10" fillId="0" borderId="5" xfId="0" applyFont="1" applyBorder="1" applyAlignment="1">
      <alignment horizontal="center" vertical="center"/>
    </xf>
    <xf numFmtId="0" fontId="10" fillId="0" borderId="18" xfId="0" applyFont="1" applyBorder="1" applyAlignment="1">
      <alignment horizontal="center" vertical="center"/>
    </xf>
    <xf numFmtId="0" fontId="11" fillId="0" borderId="6" xfId="0" applyFont="1" applyBorder="1" applyAlignment="1">
      <alignment horizontal="center" vertical="center"/>
    </xf>
    <xf numFmtId="0" fontId="11" fillId="0" borderId="18" xfId="0" applyFont="1" applyBorder="1" applyAlignment="1">
      <alignment horizontal="center" vertical="center"/>
    </xf>
    <xf numFmtId="0" fontId="10" fillId="0" borderId="6" xfId="0" applyFont="1" applyBorder="1" applyAlignment="1">
      <alignment horizontal="center" vertical="center"/>
    </xf>
    <xf numFmtId="0" fontId="11" fillId="6" borderId="4" xfId="0" applyFont="1" applyFill="1" applyBorder="1" applyAlignment="1">
      <alignment horizontal="center" vertical="center" wrapText="1"/>
    </xf>
    <xf numFmtId="0" fontId="0" fillId="0" borderId="1" xfId="0" applyBorder="1" applyAlignment="1">
      <alignment horizontal="center" vertical="center" wrapText="1"/>
    </xf>
    <xf numFmtId="0" fontId="2" fillId="0" borderId="9" xfId="0" applyFont="1" applyBorder="1" applyAlignment="1">
      <alignment horizontal="center" vertical="center" wrapText="1"/>
    </xf>
    <xf numFmtId="0" fontId="0" fillId="0" borderId="10" xfId="0" applyBorder="1" applyAlignment="1">
      <alignment horizontal="center" vertical="center" wrapText="1"/>
    </xf>
    <xf numFmtId="0" fontId="2" fillId="0" borderId="18" xfId="0" applyFont="1" applyBorder="1" applyAlignment="1">
      <alignment horizontal="center" vertical="center" wrapText="1"/>
    </xf>
    <xf numFmtId="0" fontId="2" fillId="0" borderId="6" xfId="0" applyFont="1" applyBorder="1" applyAlignment="1">
      <alignment horizontal="center" vertical="center" wrapText="1"/>
    </xf>
    <xf numFmtId="0" fontId="2" fillId="5" borderId="5" xfId="0" applyFont="1" applyFill="1" applyBorder="1" applyAlignment="1">
      <alignment horizontal="center" vertical="center" wrapText="1"/>
    </xf>
    <xf numFmtId="0" fontId="2" fillId="5" borderId="6" xfId="0" applyFont="1" applyFill="1" applyBorder="1" applyAlignment="1">
      <alignment horizontal="center" vertical="center" wrapText="1"/>
    </xf>
    <xf numFmtId="0" fontId="2" fillId="0" borderId="12" xfId="0" applyFont="1" applyBorder="1" applyAlignment="1">
      <alignment horizontal="center" vertical="center" wrapText="1"/>
    </xf>
    <xf numFmtId="0" fontId="2" fillId="0" borderId="0" xfId="0" applyFont="1" applyAlignment="1">
      <alignment horizontal="center" vertical="center" wrapText="1"/>
    </xf>
    <xf numFmtId="0" fontId="2" fillId="5" borderId="14" xfId="0" applyFont="1" applyFill="1" applyBorder="1" applyAlignment="1">
      <alignment horizontal="center" vertical="center" wrapText="1"/>
    </xf>
    <xf numFmtId="0" fontId="2" fillId="5" borderId="15" xfId="0" applyFont="1" applyFill="1" applyBorder="1" applyAlignment="1">
      <alignment horizontal="center" vertical="center" wrapText="1"/>
    </xf>
    <xf numFmtId="0" fontId="2" fillId="0" borderId="13" xfId="0" applyFont="1" applyBorder="1" applyAlignment="1">
      <alignment horizontal="center" vertical="center" wrapText="1"/>
    </xf>
    <xf numFmtId="0" fontId="39" fillId="0" borderId="8" xfId="0" applyFont="1" applyBorder="1" applyAlignment="1">
      <alignment horizontal="justify" vertical="center" wrapText="1"/>
    </xf>
    <xf numFmtId="0" fontId="39" fillId="0" borderId="30" xfId="0" applyFont="1" applyBorder="1" applyAlignment="1">
      <alignment horizontal="justify" vertical="center" wrapText="1"/>
    </xf>
    <xf numFmtId="0" fontId="39" fillId="0" borderId="27" xfId="0" applyFont="1" applyBorder="1" applyAlignment="1">
      <alignment horizontal="justify" vertical="center" wrapText="1"/>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9" fillId="0" borderId="26" xfId="0" applyFont="1" applyBorder="1" applyAlignment="1">
      <alignment horizontal="center" vertical="center"/>
    </xf>
    <xf numFmtId="0" fontId="39" fillId="0" borderId="36" xfId="0" applyFont="1" applyBorder="1" applyAlignment="1">
      <alignment horizontal="justify" vertical="center" wrapText="1"/>
    </xf>
    <xf numFmtId="0" fontId="39" fillId="0" borderId="0" xfId="0" applyFont="1" applyAlignment="1">
      <alignment horizontal="justify" vertical="center" wrapText="1"/>
    </xf>
    <xf numFmtId="0" fontId="39" fillId="0" borderId="37" xfId="0" applyFont="1" applyBorder="1" applyAlignment="1">
      <alignment horizontal="justify" vertical="center" wrapText="1"/>
    </xf>
    <xf numFmtId="0" fontId="2" fillId="10" borderId="5"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9" fillId="0" borderId="2" xfId="0" applyFont="1" applyBorder="1" applyAlignment="1" applyProtection="1">
      <alignment horizontal="left" vertical="center"/>
      <protection locked="0"/>
    </xf>
    <xf numFmtId="0" fontId="29" fillId="0" borderId="3" xfId="0" applyFont="1" applyBorder="1" applyAlignment="1" applyProtection="1">
      <alignment horizontal="left" vertical="center"/>
      <protection locked="0"/>
    </xf>
    <xf numFmtId="0" fontId="30" fillId="0" borderId="2" xfId="0" applyFont="1" applyBorder="1" applyAlignment="1" applyProtection="1">
      <alignment horizontal="center" vertical="center"/>
      <protection locked="0"/>
    </xf>
    <xf numFmtId="0" fontId="30" fillId="0" borderId="7" xfId="0" applyFont="1" applyBorder="1" applyAlignment="1" applyProtection="1">
      <alignment horizontal="center" vertical="center"/>
      <protection locked="0"/>
    </xf>
    <xf numFmtId="0" fontId="30" fillId="0" borderId="3" xfId="0" applyFont="1" applyBorder="1" applyAlignment="1" applyProtection="1">
      <alignment horizontal="center" vertical="center"/>
      <protection locked="0"/>
    </xf>
    <xf numFmtId="0" fontId="35" fillId="3" borderId="1" xfId="2" applyFont="1" applyFill="1" applyBorder="1" applyAlignment="1">
      <alignment horizontal="center" vertical="center"/>
    </xf>
    <xf numFmtId="165" fontId="35" fillId="0" borderId="1" xfId="2" applyNumberFormat="1" applyFont="1" applyBorder="1" applyAlignment="1">
      <alignment horizontal="center" vertical="center"/>
    </xf>
    <xf numFmtId="0" fontId="29" fillId="0" borderId="2" xfId="0" applyFont="1" applyBorder="1" applyAlignment="1" applyProtection="1">
      <alignment horizontal="left" vertical="center" wrapText="1"/>
      <protection locked="0"/>
    </xf>
    <xf numFmtId="0" fontId="29" fillId="0" borderId="3" xfId="0" applyFont="1" applyBorder="1" applyAlignment="1" applyProtection="1">
      <alignment horizontal="left" vertical="center" wrapText="1"/>
      <protection locked="0"/>
    </xf>
    <xf numFmtId="0" fontId="14" fillId="18" borderId="1" xfId="2" applyFont="1" applyFill="1" applyBorder="1" applyAlignment="1">
      <alignment horizontal="center" vertical="center" wrapText="1"/>
    </xf>
    <xf numFmtId="0" fontId="34" fillId="17" borderId="19" xfId="0" applyFont="1" applyFill="1" applyBorder="1" applyAlignment="1">
      <alignment horizontal="center" vertical="center" wrapText="1"/>
    </xf>
    <xf numFmtId="0" fontId="34" fillId="17" borderId="4" xfId="0" applyFont="1" applyFill="1" applyBorder="1" applyAlignment="1">
      <alignment horizontal="center" vertical="center" wrapText="1"/>
    </xf>
    <xf numFmtId="0" fontId="14" fillId="10" borderId="1" xfId="2" applyFont="1" applyFill="1" applyBorder="1" applyAlignment="1">
      <alignment horizontal="center" vertical="center" wrapText="1"/>
    </xf>
    <xf numFmtId="0" fontId="14" fillId="10" borderId="1" xfId="2" applyFont="1" applyFill="1" applyBorder="1" applyAlignment="1">
      <alignment horizontal="center" vertical="center"/>
    </xf>
    <xf numFmtId="169" fontId="27" fillId="0" borderId="1" xfId="2" applyNumberFormat="1" applyFont="1" applyBorder="1" applyAlignment="1">
      <alignment horizontal="center" vertical="center"/>
    </xf>
    <xf numFmtId="0" fontId="14" fillId="16" borderId="1" xfId="2" applyFont="1" applyFill="1" applyBorder="1" applyAlignment="1">
      <alignment horizontal="center" vertical="center" wrapText="1"/>
    </xf>
    <xf numFmtId="0" fontId="16" fillId="0" borderId="1" xfId="2" applyFont="1" applyBorder="1" applyAlignment="1">
      <alignment horizontal="center" vertical="center"/>
    </xf>
    <xf numFmtId="0" fontId="32" fillId="17" borderId="19" xfId="0" applyFont="1" applyFill="1" applyBorder="1" applyAlignment="1">
      <alignment horizontal="center" vertical="center" wrapText="1"/>
    </xf>
    <xf numFmtId="0" fontId="32" fillId="17" borderId="4" xfId="0" applyFont="1" applyFill="1" applyBorder="1" applyAlignment="1">
      <alignment horizontal="center" vertical="center" wrapText="1"/>
    </xf>
    <xf numFmtId="0" fontId="14" fillId="5" borderId="5" xfId="2" applyFont="1" applyFill="1" applyBorder="1" applyAlignment="1">
      <alignment horizontal="center" vertical="center" wrapText="1"/>
    </xf>
    <xf numFmtId="0" fontId="14" fillId="5" borderId="18" xfId="2" applyFont="1" applyFill="1" applyBorder="1" applyAlignment="1">
      <alignment horizontal="center" vertical="center" wrapText="1"/>
    </xf>
    <xf numFmtId="0" fontId="32" fillId="0" borderId="1" xfId="23" applyFont="1" applyBorder="1" applyAlignment="1">
      <alignment horizontal="center" vertical="center"/>
    </xf>
    <xf numFmtId="0" fontId="28" fillId="0" borderId="14" xfId="3" applyFont="1" applyBorder="1" applyAlignment="1">
      <alignment horizontal="center" vertical="center"/>
    </xf>
    <xf numFmtId="0" fontId="28" fillId="0" borderId="16" xfId="3" applyFont="1" applyBorder="1" applyAlignment="1">
      <alignment horizontal="center" vertical="center"/>
    </xf>
    <xf numFmtId="0" fontId="14" fillId="5" borderId="1" xfId="2" applyFont="1" applyFill="1" applyBorder="1" applyAlignment="1">
      <alignment horizontal="center" vertical="center"/>
    </xf>
    <xf numFmtId="42" fontId="27" fillId="0" borderId="1" xfId="2" applyNumberFormat="1" applyFont="1" applyBorder="1" applyAlignment="1">
      <alignment horizontal="center" vertical="center"/>
    </xf>
    <xf numFmtId="0" fontId="14" fillId="5" borderId="1" xfId="2" applyFont="1" applyFill="1" applyBorder="1" applyAlignment="1">
      <alignment horizontal="center" vertical="center" wrapText="1"/>
    </xf>
    <xf numFmtId="0" fontId="14" fillId="0" borderId="33" xfId="2" applyFont="1" applyBorder="1" applyAlignment="1">
      <alignment horizontal="center" vertical="center" wrapText="1"/>
    </xf>
    <xf numFmtId="0" fontId="14" fillId="0" borderId="34" xfId="2" applyFont="1" applyBorder="1" applyAlignment="1">
      <alignment horizontal="center" vertical="center" wrapText="1"/>
    </xf>
    <xf numFmtId="0" fontId="14" fillId="0" borderId="35" xfId="2" applyFont="1" applyBorder="1" applyAlignment="1">
      <alignment horizontal="center" vertical="center" wrapText="1"/>
    </xf>
    <xf numFmtId="0" fontId="27" fillId="5" borderId="28" xfId="3" applyFont="1" applyFill="1" applyBorder="1" applyAlignment="1">
      <alignment horizontal="center" vertical="center"/>
    </xf>
    <xf numFmtId="0" fontId="27" fillId="5" borderId="23" xfId="3" applyFont="1" applyFill="1" applyBorder="1" applyAlignment="1">
      <alignment horizontal="center" vertical="center"/>
    </xf>
    <xf numFmtId="0" fontId="28" fillId="5" borderId="17" xfId="3" applyFont="1" applyFill="1" applyBorder="1" applyAlignment="1">
      <alignment horizontal="center" vertical="center"/>
    </xf>
    <xf numFmtId="0" fontId="14" fillId="12" borderId="2" xfId="22" applyFont="1" applyFill="1" applyBorder="1" applyAlignment="1" applyProtection="1">
      <alignment horizontal="center" vertical="center" wrapText="1"/>
    </xf>
    <xf numFmtId="0" fontId="14" fillId="12" borderId="7" xfId="22" applyFont="1" applyFill="1" applyBorder="1" applyAlignment="1" applyProtection="1">
      <alignment horizontal="center" vertical="center" wrapText="1"/>
    </xf>
    <xf numFmtId="0" fontId="14" fillId="12" borderId="3" xfId="22" applyFont="1" applyFill="1" applyBorder="1" applyAlignment="1" applyProtection="1">
      <alignment horizontal="center" vertical="center" wrapText="1"/>
    </xf>
    <xf numFmtId="0" fontId="14" fillId="14" borderId="1" xfId="2" applyFont="1" applyFill="1" applyBorder="1" applyAlignment="1">
      <alignment horizontal="center" vertical="center" wrapText="1"/>
    </xf>
    <xf numFmtId="0" fontId="14" fillId="0" borderId="14" xfId="2" applyFont="1" applyBorder="1" applyAlignment="1">
      <alignment horizontal="center" vertical="center" wrapText="1"/>
    </xf>
    <xf numFmtId="0" fontId="14" fillId="0" borderId="15" xfId="2" applyFont="1" applyBorder="1" applyAlignment="1">
      <alignment horizontal="center" vertical="center" wrapText="1"/>
    </xf>
    <xf numFmtId="0" fontId="14" fillId="0" borderId="16" xfId="2" applyFont="1" applyBorder="1" applyAlignment="1">
      <alignment horizontal="center" vertical="center" wrapText="1"/>
    </xf>
    <xf numFmtId="0" fontId="14" fillId="14" borderId="2" xfId="22" applyFont="1" applyFill="1" applyBorder="1" applyAlignment="1" applyProtection="1">
      <alignment horizontal="center" vertical="center" wrapText="1"/>
    </xf>
    <xf numFmtId="0" fontId="14" fillId="14" borderId="7" xfId="22" applyFont="1" applyFill="1" applyBorder="1" applyAlignment="1" applyProtection="1">
      <alignment horizontal="center" vertical="center" wrapText="1"/>
    </xf>
    <xf numFmtId="0" fontId="14" fillId="14" borderId="3" xfId="22" applyFont="1" applyFill="1" applyBorder="1" applyAlignment="1" applyProtection="1">
      <alignment horizontal="center" vertical="center" wrapText="1"/>
    </xf>
    <xf numFmtId="0" fontId="7" fillId="5" borderId="1" xfId="2" applyFont="1" applyFill="1" applyBorder="1" applyAlignment="1">
      <alignment horizontal="center" vertical="center" wrapText="1"/>
    </xf>
    <xf numFmtId="0" fontId="14" fillId="5" borderId="31" xfId="2" applyFont="1" applyFill="1" applyBorder="1" applyAlignment="1">
      <alignment horizontal="center" vertical="center" wrapText="1"/>
    </xf>
    <xf numFmtId="0" fontId="14" fillId="5" borderId="32" xfId="2" applyFont="1" applyFill="1" applyBorder="1" applyAlignment="1">
      <alignment horizontal="center" vertical="center" wrapText="1"/>
    </xf>
    <xf numFmtId="0" fontId="14" fillId="12" borderId="1" xfId="22" applyFont="1" applyFill="1" applyBorder="1" applyAlignment="1" applyProtection="1">
      <alignment horizontal="center" vertical="center" wrapText="1"/>
    </xf>
    <xf numFmtId="0" fontId="14" fillId="0" borderId="5" xfId="2" applyFont="1" applyBorder="1" applyAlignment="1">
      <alignment horizontal="center" vertical="center" wrapText="1"/>
    </xf>
    <xf numFmtId="0" fontId="14" fillId="0" borderId="6" xfId="2" applyFont="1" applyBorder="1" applyAlignment="1">
      <alignment horizontal="center" vertical="center" wrapText="1"/>
    </xf>
    <xf numFmtId="0" fontId="14" fillId="0" borderId="18" xfId="2" applyFont="1" applyBorder="1" applyAlignment="1">
      <alignment horizontal="center" vertical="center" wrapText="1"/>
    </xf>
    <xf numFmtId="0" fontId="7" fillId="3" borderId="1" xfId="2" applyFont="1" applyFill="1" applyBorder="1" applyAlignment="1">
      <alignment horizontal="center" vertical="center" wrapText="1"/>
    </xf>
    <xf numFmtId="0" fontId="14" fillId="3" borderId="1" xfId="2" applyFont="1" applyFill="1" applyBorder="1" applyAlignment="1">
      <alignment horizontal="center" vertical="center" wrapText="1"/>
    </xf>
    <xf numFmtId="0" fontId="14" fillId="3" borderId="19" xfId="2" applyFont="1" applyFill="1" applyBorder="1" applyAlignment="1">
      <alignment horizontal="center" vertical="center" wrapText="1"/>
    </xf>
    <xf numFmtId="0" fontId="14" fillId="3" borderId="4" xfId="2" applyFont="1" applyFill="1" applyBorder="1" applyAlignment="1">
      <alignment horizontal="center" vertical="center" wrapText="1"/>
    </xf>
    <xf numFmtId="0" fontId="14" fillId="3" borderId="1" xfId="2" applyFont="1" applyFill="1" applyBorder="1" applyAlignment="1">
      <alignment horizontal="center" vertical="center"/>
    </xf>
    <xf numFmtId="0" fontId="14" fillId="11" borderId="5" xfId="2" applyFont="1" applyFill="1" applyBorder="1" applyAlignment="1">
      <alignment horizontal="center" vertical="center" wrapText="1"/>
    </xf>
    <xf numFmtId="0" fontId="14" fillId="11" borderId="18" xfId="2" applyFont="1" applyFill="1" applyBorder="1" applyAlignment="1">
      <alignment horizontal="center" vertical="center" wrapText="1"/>
    </xf>
    <xf numFmtId="0" fontId="14" fillId="11" borderId="1" xfId="2" applyFont="1" applyFill="1" applyBorder="1" applyAlignment="1">
      <alignment horizontal="center" vertical="center"/>
    </xf>
    <xf numFmtId="0" fontId="31" fillId="3" borderId="2" xfId="0" applyFont="1" applyFill="1" applyBorder="1" applyAlignment="1">
      <alignment horizontal="center" vertical="center"/>
    </xf>
    <xf numFmtId="0" fontId="31" fillId="3" borderId="7" xfId="0" applyFont="1" applyFill="1" applyBorder="1" applyAlignment="1">
      <alignment horizontal="center" vertical="center"/>
    </xf>
    <xf numFmtId="0" fontId="31" fillId="3" borderId="3" xfId="0" applyFont="1" applyFill="1" applyBorder="1" applyAlignment="1">
      <alignment horizontal="center" vertical="center"/>
    </xf>
    <xf numFmtId="0" fontId="27" fillId="11" borderId="28" xfId="3" applyFont="1" applyFill="1" applyBorder="1" applyAlignment="1">
      <alignment horizontal="center" vertical="center"/>
    </xf>
    <xf numFmtId="0" fontId="27" fillId="11" borderId="23" xfId="3" applyFont="1" applyFill="1" applyBorder="1" applyAlignment="1">
      <alignment horizontal="center" vertical="center"/>
    </xf>
    <xf numFmtId="0" fontId="28" fillId="11" borderId="17" xfId="3" applyFont="1" applyFill="1" applyBorder="1" applyAlignment="1">
      <alignment horizontal="center" vertical="center"/>
    </xf>
    <xf numFmtId="0" fontId="14" fillId="11" borderId="1" xfId="2" applyFont="1" applyFill="1" applyBorder="1" applyAlignment="1">
      <alignment horizontal="center" vertical="center" wrapText="1"/>
    </xf>
    <xf numFmtId="0" fontId="26" fillId="13" borderId="25" xfId="2" applyFont="1" applyFill="1" applyBorder="1" applyAlignment="1">
      <alignment horizontal="center" vertical="center" wrapText="1"/>
    </xf>
    <xf numFmtId="0" fontId="26" fillId="13" borderId="29" xfId="2" applyFont="1" applyFill="1" applyBorder="1" applyAlignment="1">
      <alignment horizontal="center" vertical="center" wrapText="1"/>
    </xf>
    <xf numFmtId="0" fontId="26" fillId="13" borderId="26" xfId="2" applyFont="1" applyFill="1" applyBorder="1" applyAlignment="1">
      <alignment horizontal="center" vertical="center" wrapText="1"/>
    </xf>
    <xf numFmtId="0" fontId="26" fillId="13" borderId="8" xfId="2" applyFont="1" applyFill="1" applyBorder="1" applyAlignment="1">
      <alignment horizontal="center" vertical="center" wrapText="1"/>
    </xf>
    <xf numFmtId="0" fontId="26" fillId="13" borderId="30" xfId="2" applyFont="1" applyFill="1" applyBorder="1" applyAlignment="1">
      <alignment horizontal="center" vertical="center" wrapText="1"/>
    </xf>
    <xf numFmtId="0" fontId="26" fillId="13" borderId="27" xfId="2" applyFont="1" applyFill="1" applyBorder="1" applyAlignment="1">
      <alignment horizontal="center" vertical="center" wrapText="1"/>
    </xf>
    <xf numFmtId="0" fontId="14" fillId="11" borderId="31" xfId="2" applyFont="1" applyFill="1" applyBorder="1" applyAlignment="1">
      <alignment horizontal="center" vertical="center" wrapText="1"/>
    </xf>
    <xf numFmtId="0" fontId="14" fillId="11" borderId="32" xfId="2" applyFont="1" applyFill="1" applyBorder="1" applyAlignment="1">
      <alignment horizontal="center" vertical="center" wrapText="1"/>
    </xf>
    <xf numFmtId="0" fontId="44" fillId="0" borderId="2" xfId="0" applyFont="1" applyBorder="1" applyAlignment="1" applyProtection="1">
      <alignment horizontal="left"/>
      <protection locked="0"/>
    </xf>
    <xf numFmtId="0" fontId="44" fillId="0" borderId="3" xfId="0" applyFont="1" applyBorder="1" applyAlignment="1" applyProtection="1">
      <alignment horizontal="left"/>
      <protection locked="0"/>
    </xf>
    <xf numFmtId="0" fontId="44" fillId="0" borderId="2" xfId="0" applyFont="1" applyBorder="1" applyAlignment="1" applyProtection="1">
      <alignment horizontal="center"/>
      <protection locked="0"/>
    </xf>
    <xf numFmtId="0" fontId="44" fillId="0" borderId="7" xfId="0" applyFont="1" applyBorder="1" applyAlignment="1" applyProtection="1">
      <alignment horizontal="center"/>
      <protection locked="0"/>
    </xf>
    <xf numFmtId="0" fontId="44" fillId="0" borderId="3" xfId="0" applyFont="1" applyBorder="1" applyAlignment="1" applyProtection="1">
      <alignment horizontal="center"/>
      <protection locked="0"/>
    </xf>
    <xf numFmtId="0" fontId="44" fillId="0" borderId="2" xfId="0" applyFont="1" applyBorder="1" applyAlignment="1" applyProtection="1">
      <alignment horizontal="left" wrapText="1"/>
      <protection locked="0"/>
    </xf>
    <xf numFmtId="0" fontId="44" fillId="0" borderId="3" xfId="0" applyFont="1" applyBorder="1" applyAlignment="1" applyProtection="1">
      <alignment horizontal="left" wrapText="1"/>
      <protection locked="0"/>
    </xf>
    <xf numFmtId="0" fontId="44" fillId="0" borderId="2" xfId="0" applyFont="1" applyBorder="1" applyAlignment="1" applyProtection="1">
      <alignment horizontal="center" wrapText="1"/>
      <protection locked="0"/>
    </xf>
    <xf numFmtId="0" fontId="44" fillId="0" borderId="7" xfId="0" applyFont="1" applyBorder="1" applyAlignment="1" applyProtection="1">
      <alignment horizontal="center" wrapText="1"/>
      <protection locked="0"/>
    </xf>
    <xf numFmtId="0" fontId="44" fillId="0" borderId="3" xfId="0" applyFont="1" applyBorder="1" applyAlignment="1" applyProtection="1">
      <alignment horizontal="center" wrapText="1"/>
      <protection locked="0"/>
    </xf>
    <xf numFmtId="0" fontId="47" fillId="17" borderId="19" xfId="0" applyFont="1" applyFill="1" applyBorder="1" applyAlignment="1">
      <alignment horizontal="center" vertical="center" wrapText="1"/>
    </xf>
    <xf numFmtId="0" fontId="47" fillId="17" borderId="4" xfId="0" applyFont="1" applyFill="1" applyBorder="1" applyAlignment="1">
      <alignment horizontal="center" vertical="center" wrapText="1"/>
    </xf>
    <xf numFmtId="0" fontId="20" fillId="10" borderId="1" xfId="2" applyFont="1" applyFill="1" applyBorder="1" applyAlignment="1">
      <alignment horizontal="center" vertical="center" wrapText="1"/>
    </xf>
    <xf numFmtId="0" fontId="20" fillId="10" borderId="1" xfId="2" applyFont="1" applyFill="1" applyBorder="1" applyAlignment="1">
      <alignment horizontal="center" vertical="center"/>
    </xf>
    <xf numFmtId="0" fontId="43" fillId="3" borderId="1" xfId="2" applyFont="1" applyFill="1" applyBorder="1" applyAlignment="1">
      <alignment horizontal="center" vertical="center"/>
    </xf>
    <xf numFmtId="165" fontId="43" fillId="0" borderId="1" xfId="2" applyNumberFormat="1" applyFont="1" applyBorder="1" applyAlignment="1">
      <alignment horizontal="center" vertical="center"/>
    </xf>
    <xf numFmtId="0" fontId="20" fillId="5" borderId="5" xfId="2" applyFont="1" applyFill="1" applyBorder="1" applyAlignment="1">
      <alignment horizontal="center" vertical="center" wrapText="1"/>
    </xf>
    <xf numFmtId="0" fontId="20" fillId="5" borderId="18" xfId="2" applyFont="1" applyFill="1" applyBorder="1" applyAlignment="1">
      <alignment horizontal="center" vertical="center" wrapText="1"/>
    </xf>
    <xf numFmtId="0" fontId="45" fillId="0" borderId="1" xfId="23" applyFont="1" applyBorder="1" applyAlignment="1">
      <alignment horizontal="center" vertical="center"/>
    </xf>
    <xf numFmtId="0" fontId="43" fillId="0" borderId="14" xfId="3" applyFont="1" applyBorder="1" applyAlignment="1">
      <alignment horizontal="center" vertical="center"/>
    </xf>
    <xf numFmtId="0" fontId="43" fillId="0" borderId="16" xfId="3" applyFont="1" applyBorder="1" applyAlignment="1">
      <alignment horizontal="center" vertical="center"/>
    </xf>
    <xf numFmtId="0" fontId="20" fillId="5" borderId="1" xfId="2" applyFont="1" applyFill="1" applyBorder="1" applyAlignment="1">
      <alignment horizontal="center" vertical="center"/>
    </xf>
    <xf numFmtId="0" fontId="20" fillId="16" borderId="1" xfId="2" applyFont="1" applyFill="1" applyBorder="1" applyAlignment="1">
      <alignment horizontal="center" vertical="center" wrapText="1"/>
    </xf>
    <xf numFmtId="0" fontId="45" fillId="0" borderId="1" xfId="2" applyFont="1" applyBorder="1" applyAlignment="1">
      <alignment horizontal="center" vertical="center"/>
    </xf>
    <xf numFmtId="0" fontId="45" fillId="17" borderId="19" xfId="0" applyFont="1" applyFill="1" applyBorder="1" applyAlignment="1">
      <alignment horizontal="center" vertical="center" wrapText="1"/>
    </xf>
    <xf numFmtId="0" fontId="45" fillId="17" borderId="4" xfId="0" applyFont="1" applyFill="1" applyBorder="1" applyAlignment="1">
      <alignment horizontal="center" vertical="center" wrapText="1"/>
    </xf>
    <xf numFmtId="0" fontId="42" fillId="5" borderId="28" xfId="3" applyFont="1" applyFill="1" applyBorder="1" applyAlignment="1">
      <alignment horizontal="center" vertical="center"/>
    </xf>
    <xf numFmtId="0" fontId="42" fillId="5" borderId="23" xfId="3" applyFont="1" applyFill="1" applyBorder="1" applyAlignment="1">
      <alignment horizontal="center" vertical="center"/>
    </xf>
    <xf numFmtId="0" fontId="43" fillId="5" borderId="17" xfId="3" applyFont="1" applyFill="1" applyBorder="1" applyAlignment="1">
      <alignment horizontal="center" vertical="center"/>
    </xf>
    <xf numFmtId="0" fontId="20" fillId="5" borderId="1" xfId="2" applyFont="1" applyFill="1" applyBorder="1" applyAlignment="1">
      <alignment horizontal="center" vertical="center" wrapText="1"/>
    </xf>
    <xf numFmtId="0" fontId="20" fillId="0" borderId="33" xfId="2" applyFont="1" applyBorder="1" applyAlignment="1">
      <alignment horizontal="center" vertical="center" wrapText="1"/>
    </xf>
    <xf numFmtId="0" fontId="20" fillId="0" borderId="34" xfId="2" applyFont="1" applyBorder="1" applyAlignment="1">
      <alignment horizontal="center" vertical="center" wrapText="1"/>
    </xf>
    <xf numFmtId="0" fontId="20" fillId="0" borderId="35" xfId="2" applyFont="1" applyBorder="1" applyAlignment="1">
      <alignment horizontal="center" vertical="center" wrapText="1"/>
    </xf>
    <xf numFmtId="0" fontId="20" fillId="12" borderId="2" xfId="22" applyFont="1" applyFill="1" applyBorder="1" applyAlignment="1" applyProtection="1">
      <alignment horizontal="center" vertical="center" wrapText="1"/>
    </xf>
    <xf numFmtId="0" fontId="20" fillId="12" borderId="7" xfId="22" applyFont="1" applyFill="1" applyBorder="1" applyAlignment="1" applyProtection="1">
      <alignment horizontal="center" vertical="center" wrapText="1"/>
    </xf>
    <xf numFmtId="0" fontId="20" fillId="12" borderId="3" xfId="22" applyFont="1" applyFill="1" applyBorder="1" applyAlignment="1" applyProtection="1">
      <alignment horizontal="center" vertical="center" wrapText="1"/>
    </xf>
    <xf numFmtId="0" fontId="20" fillId="18" borderId="1" xfId="2" applyFont="1" applyFill="1" applyBorder="1" applyAlignment="1">
      <alignment horizontal="center" vertical="center" wrapText="1"/>
    </xf>
    <xf numFmtId="0" fontId="20" fillId="14" borderId="1" xfId="2" applyFont="1" applyFill="1" applyBorder="1" applyAlignment="1">
      <alignment horizontal="center" vertical="center" wrapText="1"/>
    </xf>
    <xf numFmtId="0" fontId="20" fillId="0" borderId="14" xfId="2" applyFont="1" applyBorder="1" applyAlignment="1">
      <alignment horizontal="center" vertical="center" wrapText="1"/>
    </xf>
    <xf numFmtId="0" fontId="20" fillId="0" borderId="15" xfId="2" applyFont="1" applyBorder="1" applyAlignment="1">
      <alignment horizontal="center" vertical="center" wrapText="1"/>
    </xf>
    <xf numFmtId="0" fontId="20" fillId="0" borderId="16" xfId="2" applyFont="1" applyBorder="1" applyAlignment="1">
      <alignment horizontal="center" vertical="center" wrapText="1"/>
    </xf>
    <xf numFmtId="0" fontId="20" fillId="3" borderId="1" xfId="2" applyFont="1" applyFill="1" applyBorder="1" applyAlignment="1">
      <alignment horizontal="center" vertical="center" wrapText="1"/>
    </xf>
    <xf numFmtId="0" fontId="20" fillId="3" borderId="19" xfId="2" applyFont="1" applyFill="1" applyBorder="1" applyAlignment="1">
      <alignment horizontal="center" vertical="center" wrapText="1"/>
    </xf>
    <xf numFmtId="0" fontId="20" fillId="3" borderId="4" xfId="2" applyFont="1" applyFill="1" applyBorder="1" applyAlignment="1">
      <alignment horizontal="center" vertical="center" wrapText="1"/>
    </xf>
    <xf numFmtId="0" fontId="20" fillId="3" borderId="1" xfId="2" applyFont="1" applyFill="1" applyBorder="1" applyAlignment="1">
      <alignment horizontal="center" vertical="center"/>
    </xf>
    <xf numFmtId="0" fontId="20" fillId="5" borderId="31" xfId="2" applyFont="1" applyFill="1" applyBorder="1" applyAlignment="1">
      <alignment horizontal="center" vertical="center" wrapText="1"/>
    </xf>
    <xf numFmtId="0" fontId="20" fillId="5" borderId="32" xfId="2" applyFont="1" applyFill="1" applyBorder="1" applyAlignment="1">
      <alignment horizontal="center" vertical="center" wrapText="1"/>
    </xf>
    <xf numFmtId="0" fontId="20" fillId="12" borderId="1" xfId="22" applyFont="1" applyFill="1" applyBorder="1" applyAlignment="1" applyProtection="1">
      <alignment horizontal="center" vertical="center" wrapText="1"/>
    </xf>
    <xf numFmtId="0" fontId="20" fillId="0" borderId="5" xfId="2" applyFont="1" applyBorder="1" applyAlignment="1">
      <alignment horizontal="center" vertical="center" wrapText="1"/>
    </xf>
    <xf numFmtId="0" fontId="20" fillId="0" borderId="6" xfId="2" applyFont="1" applyBorder="1" applyAlignment="1">
      <alignment horizontal="center" vertical="center" wrapText="1"/>
    </xf>
    <xf numFmtId="0" fontId="20" fillId="0" borderId="18" xfId="2" applyFont="1" applyBorder="1" applyAlignment="1">
      <alignment horizontal="center" vertical="center" wrapText="1"/>
    </xf>
    <xf numFmtId="0" fontId="20" fillId="14" borderId="2" xfId="22" applyFont="1" applyFill="1" applyBorder="1" applyAlignment="1" applyProtection="1">
      <alignment horizontal="center" vertical="center" wrapText="1"/>
    </xf>
    <xf numFmtId="0" fontId="20" fillId="14" borderId="7" xfId="22" applyFont="1" applyFill="1" applyBorder="1" applyAlignment="1" applyProtection="1">
      <alignment horizontal="center" vertical="center" wrapText="1"/>
    </xf>
    <xf numFmtId="0" fontId="20" fillId="14" borderId="3" xfId="22" applyFont="1" applyFill="1" applyBorder="1" applyAlignment="1" applyProtection="1">
      <alignment horizontal="center" vertical="center" wrapText="1"/>
    </xf>
    <xf numFmtId="0" fontId="44" fillId="3" borderId="2" xfId="0" applyFont="1" applyFill="1" applyBorder="1" applyAlignment="1">
      <alignment horizontal="center"/>
    </xf>
    <xf numFmtId="0" fontId="44" fillId="3" borderId="7" xfId="0" applyFont="1" applyFill="1" applyBorder="1" applyAlignment="1">
      <alignment horizontal="center"/>
    </xf>
    <xf numFmtId="0" fontId="44" fillId="3" borderId="3" xfId="0" applyFont="1" applyFill="1" applyBorder="1" applyAlignment="1">
      <alignment horizontal="center"/>
    </xf>
    <xf numFmtId="0" fontId="20" fillId="11" borderId="5" xfId="2" applyFont="1" applyFill="1" applyBorder="1" applyAlignment="1">
      <alignment horizontal="center" vertical="center" wrapText="1"/>
    </xf>
    <xf numFmtId="0" fontId="20" fillId="11" borderId="18" xfId="2" applyFont="1" applyFill="1" applyBorder="1" applyAlignment="1">
      <alignment horizontal="center" vertical="center" wrapText="1"/>
    </xf>
    <xf numFmtId="0" fontId="20" fillId="11" borderId="1" xfId="2" applyFont="1" applyFill="1" applyBorder="1" applyAlignment="1">
      <alignment horizontal="center" vertical="center"/>
    </xf>
    <xf numFmtId="42" fontId="42" fillId="0" borderId="1" xfId="2" applyNumberFormat="1" applyFont="1" applyBorder="1" applyAlignment="1">
      <alignment horizontal="center" vertical="center"/>
    </xf>
    <xf numFmtId="0" fontId="42" fillId="11" borderId="28" xfId="3" applyFont="1" applyFill="1" applyBorder="1" applyAlignment="1">
      <alignment horizontal="center" vertical="center"/>
    </xf>
    <xf numFmtId="0" fontId="42" fillId="11" borderId="23" xfId="3" applyFont="1" applyFill="1" applyBorder="1" applyAlignment="1">
      <alignment horizontal="center" vertical="center"/>
    </xf>
    <xf numFmtId="0" fontId="43" fillId="11" borderId="17" xfId="3" applyFont="1" applyFill="1" applyBorder="1" applyAlignment="1">
      <alignment horizontal="center" vertical="center"/>
    </xf>
    <xf numFmtId="0" fontId="20" fillId="11" borderId="1" xfId="2" applyFont="1" applyFill="1" applyBorder="1" applyAlignment="1">
      <alignment horizontal="center" vertical="center" wrapText="1"/>
    </xf>
    <xf numFmtId="0" fontId="41" fillId="13" borderId="25" xfId="2" applyFont="1" applyFill="1" applyBorder="1" applyAlignment="1">
      <alignment horizontal="center" vertical="center" wrapText="1"/>
    </xf>
    <xf numFmtId="0" fontId="41" fillId="13" borderId="29" xfId="2" applyFont="1" applyFill="1" applyBorder="1" applyAlignment="1">
      <alignment horizontal="center" vertical="center" wrapText="1"/>
    </xf>
    <xf numFmtId="0" fontId="41" fillId="13" borderId="26" xfId="2" applyFont="1" applyFill="1" applyBorder="1" applyAlignment="1">
      <alignment horizontal="center" vertical="center" wrapText="1"/>
    </xf>
    <xf numFmtId="0" fontId="41" fillId="13" borderId="8" xfId="2" applyFont="1" applyFill="1" applyBorder="1" applyAlignment="1">
      <alignment horizontal="center" vertical="center" wrapText="1"/>
    </xf>
    <xf numFmtId="0" fontId="41" fillId="13" borderId="30" xfId="2" applyFont="1" applyFill="1" applyBorder="1" applyAlignment="1">
      <alignment horizontal="center" vertical="center" wrapText="1"/>
    </xf>
    <xf numFmtId="0" fontId="41" fillId="13" borderId="27" xfId="2" applyFont="1" applyFill="1" applyBorder="1" applyAlignment="1">
      <alignment horizontal="center" vertical="center" wrapText="1"/>
    </xf>
    <xf numFmtId="0" fontId="20" fillId="11" borderId="31" xfId="2" applyFont="1" applyFill="1" applyBorder="1" applyAlignment="1">
      <alignment horizontal="center" vertical="center" wrapText="1"/>
    </xf>
    <xf numFmtId="0" fontId="20" fillId="11" borderId="32" xfId="2" applyFont="1" applyFill="1" applyBorder="1" applyAlignment="1">
      <alignment horizontal="center" vertical="center" wrapText="1"/>
    </xf>
    <xf numFmtId="0" fontId="29" fillId="0" borderId="2" xfId="0" applyFont="1" applyBorder="1" applyAlignment="1" applyProtection="1">
      <alignment horizontal="left"/>
      <protection locked="0"/>
    </xf>
    <xf numFmtId="0" fontId="29" fillId="0" borderId="3" xfId="0" applyFont="1" applyBorder="1" applyAlignment="1" applyProtection="1">
      <alignment horizontal="left"/>
      <protection locked="0"/>
    </xf>
    <xf numFmtId="0" fontId="29" fillId="0" borderId="2" xfId="0" applyFont="1" applyBorder="1" applyAlignment="1" applyProtection="1">
      <alignment horizontal="center"/>
      <protection locked="0"/>
    </xf>
    <xf numFmtId="0" fontId="29" fillId="0" borderId="7" xfId="0" applyFont="1" applyBorder="1" applyAlignment="1" applyProtection="1">
      <alignment horizontal="center"/>
      <protection locked="0"/>
    </xf>
    <xf numFmtId="0" fontId="29" fillId="0" borderId="3" xfId="0" applyFont="1" applyBorder="1" applyAlignment="1" applyProtection="1">
      <alignment horizontal="center"/>
      <protection locked="0"/>
    </xf>
    <xf numFmtId="0" fontId="29" fillId="0" borderId="2" xfId="0" applyFont="1" applyBorder="1" applyAlignment="1" applyProtection="1">
      <alignment horizontal="left" wrapText="1"/>
      <protection locked="0"/>
    </xf>
    <xf numFmtId="0" fontId="29" fillId="0" borderId="3" xfId="0" applyFont="1" applyBorder="1" applyAlignment="1" applyProtection="1">
      <alignment horizontal="left" wrapText="1"/>
      <protection locked="0"/>
    </xf>
    <xf numFmtId="0" fontId="31" fillId="3" borderId="2" xfId="0" applyFont="1" applyFill="1" applyBorder="1" applyAlignment="1">
      <alignment horizontal="center"/>
    </xf>
    <xf numFmtId="0" fontId="31" fillId="3" borderId="7" xfId="0" applyFont="1" applyFill="1" applyBorder="1" applyAlignment="1">
      <alignment horizontal="center"/>
    </xf>
    <xf numFmtId="0" fontId="31" fillId="3" borderId="3" xfId="0" applyFont="1" applyFill="1" applyBorder="1" applyAlignment="1">
      <alignment horizontal="center"/>
    </xf>
  </cellXfs>
  <cellStyles count="25">
    <cellStyle name="Millares 2" xfId="9" xr:uid="{00000000-0005-0000-0000-000003000000}"/>
    <cellStyle name="Millares 3" xfId="4" xr:uid="{00000000-0005-0000-0000-000004000000}"/>
    <cellStyle name="Millares 3 2 2" xfId="16" xr:uid="{63801088-C2B6-46E7-B83C-8440609C5C2A}"/>
    <cellStyle name="Millares 3 8" xfId="21" xr:uid="{A6DDFEDD-2F27-4CCF-A7A9-D3E84473D3A7}"/>
    <cellStyle name="Millares 4" xfId="5" xr:uid="{00000000-0005-0000-0000-000005000000}"/>
    <cellStyle name="Moneda" xfId="13" builtinId="4"/>
    <cellStyle name="Moneda [0]" xfId="1" builtinId="7"/>
    <cellStyle name="Moneda [0] 3" xfId="14" xr:uid="{414A60A8-28DA-4836-9F22-8E057E298773}"/>
    <cellStyle name="Moneda [0] 3 2" xfId="20" xr:uid="{17BD9DB8-C656-4E08-9197-5F7ED52106EC}"/>
    <cellStyle name="Moneda 2" xfId="7" xr:uid="{00000000-0005-0000-0000-000008000000}"/>
    <cellStyle name="Normal" xfId="0" builtinId="0"/>
    <cellStyle name="Normal 2" xfId="2" xr:uid="{00000000-0005-0000-0000-00000A000000}"/>
    <cellStyle name="Normal 2 17" xfId="15" xr:uid="{14D6389E-8168-491E-BCE2-8FF683523839}"/>
    <cellStyle name="Normal 2 18" xfId="18" xr:uid="{729D70AF-A5B5-42AA-9187-D76602281A66}"/>
    <cellStyle name="Normal 2 18 3" xfId="22" xr:uid="{AB6D1D52-F55D-4A2F-9AF9-225F5B1CA97F}"/>
    <cellStyle name="Normal 2 2" xfId="6" xr:uid="{00000000-0005-0000-0000-00000B000000}"/>
    <cellStyle name="Normal 2 4" xfId="11" xr:uid="{00000000-0005-0000-0000-00000C000000}"/>
    <cellStyle name="Normal 3" xfId="8" xr:uid="{00000000-0005-0000-0000-00000D000000}"/>
    <cellStyle name="Normal 4" xfId="3" xr:uid="{00000000-0005-0000-0000-00000E000000}"/>
    <cellStyle name="Normal 4 12" xfId="17" xr:uid="{A09ACCF4-2664-49C0-B63F-DC4635846329}"/>
    <cellStyle name="Normal 4 13" xfId="24" xr:uid="{B1F62330-9D2E-44E0-A2C5-A87C612045D5}"/>
    <cellStyle name="Normal 44" xfId="19" xr:uid="{8EED139A-8297-4D23-A2A3-3BD4F40F22B5}"/>
    <cellStyle name="Normal 44 7" xfId="23" xr:uid="{65EC8535-75C9-4A7B-93F8-15D927692EBE}"/>
    <cellStyle name="Porcentaje" xfId="12" builtinId="5"/>
    <cellStyle name="Porcentaje 2" xfId="10"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8.png"/></Relationships>
</file>

<file path=xl/drawings/_rels/drawing3.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10</xdr:col>
      <xdr:colOff>266700</xdr:colOff>
      <xdr:row>1</xdr:row>
      <xdr:rowOff>88900</xdr:rowOff>
    </xdr:from>
    <xdr:to>
      <xdr:col>10</xdr:col>
      <xdr:colOff>1684867</xdr:colOff>
      <xdr:row>5</xdr:row>
      <xdr:rowOff>44450</xdr:rowOff>
    </xdr:to>
    <xdr:pic>
      <xdr:nvPicPr>
        <xdr:cNvPr id="2" name="Imagen 1">
          <a:extLst>
            <a:ext uri="{FF2B5EF4-FFF2-40B4-BE49-F238E27FC236}">
              <a16:creationId xmlns:a16="http://schemas.microsoft.com/office/drawing/2014/main" id="{B52AC393-CF9A-FFD7-DD29-0FC137FCBA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437600" y="190500"/>
          <a:ext cx="1418167" cy="850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749300</xdr:colOff>
      <xdr:row>2</xdr:row>
      <xdr:rowOff>25400</xdr:rowOff>
    </xdr:from>
    <xdr:to>
      <xdr:col>2</xdr:col>
      <xdr:colOff>419191</xdr:colOff>
      <xdr:row>4</xdr:row>
      <xdr:rowOff>215933</xdr:rowOff>
    </xdr:to>
    <xdr:pic>
      <xdr:nvPicPr>
        <xdr:cNvPr id="3" name="Imagen 2">
          <a:extLst>
            <a:ext uri="{FF2B5EF4-FFF2-40B4-BE49-F238E27FC236}">
              <a16:creationId xmlns:a16="http://schemas.microsoft.com/office/drawing/2014/main" id="{6DB07EE4-C20A-9F59-9AB3-4675F363580C}"/>
            </a:ext>
          </a:extLst>
        </xdr:cNvPr>
        <xdr:cNvPicPr>
          <a:picLocks noChangeAspect="1"/>
        </xdr:cNvPicPr>
      </xdr:nvPicPr>
      <xdr:blipFill>
        <a:blip xmlns:r="http://schemas.openxmlformats.org/officeDocument/2006/relationships" r:embed="rId2"/>
        <a:stretch>
          <a:fillRect/>
        </a:stretch>
      </xdr:blipFill>
      <xdr:spPr>
        <a:xfrm>
          <a:off x="1041400" y="330200"/>
          <a:ext cx="1778091" cy="647733"/>
        </a:xfrm>
        <a:prstGeom prst="rect">
          <a:avLst/>
        </a:prstGeom>
      </xdr:spPr>
    </xdr:pic>
    <xdr:clientData/>
  </xdr:twoCellAnchor>
  <xdr:twoCellAnchor editAs="oneCell">
    <xdr:from>
      <xdr:col>3</xdr:col>
      <xdr:colOff>2965052</xdr:colOff>
      <xdr:row>54</xdr:row>
      <xdr:rowOff>180777</xdr:rowOff>
    </xdr:from>
    <xdr:to>
      <xdr:col>4</xdr:col>
      <xdr:colOff>1079103</xdr:colOff>
      <xdr:row>55</xdr:row>
      <xdr:rowOff>404018</xdr:rowOff>
    </xdr:to>
    <xdr:pic>
      <xdr:nvPicPr>
        <xdr:cNvPr id="4" name="Imagen 3">
          <a:extLst>
            <a:ext uri="{FF2B5EF4-FFF2-40B4-BE49-F238E27FC236}">
              <a16:creationId xmlns:a16="http://schemas.microsoft.com/office/drawing/2014/main" id="{B2C80C9D-4AAD-694A-90EB-72CCA240FC44}"/>
            </a:ext>
          </a:extLst>
        </xdr:cNvPr>
        <xdr:cNvPicPr>
          <a:picLocks noChangeAspect="1"/>
        </xdr:cNvPicPr>
      </xdr:nvPicPr>
      <xdr:blipFill rotWithShape="1">
        <a:blip xmlns:r="http://schemas.openxmlformats.org/officeDocument/2006/relationships" r:embed="rId3"/>
        <a:srcRect l="7310" t="-1" r="4970" b="10037"/>
        <a:stretch>
          <a:fillRect/>
        </a:stretch>
      </xdr:blipFill>
      <xdr:spPr>
        <a:xfrm>
          <a:off x="7397352" y="21808877"/>
          <a:ext cx="1428751" cy="578841"/>
        </a:xfrm>
        <a:prstGeom prst="rect">
          <a:avLst/>
        </a:prstGeom>
      </xdr:spPr>
    </xdr:pic>
    <xdr:clientData/>
  </xdr:twoCellAnchor>
  <xdr:twoCellAnchor editAs="oneCell">
    <xdr:from>
      <xdr:col>4</xdr:col>
      <xdr:colOff>12700</xdr:colOff>
      <xdr:row>59</xdr:row>
      <xdr:rowOff>50800</xdr:rowOff>
    </xdr:from>
    <xdr:to>
      <xdr:col>4</xdr:col>
      <xdr:colOff>781284</xdr:colOff>
      <xdr:row>59</xdr:row>
      <xdr:rowOff>533400</xdr:rowOff>
    </xdr:to>
    <xdr:pic>
      <xdr:nvPicPr>
        <xdr:cNvPr id="5" name="Imagen 4">
          <a:extLst>
            <a:ext uri="{FF2B5EF4-FFF2-40B4-BE49-F238E27FC236}">
              <a16:creationId xmlns:a16="http://schemas.microsoft.com/office/drawing/2014/main" id="{4034A594-10F5-22C0-6C65-4A0DD9315C1D}"/>
            </a:ext>
          </a:extLst>
        </xdr:cNvPr>
        <xdr:cNvPicPr>
          <a:picLocks noChangeAspect="1"/>
        </xdr:cNvPicPr>
      </xdr:nvPicPr>
      <xdr:blipFill>
        <a:blip xmlns:r="http://schemas.openxmlformats.org/officeDocument/2006/relationships" r:embed="rId4"/>
        <a:stretch>
          <a:fillRect/>
        </a:stretch>
      </xdr:blipFill>
      <xdr:spPr>
        <a:xfrm>
          <a:off x="7759700" y="24371300"/>
          <a:ext cx="768584" cy="482600"/>
        </a:xfrm>
        <a:prstGeom prst="rect">
          <a:avLst/>
        </a:prstGeom>
      </xdr:spPr>
    </xdr:pic>
    <xdr:clientData/>
  </xdr:twoCellAnchor>
  <xdr:twoCellAnchor editAs="oneCell">
    <xdr:from>
      <xdr:col>3</xdr:col>
      <xdr:colOff>3251200</xdr:colOff>
      <xdr:row>55</xdr:row>
      <xdr:rowOff>520700</xdr:rowOff>
    </xdr:from>
    <xdr:to>
      <xdr:col>4</xdr:col>
      <xdr:colOff>711200</xdr:colOff>
      <xdr:row>56</xdr:row>
      <xdr:rowOff>539044</xdr:rowOff>
    </xdr:to>
    <xdr:pic>
      <xdr:nvPicPr>
        <xdr:cNvPr id="6" name="Imagen 5">
          <a:extLst>
            <a:ext uri="{FF2B5EF4-FFF2-40B4-BE49-F238E27FC236}">
              <a16:creationId xmlns:a16="http://schemas.microsoft.com/office/drawing/2014/main" id="{83055996-B468-4A99-4096-04437C1B42B9}"/>
            </a:ext>
          </a:extLst>
        </xdr:cNvPr>
        <xdr:cNvPicPr>
          <a:picLocks noChangeAspect="1"/>
        </xdr:cNvPicPr>
      </xdr:nvPicPr>
      <xdr:blipFill>
        <a:blip xmlns:r="http://schemas.openxmlformats.org/officeDocument/2006/relationships" r:embed="rId5"/>
        <a:stretch>
          <a:fillRect/>
        </a:stretch>
      </xdr:blipFill>
      <xdr:spPr>
        <a:xfrm>
          <a:off x="7683500" y="22504400"/>
          <a:ext cx="774700" cy="602544"/>
        </a:xfrm>
        <a:prstGeom prst="rect">
          <a:avLst/>
        </a:prstGeom>
      </xdr:spPr>
    </xdr:pic>
    <xdr:clientData/>
  </xdr:twoCellAnchor>
  <xdr:twoCellAnchor editAs="oneCell">
    <xdr:from>
      <xdr:col>3</xdr:col>
      <xdr:colOff>2451100</xdr:colOff>
      <xdr:row>57</xdr:row>
      <xdr:rowOff>38100</xdr:rowOff>
    </xdr:from>
    <xdr:to>
      <xdr:col>4</xdr:col>
      <xdr:colOff>426917</xdr:colOff>
      <xdr:row>57</xdr:row>
      <xdr:rowOff>390419</xdr:rowOff>
    </xdr:to>
    <xdr:pic>
      <xdr:nvPicPr>
        <xdr:cNvPr id="7" name="Imagen 6">
          <a:extLst>
            <a:ext uri="{FF2B5EF4-FFF2-40B4-BE49-F238E27FC236}">
              <a16:creationId xmlns:a16="http://schemas.microsoft.com/office/drawing/2014/main" id="{5BEDBFE8-9CD4-1EEE-BA09-CCF28126CCD5}"/>
            </a:ext>
          </a:extLst>
        </xdr:cNvPr>
        <xdr:cNvPicPr>
          <a:picLocks noChangeAspect="1"/>
        </xdr:cNvPicPr>
      </xdr:nvPicPr>
      <xdr:blipFill>
        <a:blip xmlns:r="http://schemas.openxmlformats.org/officeDocument/2006/relationships" r:embed="rId6"/>
        <a:stretch>
          <a:fillRect/>
        </a:stretch>
      </xdr:blipFill>
      <xdr:spPr>
        <a:xfrm>
          <a:off x="6883400" y="23190200"/>
          <a:ext cx="1290517" cy="352319"/>
        </a:xfrm>
        <a:prstGeom prst="rect">
          <a:avLst/>
        </a:prstGeom>
      </xdr:spPr>
    </xdr:pic>
    <xdr:clientData/>
  </xdr:twoCellAnchor>
  <xdr:twoCellAnchor editAs="oneCell">
    <xdr:from>
      <xdr:col>1</xdr:col>
      <xdr:colOff>76200</xdr:colOff>
      <xdr:row>58</xdr:row>
      <xdr:rowOff>12700</xdr:rowOff>
    </xdr:from>
    <xdr:to>
      <xdr:col>1</xdr:col>
      <xdr:colOff>548010</xdr:colOff>
      <xdr:row>59</xdr:row>
      <xdr:rowOff>177800</xdr:rowOff>
    </xdr:to>
    <xdr:pic>
      <xdr:nvPicPr>
        <xdr:cNvPr id="8" name="Imagen 7">
          <a:extLst>
            <a:ext uri="{FF2B5EF4-FFF2-40B4-BE49-F238E27FC236}">
              <a16:creationId xmlns:a16="http://schemas.microsoft.com/office/drawing/2014/main" id="{40160B91-78F7-087B-A0A1-46A9810CAF76}"/>
            </a:ext>
          </a:extLst>
        </xdr:cNvPr>
        <xdr:cNvPicPr>
          <a:picLocks noChangeAspect="1"/>
        </xdr:cNvPicPr>
      </xdr:nvPicPr>
      <xdr:blipFill rotWithShape="1">
        <a:blip xmlns:r="http://schemas.openxmlformats.org/officeDocument/2006/relationships" r:embed="rId7" cstate="print">
          <a:clrChange>
            <a:clrFrom>
              <a:srgbClr val="A8B1B8"/>
            </a:clrFrom>
            <a:clrTo>
              <a:srgbClr val="A8B1B8">
                <a:alpha val="0"/>
              </a:srgbClr>
            </a:clrTo>
          </a:clrChange>
          <a:biLevel thresh="50000"/>
          <a:extLst>
            <a:ext uri="{28A0092B-C50C-407E-A947-70E740481C1C}">
              <a14:useLocalDpi xmlns:a14="http://schemas.microsoft.com/office/drawing/2010/main" val="0"/>
            </a:ext>
          </a:extLst>
        </a:blip>
        <a:srcRect l="38399" t="35949" r="37951" b="22582"/>
        <a:stretch/>
      </xdr:blipFill>
      <xdr:spPr bwMode="auto">
        <a:xfrm>
          <a:off x="368300" y="23749000"/>
          <a:ext cx="471810" cy="749300"/>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2667000</xdr:colOff>
      <xdr:row>116</xdr:row>
      <xdr:rowOff>159656</xdr:rowOff>
    </xdr:from>
    <xdr:to>
      <xdr:col>5</xdr:col>
      <xdr:colOff>38100</xdr:colOff>
      <xdr:row>128</xdr:row>
      <xdr:rowOff>12644</xdr:rowOff>
    </xdr:to>
    <xdr:pic>
      <xdr:nvPicPr>
        <xdr:cNvPr id="2" name="Imagen 1">
          <a:extLst>
            <a:ext uri="{FF2B5EF4-FFF2-40B4-BE49-F238E27FC236}">
              <a16:creationId xmlns:a16="http://schemas.microsoft.com/office/drawing/2014/main" id="{E48F1D12-4F5A-4ED3-9007-947213F6FE03}"/>
            </a:ext>
          </a:extLst>
        </xdr:cNvPr>
        <xdr:cNvPicPr>
          <a:picLocks noChangeAspect="1"/>
        </xdr:cNvPicPr>
      </xdr:nvPicPr>
      <xdr:blipFill>
        <a:blip xmlns:r="http://schemas.openxmlformats.org/officeDocument/2006/relationships" r:embed="rId1"/>
        <a:stretch>
          <a:fillRect/>
        </a:stretch>
      </xdr:blipFill>
      <xdr:spPr>
        <a:xfrm>
          <a:off x="8464550" y="39612206"/>
          <a:ext cx="3416300" cy="202151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8</xdr:col>
      <xdr:colOff>349581</xdr:colOff>
      <xdr:row>27</xdr:row>
      <xdr:rowOff>76450</xdr:rowOff>
    </xdr:to>
    <xdr:pic>
      <xdr:nvPicPr>
        <xdr:cNvPr id="2" name="Imagen 1">
          <a:extLst>
            <a:ext uri="{FF2B5EF4-FFF2-40B4-BE49-F238E27FC236}">
              <a16:creationId xmlns:a16="http://schemas.microsoft.com/office/drawing/2014/main" id="{B83AC838-AB77-92E6-BD0A-C89049ED33E9}"/>
            </a:ext>
          </a:extLst>
        </xdr:cNvPr>
        <xdr:cNvPicPr>
          <a:picLocks noChangeAspect="1"/>
        </xdr:cNvPicPr>
      </xdr:nvPicPr>
      <xdr:blipFill>
        <a:blip xmlns:r="http://schemas.openxmlformats.org/officeDocument/2006/relationships" r:embed="rId1"/>
        <a:stretch>
          <a:fillRect/>
        </a:stretch>
      </xdr:blipFill>
      <xdr:spPr>
        <a:xfrm>
          <a:off x="0" y="184150"/>
          <a:ext cx="6445581" cy="4864350"/>
        </a:xfrm>
        <a:prstGeom prst="rect">
          <a:avLst/>
        </a:prstGeom>
      </xdr:spPr>
    </xdr:pic>
    <xdr:clientData/>
  </xdr:twoCellAnchor>
  <xdr:twoCellAnchor editAs="oneCell">
    <xdr:from>
      <xdr:col>0</xdr:col>
      <xdr:colOff>6350</xdr:colOff>
      <xdr:row>27</xdr:row>
      <xdr:rowOff>19050</xdr:rowOff>
    </xdr:from>
    <xdr:to>
      <xdr:col>8</xdr:col>
      <xdr:colOff>394033</xdr:colOff>
      <xdr:row>48</xdr:row>
      <xdr:rowOff>178007</xdr:rowOff>
    </xdr:to>
    <xdr:pic>
      <xdr:nvPicPr>
        <xdr:cNvPr id="3" name="Imagen 2">
          <a:extLst>
            <a:ext uri="{FF2B5EF4-FFF2-40B4-BE49-F238E27FC236}">
              <a16:creationId xmlns:a16="http://schemas.microsoft.com/office/drawing/2014/main" id="{A68E80A0-B0AD-2FF0-7BFA-D8F13BFEBCB8}"/>
            </a:ext>
          </a:extLst>
        </xdr:cNvPr>
        <xdr:cNvPicPr>
          <a:picLocks noChangeAspect="1"/>
        </xdr:cNvPicPr>
      </xdr:nvPicPr>
      <xdr:blipFill>
        <a:blip xmlns:r="http://schemas.openxmlformats.org/officeDocument/2006/relationships" r:embed="rId2"/>
        <a:stretch>
          <a:fillRect/>
        </a:stretch>
      </xdr:blipFill>
      <xdr:spPr>
        <a:xfrm>
          <a:off x="6350" y="4991100"/>
          <a:ext cx="6483683" cy="4026107"/>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068DD-D1D5-4555-9A41-FA775E9B4AD6}">
  <sheetPr codeName="Hoja1"/>
  <dimension ref="B1:Z60"/>
  <sheetViews>
    <sheetView showGridLines="0" tabSelected="1" topLeftCell="A52" zoomScale="50" zoomScaleNormal="50" workbookViewId="0">
      <selection activeCell="G60" sqref="G60"/>
    </sheetView>
  </sheetViews>
  <sheetFormatPr baseColWidth="10" defaultColWidth="11.453125" defaultRowHeight="14" x14ac:dyDescent="0.3"/>
  <cols>
    <col min="1" max="1" width="4.1796875" style="3" customWidth="1"/>
    <col min="2" max="2" width="30.1796875" style="3" customWidth="1"/>
    <col min="3" max="3" width="29" style="3" customWidth="1"/>
    <col min="4" max="4" width="47.36328125" style="3" customWidth="1"/>
    <col min="5" max="5" width="43" style="3" customWidth="1"/>
    <col min="6" max="6" width="41.26953125" style="3" customWidth="1"/>
    <col min="7" max="7" width="42.1796875" style="3" customWidth="1"/>
    <col min="8" max="8" width="39" style="3" customWidth="1"/>
    <col min="9" max="9" width="40.54296875" style="3" customWidth="1"/>
    <col min="10" max="10" width="53" style="3" customWidth="1"/>
    <col min="11" max="11" width="89.81640625" style="3" customWidth="1"/>
    <col min="12" max="12" width="16.54296875" style="3" customWidth="1"/>
    <col min="13" max="13" width="27.54296875" style="3" customWidth="1"/>
    <col min="14" max="14" width="0" style="3" hidden="1" customWidth="1"/>
    <col min="15" max="15" width="19" style="3" hidden="1" customWidth="1"/>
    <col min="16" max="16" width="18.453125" style="3" hidden="1" customWidth="1"/>
    <col min="17" max="17" width="18.1796875" style="3" hidden="1" customWidth="1"/>
    <col min="18" max="18" width="20.453125" style="3" hidden="1" customWidth="1"/>
    <col min="19" max="19" width="18.453125" style="3" hidden="1" customWidth="1"/>
    <col min="20" max="22" width="0" style="3" hidden="1" customWidth="1"/>
    <col min="23" max="23" width="17.453125" style="3" hidden="1" customWidth="1"/>
    <col min="24" max="24" width="0" style="3" hidden="1" customWidth="1"/>
    <col min="25" max="25" width="17.453125" style="3" hidden="1" customWidth="1"/>
    <col min="26" max="26" width="15.81640625" style="3" bestFit="1" customWidth="1"/>
    <col min="27" max="16384" width="11.453125" style="3"/>
  </cols>
  <sheetData>
    <row r="1" spans="2:26" ht="7.5" customHeight="1" thickBot="1" x14ac:dyDescent="0.4">
      <c r="B1" s="2"/>
      <c r="C1" s="2"/>
      <c r="D1" s="2"/>
      <c r="E1" s="2"/>
      <c r="F1" s="2"/>
      <c r="G1" s="2"/>
      <c r="H1" s="2"/>
      <c r="I1" s="2"/>
      <c r="J1" s="2"/>
      <c r="K1" s="2"/>
    </row>
    <row r="2" spans="2:26" ht="15.5" x14ac:dyDescent="0.35">
      <c r="B2" s="4"/>
      <c r="C2" s="5"/>
      <c r="D2" s="5"/>
      <c r="E2" s="5"/>
      <c r="F2" s="5"/>
      <c r="G2" s="5"/>
      <c r="H2" s="5"/>
      <c r="I2" s="5"/>
      <c r="J2" s="5"/>
      <c r="K2" s="9"/>
    </row>
    <row r="3" spans="2:26" ht="18" x14ac:dyDescent="0.3">
      <c r="B3" s="214" t="s">
        <v>0</v>
      </c>
      <c r="C3" s="215"/>
      <c r="D3" s="215"/>
      <c r="E3" s="215"/>
      <c r="F3" s="215"/>
      <c r="G3" s="215"/>
      <c r="H3" s="215"/>
      <c r="I3" s="215"/>
      <c r="J3" s="215"/>
      <c r="K3" s="216"/>
    </row>
    <row r="4" spans="2:26" ht="18" x14ac:dyDescent="0.3">
      <c r="B4" s="214" t="s">
        <v>1</v>
      </c>
      <c r="C4" s="215"/>
      <c r="D4" s="215"/>
      <c r="E4" s="215"/>
      <c r="F4" s="215"/>
      <c r="G4" s="215"/>
      <c r="H4" s="215"/>
      <c r="I4" s="215"/>
      <c r="J4" s="215"/>
      <c r="K4" s="216"/>
    </row>
    <row r="5" spans="2:26" ht="18" x14ac:dyDescent="0.3">
      <c r="B5" s="214"/>
      <c r="C5" s="215"/>
      <c r="D5" s="215"/>
      <c r="E5" s="215"/>
      <c r="F5" s="215"/>
      <c r="G5" s="215"/>
      <c r="H5" s="215"/>
      <c r="I5" s="215"/>
      <c r="J5" s="215"/>
      <c r="K5" s="216"/>
    </row>
    <row r="6" spans="2:26" ht="10" customHeight="1" thickBot="1" x14ac:dyDescent="0.4">
      <c r="B6" s="6"/>
      <c r="C6" s="16"/>
      <c r="D6" s="16"/>
      <c r="E6" s="16"/>
      <c r="F6" s="16"/>
      <c r="G6" s="16"/>
      <c r="H6" s="16"/>
      <c r="I6" s="16"/>
      <c r="J6" s="16"/>
      <c r="K6" s="10"/>
    </row>
    <row r="7" spans="2:26" ht="16" thickBot="1" x14ac:dyDescent="0.35">
      <c r="B7" s="235" t="s">
        <v>2</v>
      </c>
      <c r="C7" s="236"/>
      <c r="D7" s="237" t="s">
        <v>3</v>
      </c>
      <c r="E7" s="237"/>
      <c r="F7" s="237"/>
      <c r="G7" s="237"/>
      <c r="H7" s="237"/>
      <c r="I7" s="237"/>
      <c r="J7" s="237"/>
      <c r="K7" s="238"/>
    </row>
    <row r="8" spans="2:26" ht="16" thickBot="1" x14ac:dyDescent="0.35">
      <c r="B8" s="235" t="s">
        <v>4</v>
      </c>
      <c r="C8" s="236"/>
      <c r="D8" s="239" t="s">
        <v>5</v>
      </c>
      <c r="E8" s="239"/>
      <c r="F8" s="239"/>
      <c r="G8" s="239"/>
      <c r="H8" s="239"/>
      <c r="I8" s="239"/>
      <c r="J8" s="239"/>
      <c r="K8" s="236"/>
    </row>
    <row r="9" spans="2:26" ht="21" customHeight="1" thickBot="1" x14ac:dyDescent="0.35">
      <c r="B9" s="7"/>
      <c r="C9" s="7"/>
      <c r="D9" s="8"/>
      <c r="E9" s="8"/>
      <c r="F9" s="8"/>
      <c r="G9" s="8"/>
      <c r="H9" s="8"/>
      <c r="I9" s="8"/>
      <c r="J9" s="8"/>
      <c r="K9" s="8"/>
    </row>
    <row r="10" spans="2:26" ht="30.75" customHeight="1" thickBot="1" x14ac:dyDescent="0.35">
      <c r="B10" s="233" t="s">
        <v>6</v>
      </c>
      <c r="C10" s="234"/>
      <c r="D10" s="26">
        <v>2928077798</v>
      </c>
      <c r="E10" s="26">
        <v>148119920</v>
      </c>
      <c r="F10" s="26">
        <v>2003060651</v>
      </c>
      <c r="G10" s="26">
        <f>+D10+E10+F10</f>
        <v>5079258369</v>
      </c>
      <c r="H10" s="26">
        <v>250226807</v>
      </c>
      <c r="I10" s="26">
        <v>457676458</v>
      </c>
      <c r="J10" s="26">
        <v>0</v>
      </c>
      <c r="K10" s="26">
        <f>+D10+E10+F10+H10+I10</f>
        <v>5787161634</v>
      </c>
    </row>
    <row r="11" spans="2:26" ht="29.5" customHeight="1" thickBot="1" x14ac:dyDescent="0.35">
      <c r="B11" s="240" t="s">
        <v>7</v>
      </c>
      <c r="C11" s="240"/>
      <c r="D11" s="224" t="s">
        <v>8</v>
      </c>
      <c r="E11" s="225"/>
      <c r="F11" s="225"/>
      <c r="G11" s="226"/>
      <c r="H11" s="227" t="s">
        <v>9</v>
      </c>
      <c r="I11" s="229" t="s">
        <v>10</v>
      </c>
      <c r="J11" s="229" t="s">
        <v>11</v>
      </c>
      <c r="K11" s="231" t="s">
        <v>12</v>
      </c>
      <c r="Z11" s="27"/>
    </row>
    <row r="12" spans="2:26" ht="33.65" customHeight="1" thickBot="1" x14ac:dyDescent="0.35">
      <c r="B12" s="241"/>
      <c r="C12" s="241"/>
      <c r="D12" s="29" t="s">
        <v>13</v>
      </c>
      <c r="E12" s="30" t="s">
        <v>14</v>
      </c>
      <c r="F12" s="38" t="s">
        <v>15</v>
      </c>
      <c r="G12" s="39" t="s">
        <v>12</v>
      </c>
      <c r="H12" s="228"/>
      <c r="I12" s="230"/>
      <c r="J12" s="230"/>
      <c r="K12" s="232"/>
    </row>
    <row r="13" spans="2:26" ht="31.5" customHeight="1" thickBot="1" x14ac:dyDescent="0.35">
      <c r="B13" s="217" t="s">
        <v>16</v>
      </c>
      <c r="C13" s="218"/>
      <c r="D13" s="103">
        <v>3399104000</v>
      </c>
      <c r="E13" s="103">
        <v>41900000</v>
      </c>
      <c r="F13" s="103">
        <v>5287968000</v>
      </c>
      <c r="G13" s="104">
        <f>D13+E13+F13</f>
        <v>8728972000</v>
      </c>
      <c r="H13" s="103">
        <v>0</v>
      </c>
      <c r="I13" s="103">
        <v>328202200</v>
      </c>
      <c r="J13" s="103">
        <v>6370500</v>
      </c>
      <c r="K13" s="105">
        <f>+G13+H13+I13</f>
        <v>9057174200</v>
      </c>
      <c r="M13" s="31"/>
    </row>
    <row r="14" spans="2:26" ht="31.5" customHeight="1" thickBot="1" x14ac:dyDescent="0.35">
      <c r="B14" s="217" t="s">
        <v>17</v>
      </c>
      <c r="C14" s="218"/>
      <c r="D14" s="103">
        <v>4852957200</v>
      </c>
      <c r="E14" s="103">
        <v>33520500</v>
      </c>
      <c r="F14" s="103">
        <v>2179756000</v>
      </c>
      <c r="G14" s="104">
        <f>D14+E14+F14</f>
        <v>7066233700</v>
      </c>
      <c r="H14" s="103">
        <v>3018420788</v>
      </c>
      <c r="I14" s="103">
        <v>326532252</v>
      </c>
      <c r="J14" s="103">
        <v>14800000</v>
      </c>
      <c r="K14" s="105">
        <f>+G14+H14+I14+J14</f>
        <v>10425986740</v>
      </c>
    </row>
    <row r="15" spans="2:26" ht="31.5" customHeight="1" thickBot="1" x14ac:dyDescent="0.35">
      <c r="B15" s="219" t="s">
        <v>18</v>
      </c>
      <c r="C15" s="220"/>
      <c r="D15" s="108">
        <f>'Servicios Postales Nacionales '!D29</f>
        <v>3575330000</v>
      </c>
      <c r="E15" s="209">
        <f>'Servicios Postales Nacionales '!H29</f>
        <v>33680523</v>
      </c>
      <c r="F15" s="108">
        <f>'Servicios Postales Nacionales '!L29</f>
        <v>1686150000</v>
      </c>
      <c r="G15" s="109">
        <f>D15+E15+F15</f>
        <v>5295160523</v>
      </c>
      <c r="H15" s="209">
        <f>'Servicios Postales Nacionales '!F88</f>
        <v>773326446</v>
      </c>
      <c r="I15" s="209">
        <f>'Servicios Postales Nacionales '!F54</f>
        <v>233766888</v>
      </c>
      <c r="J15" s="209">
        <f>'Servicios Postales Nacionales '!F108</f>
        <v>14863640</v>
      </c>
      <c r="K15" s="110">
        <f>+G15+H15+I15+J15</f>
        <v>6317117497</v>
      </c>
      <c r="M15" s="17"/>
    </row>
    <row r="16" spans="2:26" ht="31.5" customHeight="1" thickBot="1" x14ac:dyDescent="0.35">
      <c r="B16" s="217" t="s">
        <v>19</v>
      </c>
      <c r="C16" s="244"/>
      <c r="D16" s="103">
        <f>Infotic!D29</f>
        <v>2978922539</v>
      </c>
      <c r="E16" s="188">
        <f>Infotic!H29</f>
        <v>33680523</v>
      </c>
      <c r="F16" s="103">
        <f>Infotic!L29</f>
        <v>1797690000</v>
      </c>
      <c r="G16" s="190">
        <f>D16+E16+F16</f>
        <v>4810293062</v>
      </c>
      <c r="H16" s="103">
        <f>Infotic!F89</f>
        <v>1206246446</v>
      </c>
      <c r="I16" s="103">
        <f>Infotic!F54</f>
        <v>288262915</v>
      </c>
      <c r="J16" s="103">
        <f>Infotic!F109</f>
        <v>14863640</v>
      </c>
      <c r="K16" s="178">
        <f>+G16+H16+I16+J16</f>
        <v>6319666063</v>
      </c>
      <c r="M16" s="17"/>
    </row>
    <row r="17" spans="2:25" ht="31.5" customHeight="1" thickBot="1" x14ac:dyDescent="0.35">
      <c r="B17" s="217" t="s">
        <v>126</v>
      </c>
      <c r="C17" s="223"/>
      <c r="D17" s="105">
        <f>+AVERAGE(D13:D16)</f>
        <v>3701578434.75</v>
      </c>
      <c r="E17" s="189">
        <f>+AVERAGE(E13,E14:E16)</f>
        <v>35695386.5</v>
      </c>
      <c r="F17" s="105">
        <f>+AVERAGE(F13,F14:F16)</f>
        <v>2737891000</v>
      </c>
      <c r="G17" s="189">
        <f>D17+E17+F17</f>
        <v>6475164821.25</v>
      </c>
      <c r="H17" s="105">
        <f>+AVERAGE(H13:H16)</f>
        <v>1249498420</v>
      </c>
      <c r="I17" s="187">
        <f>+AVERAGE(I13:I16)</f>
        <v>294191063.75</v>
      </c>
      <c r="J17" s="105">
        <f>+AVERAGE(J13:J16)</f>
        <v>12724445</v>
      </c>
      <c r="K17" s="105">
        <f>+AVERAGE(K13:K16)</f>
        <v>8029986125</v>
      </c>
      <c r="M17" s="17"/>
    </row>
    <row r="18" spans="2:25" ht="31.5" customHeight="1" thickBot="1" x14ac:dyDescent="0.35">
      <c r="B18" s="217" t="s">
        <v>125</v>
      </c>
      <c r="C18" s="244"/>
      <c r="D18" s="105">
        <f>+MEDIAN(D13:D16)</f>
        <v>3487217000</v>
      </c>
      <c r="E18" s="105">
        <f t="shared" ref="E18:K18" si="0">+MEDIAN(E13:E16)</f>
        <v>33680523</v>
      </c>
      <c r="F18" s="105">
        <f t="shared" si="0"/>
        <v>1988723000</v>
      </c>
      <c r="G18" s="105">
        <f t="shared" si="0"/>
        <v>6180697111.5</v>
      </c>
      <c r="H18" s="105">
        <f t="shared" si="0"/>
        <v>989786446</v>
      </c>
      <c r="I18" s="105">
        <f t="shared" si="0"/>
        <v>307397583.5</v>
      </c>
      <c r="J18" s="105">
        <f t="shared" si="0"/>
        <v>14831820</v>
      </c>
      <c r="K18" s="105">
        <f t="shared" si="0"/>
        <v>7688420131.5</v>
      </c>
      <c r="M18" s="17"/>
    </row>
    <row r="19" spans="2:25" ht="31.5" customHeight="1" thickBot="1" x14ac:dyDescent="0.35">
      <c r="B19" s="217" t="s">
        <v>127</v>
      </c>
      <c r="C19" s="244"/>
      <c r="D19" s="105">
        <f>TRIMMEAN((D13:D16),20%)</f>
        <v>3701578434.75</v>
      </c>
      <c r="E19" s="105">
        <f t="shared" ref="E19:K19" si="1">TRIMMEAN((E13:E16),20%)</f>
        <v>35695386.5</v>
      </c>
      <c r="F19" s="105">
        <f t="shared" si="1"/>
        <v>2737891000</v>
      </c>
      <c r="G19" s="105">
        <f t="shared" si="1"/>
        <v>6475164821.25</v>
      </c>
      <c r="H19" s="105">
        <f t="shared" si="1"/>
        <v>1249498420</v>
      </c>
      <c r="I19" s="105">
        <f t="shared" si="1"/>
        <v>294191063.75</v>
      </c>
      <c r="J19" s="105">
        <f t="shared" si="1"/>
        <v>12724445</v>
      </c>
      <c r="K19" s="105">
        <f t="shared" si="1"/>
        <v>8029986125</v>
      </c>
      <c r="M19" s="17"/>
    </row>
    <row r="20" spans="2:25" ht="31.5" customHeight="1" thickBot="1" x14ac:dyDescent="0.35">
      <c r="B20" s="217" t="s">
        <v>20</v>
      </c>
      <c r="C20" s="223"/>
      <c r="D20" s="191">
        <f>+D10-D17</f>
        <v>-773500636.75</v>
      </c>
      <c r="E20" s="192">
        <f>+E10-E17</f>
        <v>112424533.5</v>
      </c>
      <c r="F20" s="191">
        <f>+F10-F17</f>
        <v>-734830349</v>
      </c>
      <c r="G20" s="192">
        <f>+G10-G15</f>
        <v>-215902154</v>
      </c>
      <c r="H20" s="191">
        <f>+H10-H17</f>
        <v>-999271613</v>
      </c>
      <c r="I20" s="192">
        <f>+I10-I17</f>
        <v>163485394.25</v>
      </c>
      <c r="J20" s="191">
        <f>+J10-J17</f>
        <v>-12724445</v>
      </c>
      <c r="K20" s="193">
        <f>+K10-K15</f>
        <v>-529955863</v>
      </c>
    </row>
    <row r="21" spans="2:25" ht="31.5" customHeight="1" thickBot="1" x14ac:dyDescent="0.35">
      <c r="B21" s="242" t="s">
        <v>21</v>
      </c>
      <c r="C21" s="243"/>
      <c r="D21" s="194">
        <f>(D17/D10)-100%</f>
        <v>0.26416669573408647</v>
      </c>
      <c r="E21" s="195">
        <f>(E17/E10)-100%</f>
        <v>-0.75901022293287768</v>
      </c>
      <c r="F21" s="194">
        <f t="shared" ref="F21:K21" si="2">(F17/F10)-100%</f>
        <v>0.3668537688227993</v>
      </c>
      <c r="G21" s="195">
        <f t="shared" si="2"/>
        <v>0.27482485647305732</v>
      </c>
      <c r="H21" s="194">
        <f t="shared" si="2"/>
        <v>3.9934634701229275</v>
      </c>
      <c r="I21" s="195">
        <f t="shared" si="2"/>
        <v>-0.35720734897402129</v>
      </c>
      <c r="J21" s="194"/>
      <c r="K21" s="196">
        <f t="shared" si="2"/>
        <v>0.3875517279184395</v>
      </c>
      <c r="N21" s="20"/>
      <c r="O21" s="21" t="s">
        <v>22</v>
      </c>
      <c r="P21" s="22" t="s">
        <v>23</v>
      </c>
      <c r="Q21" s="22" t="s">
        <v>24</v>
      </c>
      <c r="R21" s="23" t="s">
        <v>25</v>
      </c>
      <c r="S21" s="23" t="s">
        <v>26</v>
      </c>
      <c r="V21" s="24" t="s">
        <v>27</v>
      </c>
      <c r="W21" s="25">
        <v>2562866401</v>
      </c>
      <c r="X21" s="3">
        <f>+W21*1.61%</f>
        <v>41262149.056099996</v>
      </c>
      <c r="Y21" s="17">
        <f>+W21+X21</f>
        <v>2604128550.0560999</v>
      </c>
    </row>
    <row r="22" spans="2:25" ht="31.5" customHeight="1" thickBot="1" x14ac:dyDescent="0.35">
      <c r="B22" s="217" t="s">
        <v>122</v>
      </c>
      <c r="C22" s="245"/>
      <c r="D22" s="197">
        <f>STDEV(D13:D16)</f>
        <v>807327702.08984435</v>
      </c>
      <c r="E22" s="198">
        <f t="shared" ref="E22:K22" si="3">STDEV(E13:E16)</f>
        <v>4137096.800878969</v>
      </c>
      <c r="F22" s="197">
        <f t="shared" si="3"/>
        <v>1713139849.869823</v>
      </c>
      <c r="G22" s="198">
        <f t="shared" si="3"/>
        <v>1788222333.0306273</v>
      </c>
      <c r="H22" s="197">
        <f t="shared" si="3"/>
        <v>1280487293.659615</v>
      </c>
      <c r="I22" s="198">
        <f t="shared" si="3"/>
        <v>44305506.8402225</v>
      </c>
      <c r="J22" s="197">
        <f t="shared" si="3"/>
        <v>4236069.5665164264</v>
      </c>
      <c r="K22" s="199">
        <f t="shared" si="3"/>
        <v>2053862048.2535586</v>
      </c>
      <c r="N22" s="20"/>
      <c r="O22" s="34"/>
      <c r="P22" s="22"/>
      <c r="Q22" s="22"/>
      <c r="R22" s="23"/>
      <c r="S22" s="23"/>
      <c r="V22" s="24"/>
      <c r="W22" s="25"/>
      <c r="Y22" s="17"/>
    </row>
    <row r="23" spans="2:25" ht="31.5" customHeight="1" thickBot="1" x14ac:dyDescent="0.35">
      <c r="B23" s="248" t="s">
        <v>128</v>
      </c>
      <c r="C23" s="249"/>
      <c r="D23" s="200">
        <f>+D22/D17</f>
        <v>0.21810363236146588</v>
      </c>
      <c r="E23" s="201">
        <f t="shared" ref="E23:K23" si="4">+E22/E17</f>
        <v>0.11590004217713035</v>
      </c>
      <c r="F23" s="200">
        <f t="shared" si="4"/>
        <v>0.62571513981740801</v>
      </c>
      <c r="G23" s="201">
        <f t="shared" si="4"/>
        <v>0.2761663034679972</v>
      </c>
      <c r="H23" s="200">
        <f t="shared" si="4"/>
        <v>1.0248010506964986</v>
      </c>
      <c r="I23" s="201">
        <f t="shared" si="4"/>
        <v>0.15060113069196684</v>
      </c>
      <c r="J23" s="200">
        <f t="shared" si="4"/>
        <v>0.33290800239353674</v>
      </c>
      <c r="K23" s="202">
        <f t="shared" si="4"/>
        <v>0.25577404696369366</v>
      </c>
      <c r="L23" s="211">
        <v>0.37</v>
      </c>
      <c r="N23" s="20"/>
      <c r="O23" s="34"/>
      <c r="P23" s="22"/>
      <c r="Q23" s="22"/>
      <c r="R23" s="23"/>
      <c r="S23" s="23"/>
      <c r="V23" s="24"/>
      <c r="W23" s="25"/>
      <c r="Y23" s="17"/>
    </row>
    <row r="24" spans="2:25" ht="31.5" customHeight="1" thickBot="1" x14ac:dyDescent="0.35">
      <c r="B24" s="217" t="s">
        <v>129</v>
      </c>
      <c r="C24" s="244"/>
      <c r="D24" s="210">
        <f>+D22/D18</f>
        <v>0.23151060059922979</v>
      </c>
      <c r="E24" s="210">
        <f t="shared" ref="E24:K24" si="5">+E22/E18</f>
        <v>0.12283350828248626</v>
      </c>
      <c r="F24" s="210">
        <f t="shared" si="5"/>
        <v>0.86142708153414171</v>
      </c>
      <c r="G24" s="210">
        <f t="shared" si="5"/>
        <v>0.28932372850036681</v>
      </c>
      <c r="H24" s="210">
        <f t="shared" si="5"/>
        <v>1.2937005743354208</v>
      </c>
      <c r="I24" s="210">
        <f t="shared" si="5"/>
        <v>0.14413095358709122</v>
      </c>
      <c r="J24" s="210">
        <f t="shared" si="5"/>
        <v>0.28560686190342294</v>
      </c>
      <c r="K24" s="210">
        <f t="shared" si="5"/>
        <v>0.26713707278283882</v>
      </c>
      <c r="L24" s="211">
        <v>0.44</v>
      </c>
      <c r="N24" s="20"/>
      <c r="O24" s="34"/>
      <c r="P24" s="22"/>
      <c r="Q24" s="22"/>
      <c r="R24" s="23"/>
      <c r="S24" s="23"/>
      <c r="V24" s="24"/>
      <c r="W24" s="25"/>
      <c r="Y24" s="17"/>
    </row>
    <row r="25" spans="2:25" ht="31.5" customHeight="1" thickBot="1" x14ac:dyDescent="0.35">
      <c r="B25" s="248" t="s">
        <v>130</v>
      </c>
      <c r="C25" s="252"/>
      <c r="D25" s="200">
        <f>+D22/D19</f>
        <v>0.21810363236146588</v>
      </c>
      <c r="E25" s="200">
        <f t="shared" ref="E25:K25" si="6">+E22/E19</f>
        <v>0.11590004217713035</v>
      </c>
      <c r="F25" s="200">
        <f t="shared" si="6"/>
        <v>0.62571513981740801</v>
      </c>
      <c r="G25" s="200">
        <f t="shared" si="6"/>
        <v>0.2761663034679972</v>
      </c>
      <c r="H25" s="200">
        <f t="shared" si="6"/>
        <v>1.0248010506964986</v>
      </c>
      <c r="I25" s="200">
        <f t="shared" si="6"/>
        <v>0.15060113069196684</v>
      </c>
      <c r="J25" s="200">
        <f t="shared" si="6"/>
        <v>0.33290800239353674</v>
      </c>
      <c r="K25" s="200">
        <f t="shared" si="6"/>
        <v>0.25577404696369366</v>
      </c>
      <c r="L25" s="211">
        <v>0.37</v>
      </c>
      <c r="N25" s="20"/>
      <c r="O25" s="34"/>
      <c r="P25" s="22"/>
      <c r="Q25" s="22"/>
      <c r="R25" s="23"/>
      <c r="S25" s="23"/>
      <c r="V25" s="24"/>
      <c r="W25" s="25"/>
      <c r="Y25" s="17"/>
    </row>
    <row r="26" spans="2:25" ht="31.5" customHeight="1" thickBot="1" x14ac:dyDescent="0.35">
      <c r="B26" s="246" t="s">
        <v>123</v>
      </c>
      <c r="C26" s="247"/>
      <c r="D26" s="203">
        <f>+D17-D22</f>
        <v>2894250732.6601558</v>
      </c>
      <c r="E26" s="204">
        <f t="shared" ref="E26:K26" si="7">+E17-E22</f>
        <v>31558289.699121032</v>
      </c>
      <c r="F26" s="203">
        <f t="shared" si="7"/>
        <v>1024751150.130177</v>
      </c>
      <c r="G26" s="204">
        <f t="shared" si="7"/>
        <v>4686942488.2193727</v>
      </c>
      <c r="H26" s="203">
        <f t="shared" si="7"/>
        <v>-30988873.65961504</v>
      </c>
      <c r="I26" s="204">
        <f t="shared" si="7"/>
        <v>249885556.90977749</v>
      </c>
      <c r="J26" s="203">
        <f t="shared" si="7"/>
        <v>8488375.4334835745</v>
      </c>
      <c r="K26" s="205">
        <f t="shared" si="7"/>
        <v>5976124076.7464409</v>
      </c>
      <c r="N26" s="20"/>
      <c r="O26" s="34"/>
      <c r="P26" s="22"/>
      <c r="Q26" s="22"/>
      <c r="R26" s="23"/>
      <c r="S26" s="23"/>
      <c r="V26" s="24"/>
      <c r="W26" s="25"/>
      <c r="Y26" s="17"/>
    </row>
    <row r="27" spans="2:25" ht="31.5" customHeight="1" thickBot="1" x14ac:dyDescent="0.35">
      <c r="B27" s="250" t="s">
        <v>124</v>
      </c>
      <c r="C27" s="251"/>
      <c r="D27" s="206">
        <f>+D17+D22</f>
        <v>4508906136.8398447</v>
      </c>
      <c r="E27" s="207">
        <f t="shared" ref="E27:K27" si="8">+E17+E22</f>
        <v>39832483.300878972</v>
      </c>
      <c r="F27" s="206">
        <f t="shared" si="8"/>
        <v>4451030849.8698235</v>
      </c>
      <c r="G27" s="207">
        <f t="shared" si="8"/>
        <v>8263387154.2806273</v>
      </c>
      <c r="H27" s="206">
        <f t="shared" si="8"/>
        <v>2529985713.659615</v>
      </c>
      <c r="I27" s="207">
        <f t="shared" si="8"/>
        <v>338496570.59022248</v>
      </c>
      <c r="J27" s="206">
        <f t="shared" si="8"/>
        <v>16960514.566516425</v>
      </c>
      <c r="K27" s="208">
        <f t="shared" si="8"/>
        <v>10083848173.253559</v>
      </c>
      <c r="N27" s="20"/>
      <c r="O27" s="34"/>
      <c r="P27" s="22"/>
      <c r="Q27" s="22"/>
      <c r="R27" s="23"/>
      <c r="S27" s="23"/>
      <c r="V27" s="24"/>
      <c r="W27" s="25"/>
      <c r="Y27" s="17"/>
    </row>
    <row r="28" spans="2:25" ht="24" hidden="1" customHeight="1" thickBot="1" x14ac:dyDescent="0.35">
      <c r="B28" s="32"/>
      <c r="C28" s="33"/>
      <c r="D28" s="33"/>
      <c r="E28" s="33"/>
      <c r="F28" s="33"/>
      <c r="G28" s="33"/>
      <c r="H28" s="33"/>
      <c r="I28" s="33"/>
      <c r="J28" s="33"/>
      <c r="K28" s="33"/>
      <c r="N28" s="20"/>
      <c r="O28" s="34"/>
      <c r="P28" s="22"/>
      <c r="Q28" s="22"/>
      <c r="R28" s="23"/>
      <c r="S28" s="23"/>
      <c r="V28" s="24"/>
      <c r="W28" s="25"/>
      <c r="Y28" s="17"/>
    </row>
    <row r="29" spans="2:25" ht="31.5" hidden="1" customHeight="1" thickBot="1" x14ac:dyDescent="0.35">
      <c r="B29" s="221" t="s">
        <v>28</v>
      </c>
      <c r="C29" s="222"/>
      <c r="D29" s="37">
        <f t="shared" ref="D29:J29" si="9">D15</f>
        <v>3575330000</v>
      </c>
      <c r="E29" s="37">
        <f t="shared" si="9"/>
        <v>33680523</v>
      </c>
      <c r="F29" s="37">
        <f t="shared" si="9"/>
        <v>1686150000</v>
      </c>
      <c r="G29" s="37">
        <f t="shared" si="9"/>
        <v>5295160523</v>
      </c>
      <c r="H29" s="37">
        <f t="shared" si="9"/>
        <v>773326446</v>
      </c>
      <c r="I29" s="37">
        <f t="shared" si="9"/>
        <v>233766888</v>
      </c>
      <c r="J29" s="37">
        <f t="shared" si="9"/>
        <v>14863640</v>
      </c>
      <c r="K29" s="37">
        <f t="shared" ref="K29" si="10">K15</f>
        <v>6317117497</v>
      </c>
      <c r="N29" s="20"/>
      <c r="O29" s="34"/>
      <c r="P29" s="22"/>
      <c r="Q29" s="22"/>
      <c r="R29" s="23"/>
      <c r="S29" s="23"/>
      <c r="V29" s="24"/>
      <c r="W29" s="25"/>
      <c r="Y29" s="17"/>
    </row>
    <row r="30" spans="2:25" ht="31.5" hidden="1" customHeight="1" thickBot="1" x14ac:dyDescent="0.35">
      <c r="B30" s="221" t="s">
        <v>29</v>
      </c>
      <c r="C30" s="222"/>
      <c r="D30" s="36">
        <f t="shared" ref="D30:K30" si="11">+D10-D15</f>
        <v>-647252202</v>
      </c>
      <c r="E30" s="36">
        <f t="shared" si="11"/>
        <v>114439397</v>
      </c>
      <c r="F30" s="36">
        <f t="shared" si="11"/>
        <v>316910651</v>
      </c>
      <c r="G30" s="36">
        <f t="shared" si="11"/>
        <v>-215902154</v>
      </c>
      <c r="H30" s="36">
        <f t="shared" si="11"/>
        <v>-523099639</v>
      </c>
      <c r="I30" s="35">
        <f t="shared" si="11"/>
        <v>223909570</v>
      </c>
      <c r="J30" s="36">
        <f t="shared" si="11"/>
        <v>-14863640</v>
      </c>
      <c r="K30" s="36">
        <f t="shared" si="11"/>
        <v>-529955863</v>
      </c>
      <c r="N30" s="20"/>
      <c r="O30" s="34"/>
      <c r="P30" s="22"/>
      <c r="Q30" s="22"/>
      <c r="R30" s="23"/>
      <c r="S30" s="23"/>
      <c r="V30" s="24"/>
      <c r="W30" s="25"/>
      <c r="Y30" s="17"/>
    </row>
    <row r="31" spans="2:25" ht="31.5" hidden="1" customHeight="1" thickBot="1" x14ac:dyDescent="0.35">
      <c r="B31" s="221" t="s">
        <v>21</v>
      </c>
      <c r="C31" s="222"/>
      <c r="D31" s="19">
        <f>(D29/D10)-100%</f>
        <v>0.22105020653552998</v>
      </c>
      <c r="E31" s="19">
        <f t="shared" ref="E31:K31" si="12">(E29/E10)-100%</f>
        <v>-0.77261314345835452</v>
      </c>
      <c r="F31" s="19">
        <f t="shared" si="12"/>
        <v>-0.15821320779367654</v>
      </c>
      <c r="G31" s="19">
        <f t="shared" si="12"/>
        <v>4.2506629573660915E-2</v>
      </c>
      <c r="H31" s="19">
        <f t="shared" si="12"/>
        <v>2.0905019940569356</v>
      </c>
      <c r="I31" s="18">
        <f t="shared" si="12"/>
        <v>-0.48923112842303984</v>
      </c>
      <c r="J31" s="18"/>
      <c r="K31" s="18">
        <f t="shared" si="12"/>
        <v>9.1574401497008573E-2</v>
      </c>
      <c r="N31" s="20"/>
      <c r="O31" s="34"/>
      <c r="P31" s="22"/>
      <c r="Q31" s="22"/>
      <c r="R31" s="23"/>
      <c r="S31" s="23"/>
      <c r="V31" s="24"/>
      <c r="W31" s="25"/>
      <c r="Y31" s="17"/>
    </row>
    <row r="32" spans="2:25" ht="23.15" customHeight="1" thickBot="1" x14ac:dyDescent="0.4">
      <c r="B32" s="213"/>
      <c r="C32" s="213"/>
      <c r="D32" s="213"/>
      <c r="E32" s="213"/>
      <c r="F32" s="213"/>
      <c r="G32" s="213"/>
      <c r="H32" s="213"/>
      <c r="I32" s="213"/>
      <c r="J32" s="213"/>
      <c r="K32" s="213"/>
    </row>
    <row r="33" spans="2:11" ht="25.5" customHeight="1" thickBot="1" x14ac:dyDescent="0.35">
      <c r="B33" s="219" t="s">
        <v>18</v>
      </c>
      <c r="C33" s="220"/>
      <c r="D33" s="108">
        <v>3575330000</v>
      </c>
      <c r="E33" s="108">
        <v>33680523</v>
      </c>
      <c r="F33" s="108">
        <v>1686150000</v>
      </c>
      <c r="G33" s="109">
        <v>5295160523</v>
      </c>
      <c r="H33" s="108">
        <v>773326446</v>
      </c>
      <c r="I33" s="108">
        <v>233766888</v>
      </c>
      <c r="J33" s="108">
        <v>14863640</v>
      </c>
      <c r="K33" s="110">
        <v>6317117497</v>
      </c>
    </row>
    <row r="34" spans="2:11" ht="29.5" customHeight="1" thickBot="1" x14ac:dyDescent="0.35">
      <c r="B34" s="262" t="s">
        <v>29</v>
      </c>
      <c r="C34" s="263"/>
      <c r="D34" s="36">
        <f t="shared" ref="D34:K34" si="13">+D10-D15</f>
        <v>-647252202</v>
      </c>
      <c r="E34" s="35">
        <f t="shared" si="13"/>
        <v>114439397</v>
      </c>
      <c r="F34" s="36">
        <f t="shared" si="13"/>
        <v>316910651</v>
      </c>
      <c r="G34" s="35">
        <f t="shared" si="13"/>
        <v>-215902154</v>
      </c>
      <c r="H34" s="36">
        <f t="shared" si="13"/>
        <v>-523099639</v>
      </c>
      <c r="I34" s="35">
        <f t="shared" si="13"/>
        <v>223909570</v>
      </c>
      <c r="J34" s="35">
        <f t="shared" si="13"/>
        <v>-14863640</v>
      </c>
      <c r="K34" s="36">
        <f t="shared" si="13"/>
        <v>-529955863</v>
      </c>
    </row>
    <row r="35" spans="2:11" ht="27" customHeight="1" thickBot="1" x14ac:dyDescent="0.35">
      <c r="B35" s="262" t="s">
        <v>21</v>
      </c>
      <c r="C35" s="263"/>
      <c r="D35" s="19">
        <f t="shared" ref="D35:I35" si="14">(D33/D10)-100%</f>
        <v>0.22105020653552998</v>
      </c>
      <c r="E35" s="18">
        <f t="shared" si="14"/>
        <v>-0.77261314345835452</v>
      </c>
      <c r="F35" s="18">
        <f t="shared" si="14"/>
        <v>-0.15821320779367654</v>
      </c>
      <c r="G35" s="18">
        <f t="shared" si="14"/>
        <v>4.2506629573660915E-2</v>
      </c>
      <c r="H35" s="19">
        <f t="shared" si="14"/>
        <v>2.0905019940569356</v>
      </c>
      <c r="I35" s="18">
        <f t="shared" si="14"/>
        <v>-0.48923112842303984</v>
      </c>
      <c r="J35" s="19"/>
      <c r="K35" s="184">
        <f>(K33/K10)-100%</f>
        <v>9.1574401497008573E-2</v>
      </c>
    </row>
    <row r="36" spans="2:11" ht="17.149999999999999" customHeight="1" x14ac:dyDescent="0.3"/>
    <row r="37" spans="2:11" ht="17.149999999999999" customHeight="1" x14ac:dyDescent="0.3"/>
    <row r="38" spans="2:11" ht="17.149999999999999" customHeight="1" x14ac:dyDescent="0.3"/>
    <row r="39" spans="2:11" ht="40.5" customHeight="1" x14ac:dyDescent="0.3">
      <c r="B39" s="256" t="s">
        <v>30</v>
      </c>
      <c r="C39" s="257"/>
      <c r="D39" s="257"/>
      <c r="E39" s="257"/>
      <c r="F39" s="257"/>
      <c r="G39" s="257"/>
      <c r="H39" s="257"/>
      <c r="I39" s="257"/>
      <c r="J39" s="257"/>
      <c r="K39" s="258"/>
    </row>
    <row r="40" spans="2:11" ht="47.5" customHeight="1" x14ac:dyDescent="0.3">
      <c r="B40" s="259" t="s">
        <v>31</v>
      </c>
      <c r="C40" s="260"/>
      <c r="D40" s="260"/>
      <c r="E40" s="260"/>
      <c r="F40" s="260"/>
      <c r="G40" s="260"/>
      <c r="H40" s="260"/>
      <c r="I40" s="260"/>
      <c r="J40" s="260"/>
      <c r="K40" s="261"/>
    </row>
    <row r="41" spans="2:11" ht="17.149999999999999" customHeight="1" x14ac:dyDescent="0.3">
      <c r="B41" s="116"/>
      <c r="K41" s="117"/>
    </row>
    <row r="42" spans="2:11" ht="17.149999999999999" customHeight="1" x14ac:dyDescent="0.3">
      <c r="B42" s="116"/>
      <c r="K42" s="117"/>
    </row>
    <row r="43" spans="2:11" ht="17.149999999999999" customHeight="1" x14ac:dyDescent="0.3">
      <c r="B43" s="259" t="s">
        <v>32</v>
      </c>
      <c r="C43" s="260"/>
      <c r="D43" s="260"/>
      <c r="E43" s="260"/>
      <c r="F43" s="260"/>
      <c r="G43" s="260"/>
      <c r="H43" s="260"/>
      <c r="I43" s="260"/>
      <c r="J43" s="260"/>
      <c r="K43" s="261"/>
    </row>
    <row r="44" spans="2:11" ht="17.149999999999999" customHeight="1" x14ac:dyDescent="0.35">
      <c r="B44" s="118"/>
      <c r="C44"/>
      <c r="D44"/>
      <c r="K44" s="117"/>
    </row>
    <row r="45" spans="2:11" ht="46" customHeight="1" x14ac:dyDescent="0.3">
      <c r="B45" s="111" t="s">
        <v>33</v>
      </c>
      <c r="C45" s="111" t="s">
        <v>34</v>
      </c>
      <c r="D45" s="112" t="s">
        <v>35</v>
      </c>
      <c r="K45" s="117"/>
    </row>
    <row r="46" spans="2:11" ht="22.5" customHeight="1" x14ac:dyDescent="0.3">
      <c r="B46" s="112" t="s">
        <v>36</v>
      </c>
      <c r="C46" s="114">
        <v>10425986740</v>
      </c>
      <c r="D46" s="112" t="s">
        <v>37</v>
      </c>
      <c r="K46" s="117"/>
    </row>
    <row r="47" spans="2:11" ht="27" customHeight="1" x14ac:dyDescent="0.3">
      <c r="B47" s="112" t="s">
        <v>38</v>
      </c>
      <c r="C47" s="114">
        <v>9057174200</v>
      </c>
      <c r="D47" s="112" t="s">
        <v>39</v>
      </c>
      <c r="K47" s="117"/>
    </row>
    <row r="48" spans="2:11" ht="29.15" customHeight="1" x14ac:dyDescent="0.3">
      <c r="B48" s="112" t="s">
        <v>40</v>
      </c>
      <c r="C48" s="114">
        <v>8323428607</v>
      </c>
      <c r="D48" s="119">
        <v>0.43</v>
      </c>
      <c r="K48" s="117"/>
    </row>
    <row r="49" spans="2:11" ht="29.5" customHeight="1" x14ac:dyDescent="0.3">
      <c r="B49" s="181" t="s">
        <v>41</v>
      </c>
      <c r="C49" s="182">
        <f>K33</f>
        <v>6317117497</v>
      </c>
      <c r="D49" s="183" t="s">
        <v>42</v>
      </c>
      <c r="K49" s="117"/>
    </row>
    <row r="50" spans="2:11" ht="29.15" customHeight="1" x14ac:dyDescent="0.3">
      <c r="B50" s="112" t="s">
        <v>19</v>
      </c>
      <c r="C50" s="115">
        <v>6319666063</v>
      </c>
      <c r="D50" s="113" t="s">
        <v>42</v>
      </c>
      <c r="K50" s="117"/>
    </row>
    <row r="51" spans="2:11" x14ac:dyDescent="0.3">
      <c r="B51" s="116"/>
      <c r="K51" s="117"/>
    </row>
    <row r="52" spans="2:11" ht="409" customHeight="1" x14ac:dyDescent="0.3">
      <c r="B52" s="253" t="s">
        <v>131</v>
      </c>
      <c r="C52" s="254"/>
      <c r="D52" s="254"/>
      <c r="E52" s="254"/>
      <c r="F52" s="254"/>
      <c r="G52" s="254"/>
      <c r="H52" s="254"/>
      <c r="I52" s="254"/>
      <c r="J52" s="254"/>
      <c r="K52" s="255"/>
    </row>
    <row r="53" spans="2:11" ht="21" customHeight="1" x14ac:dyDescent="0.3"/>
    <row r="54" spans="2:11" ht="45" customHeight="1" x14ac:dyDescent="0.5">
      <c r="B54" s="185" t="s">
        <v>43</v>
      </c>
    </row>
    <row r="55" spans="2:11" ht="27.65" customHeight="1" x14ac:dyDescent="0.3"/>
    <row r="56" spans="2:11" s="186" customFormat="1" ht="45.65" customHeight="1" x14ac:dyDescent="0.35">
      <c r="B56" s="186" t="s">
        <v>44</v>
      </c>
    </row>
    <row r="57" spans="2:11" s="186" customFormat="1" ht="45.65" customHeight="1" x14ac:dyDescent="0.35">
      <c r="B57" s="186" t="s">
        <v>45</v>
      </c>
    </row>
    <row r="58" spans="2:11" s="186" customFormat="1" ht="45.65" customHeight="1" x14ac:dyDescent="0.35">
      <c r="B58" s="186" t="s">
        <v>132</v>
      </c>
    </row>
    <row r="59" spans="2:11" s="186" customFormat="1" ht="45.65" customHeight="1" x14ac:dyDescent="0.35">
      <c r="B59" s="186" t="s">
        <v>46</v>
      </c>
    </row>
    <row r="60" spans="2:11" s="186" customFormat="1" ht="45.65" customHeight="1" x14ac:dyDescent="0.35">
      <c r="B60" s="186" t="s">
        <v>47</v>
      </c>
      <c r="E60" s="212"/>
    </row>
  </sheetData>
  <mergeCells count="42">
    <mergeCell ref="B52:K52"/>
    <mergeCell ref="B39:K39"/>
    <mergeCell ref="B40:K40"/>
    <mergeCell ref="B43:K43"/>
    <mergeCell ref="B33:C33"/>
    <mergeCell ref="B34:C34"/>
    <mergeCell ref="B35:C35"/>
    <mergeCell ref="B11:C12"/>
    <mergeCell ref="B21:C21"/>
    <mergeCell ref="B29:C29"/>
    <mergeCell ref="B13:C13"/>
    <mergeCell ref="B16:C16"/>
    <mergeCell ref="B22:C22"/>
    <mergeCell ref="B26:C26"/>
    <mergeCell ref="B23:C23"/>
    <mergeCell ref="B27:C27"/>
    <mergeCell ref="B19:C19"/>
    <mergeCell ref="B18:C18"/>
    <mergeCell ref="B24:C24"/>
    <mergeCell ref="B25:C25"/>
    <mergeCell ref="B3:K3"/>
    <mergeCell ref="B4:K4"/>
    <mergeCell ref="B7:C7"/>
    <mergeCell ref="D7:K7"/>
    <mergeCell ref="B8:C8"/>
    <mergeCell ref="D8:K8"/>
    <mergeCell ref="H32:K32"/>
    <mergeCell ref="B5:K5"/>
    <mergeCell ref="B32:D32"/>
    <mergeCell ref="E32:G32"/>
    <mergeCell ref="B14:C14"/>
    <mergeCell ref="B15:C15"/>
    <mergeCell ref="B30:C30"/>
    <mergeCell ref="B31:C31"/>
    <mergeCell ref="B17:C17"/>
    <mergeCell ref="B20:C20"/>
    <mergeCell ref="D11:G11"/>
    <mergeCell ref="H11:H12"/>
    <mergeCell ref="I11:I12"/>
    <mergeCell ref="K11:K12"/>
    <mergeCell ref="J11:J12"/>
    <mergeCell ref="B10:C10"/>
  </mergeCells>
  <pageMargins left="0.7" right="0.7" top="0.75" bottom="0.75"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FFE52-314E-429F-8CFE-B445B30A17CE}">
  <dimension ref="A3:S128"/>
  <sheetViews>
    <sheetView topLeftCell="A99" zoomScale="40" zoomScaleNormal="40" workbookViewId="0">
      <selection activeCell="I45" sqref="I45"/>
    </sheetView>
  </sheetViews>
  <sheetFormatPr baseColWidth="10" defaultColWidth="10.81640625" defaultRowHeight="14.5" x14ac:dyDescent="0.35"/>
  <cols>
    <col min="1" max="1" width="10.81640625" style="91"/>
    <col min="2" max="2" width="24.453125" style="91" customWidth="1"/>
    <col min="3" max="3" width="47.81640625" style="91" customWidth="1"/>
    <col min="4" max="4" width="48.54296875" style="91" customWidth="1"/>
    <col min="5" max="5" width="37.453125" style="91" customWidth="1"/>
    <col min="6" max="6" width="27.81640625" style="91" customWidth="1"/>
    <col min="7" max="7" width="36.1796875" style="91" customWidth="1"/>
    <col min="8" max="8" width="40.81640625" style="91" customWidth="1"/>
    <col min="9" max="9" width="31.1796875" style="91" customWidth="1"/>
    <col min="10" max="10" width="34.453125" style="91" customWidth="1"/>
    <col min="11" max="11" width="46.1796875" style="91" customWidth="1"/>
    <col min="12" max="12" width="47.1796875" style="91" customWidth="1"/>
    <col min="13" max="13" width="22.54296875" style="91" customWidth="1"/>
    <col min="14" max="14" width="41.54296875" style="91" customWidth="1"/>
    <col min="15" max="15" width="51" style="91" customWidth="1"/>
    <col min="16" max="16" width="21.453125" style="91" customWidth="1"/>
    <col min="17" max="17" width="10.81640625" style="91"/>
    <col min="18" max="18" width="24.453125" style="91" customWidth="1"/>
    <col min="19" max="20" width="21.1796875" style="91" customWidth="1"/>
    <col min="21" max="21" width="22.1796875" style="91" customWidth="1"/>
    <col min="22" max="22" width="19.54296875" style="91" customWidth="1"/>
    <col min="23" max="23" width="20.453125" style="91" customWidth="1"/>
    <col min="24" max="24" width="22.453125" style="91" customWidth="1"/>
    <col min="25" max="25" width="10.81640625" style="91"/>
    <col min="26" max="26" width="21.54296875" style="91" customWidth="1"/>
    <col min="27" max="31" width="10.81640625" style="91"/>
    <col min="32" max="32" width="17.453125" style="91" customWidth="1"/>
    <col min="33" max="16384" width="10.81640625" style="91"/>
  </cols>
  <sheetData>
    <row r="3" spans="2:15" ht="14.5" customHeight="1" x14ac:dyDescent="0.35">
      <c r="B3" s="329" t="s">
        <v>48</v>
      </c>
      <c r="C3" s="330"/>
      <c r="D3" s="330"/>
      <c r="E3" s="330"/>
      <c r="F3" s="330"/>
      <c r="G3" s="330"/>
      <c r="H3" s="330"/>
      <c r="I3" s="330"/>
      <c r="J3" s="330"/>
      <c r="K3" s="330"/>
      <c r="L3" s="331"/>
    </row>
    <row r="4" spans="2:15" ht="15" customHeight="1" x14ac:dyDescent="0.35">
      <c r="B4" s="332"/>
      <c r="C4" s="333"/>
      <c r="D4" s="333"/>
      <c r="E4" s="333"/>
      <c r="F4" s="333"/>
      <c r="G4" s="333"/>
      <c r="H4" s="333"/>
      <c r="I4" s="333"/>
      <c r="J4" s="333"/>
      <c r="K4" s="333"/>
      <c r="L4" s="334"/>
    </row>
    <row r="5" spans="2:15" ht="38.15" customHeight="1" thickBot="1" x14ac:dyDescent="0.4">
      <c r="B5" s="335" t="s">
        <v>49</v>
      </c>
      <c r="C5" s="336"/>
      <c r="D5" s="336"/>
      <c r="E5" s="40"/>
      <c r="F5" s="335" t="s">
        <v>50</v>
      </c>
      <c r="G5" s="336"/>
      <c r="H5" s="336"/>
      <c r="I5" s="40"/>
      <c r="J5" s="335" t="s">
        <v>51</v>
      </c>
      <c r="K5" s="336"/>
      <c r="L5" s="336"/>
    </row>
    <row r="6" spans="2:15" ht="27" customHeight="1" thickBot="1" x14ac:dyDescent="0.4">
      <c r="B6" s="311" t="s">
        <v>52</v>
      </c>
      <c r="C6" s="312"/>
      <c r="D6" s="313"/>
      <c r="E6" s="40"/>
      <c r="F6" s="311" t="s">
        <v>53</v>
      </c>
      <c r="G6" s="312"/>
      <c r="H6" s="313"/>
      <c r="I6" s="40"/>
      <c r="J6" s="311" t="s">
        <v>54</v>
      </c>
      <c r="K6" s="312"/>
      <c r="L6" s="313"/>
    </row>
    <row r="7" spans="2:15" ht="24.65" customHeight="1" thickBot="1" x14ac:dyDescent="0.4">
      <c r="B7" s="325" t="s">
        <v>55</v>
      </c>
      <c r="C7" s="327" t="s">
        <v>56</v>
      </c>
      <c r="D7" s="327"/>
      <c r="E7" s="1"/>
      <c r="F7" s="325" t="s">
        <v>55</v>
      </c>
      <c r="G7" s="327" t="s">
        <v>56</v>
      </c>
      <c r="H7" s="327"/>
      <c r="I7" s="1"/>
      <c r="J7" s="325" t="s">
        <v>55</v>
      </c>
      <c r="K7" s="327" t="s">
        <v>56</v>
      </c>
      <c r="L7" s="327"/>
    </row>
    <row r="8" spans="2:15" ht="30" customHeight="1" thickBot="1" x14ac:dyDescent="0.4">
      <c r="B8" s="326"/>
      <c r="C8" s="41" t="s">
        <v>57</v>
      </c>
      <c r="D8" s="41" t="s">
        <v>58</v>
      </c>
      <c r="E8" s="1"/>
      <c r="F8" s="326"/>
      <c r="G8" s="41" t="s">
        <v>57</v>
      </c>
      <c r="H8" s="41" t="s">
        <v>58</v>
      </c>
      <c r="I8" s="1"/>
      <c r="J8" s="326"/>
      <c r="K8" s="41" t="s">
        <v>57</v>
      </c>
      <c r="L8" s="41" t="s">
        <v>58</v>
      </c>
    </row>
    <row r="9" spans="2:15" ht="28.5" customHeight="1" thickBot="1" x14ac:dyDescent="0.4">
      <c r="B9" s="42" t="s">
        <v>59</v>
      </c>
      <c r="C9" s="43">
        <v>4280</v>
      </c>
      <c r="D9" s="43">
        <v>8120</v>
      </c>
      <c r="E9" s="1"/>
      <c r="F9" s="42" t="s">
        <v>59</v>
      </c>
      <c r="G9" s="43">
        <v>20</v>
      </c>
      <c r="H9" s="43">
        <v>85</v>
      </c>
      <c r="I9" s="1"/>
      <c r="J9" s="42" t="s">
        <v>59</v>
      </c>
      <c r="K9" s="43">
        <v>200</v>
      </c>
      <c r="L9" s="43">
        <v>320</v>
      </c>
      <c r="M9" s="44"/>
      <c r="N9" s="44"/>
    </row>
    <row r="10" spans="2:15" ht="28.5" customHeight="1" thickBot="1" x14ac:dyDescent="0.4">
      <c r="B10" s="42" t="s">
        <v>60</v>
      </c>
      <c r="C10" s="43">
        <v>4280</v>
      </c>
      <c r="D10" s="43">
        <v>8120</v>
      </c>
      <c r="E10" s="1"/>
      <c r="F10" s="42" t="s">
        <v>60</v>
      </c>
      <c r="G10" s="43">
        <v>20</v>
      </c>
      <c r="H10" s="43">
        <v>85</v>
      </c>
      <c r="I10" s="1"/>
      <c r="J10" s="42" t="s">
        <v>60</v>
      </c>
      <c r="K10" s="43">
        <v>200</v>
      </c>
      <c r="L10" s="43">
        <v>323</v>
      </c>
      <c r="M10" s="44"/>
      <c r="N10" s="44"/>
    </row>
    <row r="11" spans="2:15" ht="28.5" customHeight="1" thickBot="1" x14ac:dyDescent="0.4">
      <c r="B11" s="42" t="s">
        <v>61</v>
      </c>
      <c r="C11" s="43">
        <v>4304</v>
      </c>
      <c r="D11" s="43">
        <v>8121</v>
      </c>
      <c r="E11" s="1"/>
      <c r="F11" s="42" t="s">
        <v>61</v>
      </c>
      <c r="G11" s="43">
        <v>20</v>
      </c>
      <c r="H11" s="43">
        <v>95</v>
      </c>
      <c r="I11" s="1"/>
      <c r="J11" s="42" t="s">
        <v>61</v>
      </c>
      <c r="K11" s="43">
        <v>200</v>
      </c>
      <c r="L11" s="43">
        <v>326</v>
      </c>
      <c r="M11" s="44"/>
      <c r="N11" s="44"/>
    </row>
    <row r="12" spans="2:15" ht="18" x14ac:dyDescent="0.35">
      <c r="B12" s="13"/>
      <c r="C12" s="14"/>
      <c r="D12" s="1"/>
      <c r="E12" s="1"/>
      <c r="F12" s="13"/>
      <c r="G12" s="14"/>
      <c r="H12" s="11"/>
      <c r="I12" s="1"/>
      <c r="J12" s="13"/>
      <c r="K12" s="1"/>
      <c r="L12" s="12"/>
    </row>
    <row r="13" spans="2:15" ht="25.5" customHeight="1" x14ac:dyDescent="0.35">
      <c r="B13" s="315" t="s">
        <v>62</v>
      </c>
      <c r="C13" s="315"/>
      <c r="D13" s="315"/>
      <c r="E13" s="40"/>
      <c r="F13" s="315" t="s">
        <v>63</v>
      </c>
      <c r="G13" s="315"/>
      <c r="H13" s="315"/>
      <c r="I13" s="40"/>
      <c r="J13" s="315" t="s">
        <v>64</v>
      </c>
      <c r="K13" s="315"/>
      <c r="L13" s="315"/>
    </row>
    <row r="14" spans="2:15" ht="47.5" customHeight="1" thickBot="1" x14ac:dyDescent="0.4">
      <c r="B14" s="301" t="s">
        <v>65</v>
      </c>
      <c r="C14" s="302"/>
      <c r="D14" s="303"/>
      <c r="E14" s="40"/>
      <c r="F14" s="301" t="s">
        <v>53</v>
      </c>
      <c r="G14" s="302"/>
      <c r="H14" s="303"/>
      <c r="I14" s="40"/>
      <c r="J14" s="301" t="s">
        <v>66</v>
      </c>
      <c r="K14" s="302"/>
      <c r="L14" s="303"/>
    </row>
    <row r="15" spans="2:15" ht="29.15" customHeight="1" thickBot="1" x14ac:dyDescent="0.4">
      <c r="B15" s="325" t="s">
        <v>55</v>
      </c>
      <c r="C15" s="327" t="s">
        <v>56</v>
      </c>
      <c r="D15" s="327"/>
      <c r="E15" s="40"/>
      <c r="F15" s="325" t="s">
        <v>55</v>
      </c>
      <c r="G15" s="327" t="s">
        <v>56</v>
      </c>
      <c r="H15" s="327"/>
      <c r="I15" s="40"/>
      <c r="J15" s="325" t="s">
        <v>55</v>
      </c>
      <c r="K15" s="327" t="s">
        <v>56</v>
      </c>
      <c r="L15" s="327"/>
      <c r="O15" s="92"/>
    </row>
    <row r="16" spans="2:15" ht="27.65" customHeight="1" thickBot="1" x14ac:dyDescent="0.4">
      <c r="B16" s="326"/>
      <c r="C16" s="41" t="s">
        <v>57</v>
      </c>
      <c r="D16" s="41" t="s">
        <v>58</v>
      </c>
      <c r="E16" s="40"/>
      <c r="F16" s="326"/>
      <c r="G16" s="41" t="s">
        <v>57</v>
      </c>
      <c r="H16" s="41" t="s">
        <v>58</v>
      </c>
      <c r="I16" s="40"/>
      <c r="J16" s="326"/>
      <c r="K16" s="41" t="s">
        <v>57</v>
      </c>
      <c r="L16" s="41" t="s">
        <v>58</v>
      </c>
      <c r="O16" s="92"/>
    </row>
    <row r="17" spans="2:16" ht="27.65" customHeight="1" thickBot="1" x14ac:dyDescent="0.4">
      <c r="B17" s="42" t="s">
        <v>59</v>
      </c>
      <c r="C17" s="46">
        <v>43575</v>
      </c>
      <c r="D17" s="46">
        <v>65985</v>
      </c>
      <c r="E17" s="120">
        <f>75000*17000</f>
        <v>1275000000</v>
      </c>
      <c r="F17" s="42" t="s">
        <v>59</v>
      </c>
      <c r="G17" s="46">
        <v>77190</v>
      </c>
      <c r="H17" s="46">
        <v>82252.17</v>
      </c>
      <c r="I17" s="40"/>
      <c r="J17" s="42" t="s">
        <v>59</v>
      </c>
      <c r="K17" s="46">
        <v>750000</v>
      </c>
      <c r="L17" s="46">
        <v>1100000</v>
      </c>
      <c r="N17" s="92"/>
      <c r="O17" s="92"/>
      <c r="P17" s="92"/>
    </row>
    <row r="18" spans="2:16" ht="27.65" customHeight="1" thickBot="1" x14ac:dyDescent="0.4">
      <c r="B18" s="42" t="s">
        <v>60</v>
      </c>
      <c r="C18" s="46">
        <v>64989</v>
      </c>
      <c r="D18" s="46">
        <v>95533</v>
      </c>
      <c r="E18" s="121"/>
      <c r="F18" s="42" t="s">
        <v>60</v>
      </c>
      <c r="G18" s="46">
        <v>82252.17</v>
      </c>
      <c r="H18" s="46">
        <v>97919.25</v>
      </c>
      <c r="I18" s="40"/>
      <c r="J18" s="42" t="s">
        <v>60</v>
      </c>
      <c r="K18" s="46">
        <v>850000</v>
      </c>
      <c r="L18" s="46">
        <v>1210000</v>
      </c>
      <c r="N18" s="92"/>
      <c r="O18" s="92"/>
      <c r="P18" s="92"/>
    </row>
    <row r="19" spans="2:16" ht="27.65" customHeight="1" thickBot="1" x14ac:dyDescent="0.4">
      <c r="B19" s="42" t="s">
        <v>61</v>
      </c>
      <c r="C19" s="46">
        <v>75073.5</v>
      </c>
      <c r="D19" s="46">
        <v>108315</v>
      </c>
      <c r="E19" s="40"/>
      <c r="F19" s="42" t="s">
        <v>61</v>
      </c>
      <c r="G19" s="46">
        <v>107692.5</v>
      </c>
      <c r="H19" s="46">
        <v>137086.95000000001</v>
      </c>
      <c r="I19" s="40"/>
      <c r="J19" s="42" t="s">
        <v>61</v>
      </c>
      <c r="K19" s="46">
        <v>1050000</v>
      </c>
      <c r="L19" s="46">
        <v>1610000</v>
      </c>
      <c r="N19" s="92"/>
      <c r="O19" s="92"/>
      <c r="P19" s="92"/>
    </row>
    <row r="20" spans="2:16" ht="22.5" x14ac:dyDescent="0.35">
      <c r="B20" s="40"/>
      <c r="C20" s="40"/>
      <c r="D20" s="40"/>
      <c r="E20" s="40"/>
      <c r="F20" s="40"/>
      <c r="G20" s="40"/>
      <c r="H20" s="40"/>
      <c r="I20" s="40"/>
      <c r="J20" s="40"/>
      <c r="K20" s="40"/>
      <c r="L20" s="49"/>
    </row>
    <row r="21" spans="2:16" ht="37.5" customHeight="1" thickBot="1" x14ac:dyDescent="0.4">
      <c r="B21" s="328" t="s">
        <v>67</v>
      </c>
      <c r="C21" s="328"/>
      <c r="D21" s="328"/>
      <c r="E21" s="40"/>
      <c r="F21" s="328" t="s">
        <v>68</v>
      </c>
      <c r="G21" s="328"/>
      <c r="H21" s="328"/>
      <c r="I21" s="40"/>
      <c r="J21" s="328" t="s">
        <v>69</v>
      </c>
      <c r="K21" s="328"/>
      <c r="L21" s="328"/>
    </row>
    <row r="22" spans="2:16" ht="42" customHeight="1" thickBot="1" x14ac:dyDescent="0.4">
      <c r="B22" s="291" t="s">
        <v>65</v>
      </c>
      <c r="C22" s="292"/>
      <c r="D22" s="293"/>
      <c r="E22" s="40"/>
      <c r="F22" s="311" t="s">
        <v>53</v>
      </c>
      <c r="G22" s="312"/>
      <c r="H22" s="313"/>
      <c r="I22" s="40"/>
      <c r="J22" s="311" t="s">
        <v>66</v>
      </c>
      <c r="K22" s="312"/>
      <c r="L22" s="313"/>
    </row>
    <row r="23" spans="2:16" ht="24.65" customHeight="1" thickBot="1" x14ac:dyDescent="0.4">
      <c r="B23" s="325" t="s">
        <v>55</v>
      </c>
      <c r="C23" s="327" t="s">
        <v>56</v>
      </c>
      <c r="D23" s="327"/>
      <c r="E23" s="40"/>
      <c r="F23" s="325" t="s">
        <v>55</v>
      </c>
      <c r="G23" s="327" t="s">
        <v>56</v>
      </c>
      <c r="H23" s="327"/>
      <c r="I23" s="40"/>
      <c r="J23" s="325" t="s">
        <v>55</v>
      </c>
      <c r="K23" s="327" t="s">
        <v>56</v>
      </c>
      <c r="L23" s="327"/>
    </row>
    <row r="24" spans="2:16" ht="25.5" customHeight="1" thickBot="1" x14ac:dyDescent="0.4">
      <c r="B24" s="326"/>
      <c r="C24" s="41" t="s">
        <v>57</v>
      </c>
      <c r="D24" s="41" t="s">
        <v>58</v>
      </c>
      <c r="E24" s="40"/>
      <c r="F24" s="326"/>
      <c r="G24" s="41" t="s">
        <v>57</v>
      </c>
      <c r="H24" s="41" t="s">
        <v>58</v>
      </c>
      <c r="I24" s="40"/>
      <c r="J24" s="326"/>
      <c r="K24" s="41" t="s">
        <v>57</v>
      </c>
      <c r="L24" s="41" t="s">
        <v>58</v>
      </c>
      <c r="N24" s="93"/>
    </row>
    <row r="25" spans="2:16" ht="30.65" customHeight="1" thickBot="1" x14ac:dyDescent="0.4">
      <c r="B25" s="42" t="s">
        <v>59</v>
      </c>
      <c r="C25" s="50">
        <f t="shared" ref="C25:D27" si="0">ROUND((C9*C17),0)</f>
        <v>186501000</v>
      </c>
      <c r="D25" s="50">
        <f t="shared" si="0"/>
        <v>535798200</v>
      </c>
      <c r="E25" s="40"/>
      <c r="F25" s="42" t="s">
        <v>59</v>
      </c>
      <c r="G25" s="50">
        <f t="shared" ref="G25:H27" si="1">ROUND((G9*G17),0)</f>
        <v>1543800</v>
      </c>
      <c r="H25" s="50">
        <f t="shared" si="1"/>
        <v>6991434</v>
      </c>
      <c r="I25" s="40"/>
      <c r="J25" s="42" t="s">
        <v>59</v>
      </c>
      <c r="K25" s="50">
        <f t="shared" ref="K25:L27" si="2">ROUND((K9*K17),0)</f>
        <v>150000000</v>
      </c>
      <c r="L25" s="50">
        <f t="shared" si="2"/>
        <v>352000000</v>
      </c>
    </row>
    <row r="26" spans="2:16" ht="30.65" customHeight="1" thickBot="1" x14ac:dyDescent="0.4">
      <c r="B26" s="42" t="s">
        <v>60</v>
      </c>
      <c r="C26" s="50">
        <f t="shared" si="0"/>
        <v>278152920</v>
      </c>
      <c r="D26" s="50">
        <f t="shared" si="0"/>
        <v>775727960</v>
      </c>
      <c r="E26" s="40"/>
      <c r="F26" s="42" t="s">
        <v>60</v>
      </c>
      <c r="G26" s="50">
        <f t="shared" si="1"/>
        <v>1645043</v>
      </c>
      <c r="H26" s="50">
        <f t="shared" si="1"/>
        <v>8323136</v>
      </c>
      <c r="I26" s="40"/>
      <c r="J26" s="42" t="s">
        <v>60</v>
      </c>
      <c r="K26" s="50">
        <f t="shared" si="2"/>
        <v>170000000</v>
      </c>
      <c r="L26" s="50">
        <f t="shared" si="2"/>
        <v>390830000</v>
      </c>
    </row>
    <row r="27" spans="2:16" ht="30.65" customHeight="1" thickBot="1" x14ac:dyDescent="0.4">
      <c r="B27" s="42" t="s">
        <v>61</v>
      </c>
      <c r="C27" s="50">
        <f t="shared" si="0"/>
        <v>323116344</v>
      </c>
      <c r="D27" s="50">
        <f t="shared" si="0"/>
        <v>879626115</v>
      </c>
      <c r="E27" s="40"/>
      <c r="F27" s="42" t="s">
        <v>61</v>
      </c>
      <c r="G27" s="50">
        <f t="shared" si="1"/>
        <v>2153850</v>
      </c>
      <c r="H27" s="50">
        <f t="shared" si="1"/>
        <v>13023260</v>
      </c>
      <c r="I27" s="40"/>
      <c r="J27" s="42" t="s">
        <v>61</v>
      </c>
      <c r="K27" s="50">
        <f t="shared" si="2"/>
        <v>210000000</v>
      </c>
      <c r="L27" s="50">
        <f t="shared" si="2"/>
        <v>524860000</v>
      </c>
    </row>
    <row r="28" spans="2:16" ht="30.65" customHeight="1" thickBot="1" x14ac:dyDescent="0.4">
      <c r="B28" s="51" t="s">
        <v>70</v>
      </c>
      <c r="C28" s="50">
        <f>SUM(C25:C27)</f>
        <v>787770264</v>
      </c>
      <c r="D28" s="50">
        <f>SUM(D25:D27)</f>
        <v>2191152275</v>
      </c>
      <c r="E28" s="40"/>
      <c r="F28" s="51" t="s">
        <v>70</v>
      </c>
      <c r="G28" s="50">
        <f>SUM(G25:G27)</f>
        <v>5342693</v>
      </c>
      <c r="H28" s="50">
        <f>SUM(H25:H27)</f>
        <v>28337830</v>
      </c>
      <c r="I28" s="40"/>
      <c r="J28" s="51" t="s">
        <v>70</v>
      </c>
      <c r="K28" s="50">
        <f>SUM(K25:K27)</f>
        <v>530000000</v>
      </c>
      <c r="L28" s="50">
        <f>SUM(L25:L27)</f>
        <v>1267690000</v>
      </c>
    </row>
    <row r="29" spans="2:16" ht="46.5" thickBot="1" x14ac:dyDescent="0.4">
      <c r="B29" s="319" t="s">
        <v>71</v>
      </c>
      <c r="C29" s="320"/>
      <c r="D29" s="50">
        <f>+C28+D28</f>
        <v>2978922539</v>
      </c>
      <c r="E29" s="40"/>
      <c r="F29" s="40"/>
      <c r="G29" s="52" t="s">
        <v>72</v>
      </c>
      <c r="H29" s="53">
        <f>+G28+H28</f>
        <v>33680523</v>
      </c>
      <c r="I29" s="40"/>
      <c r="J29" s="40"/>
      <c r="K29" s="52" t="s">
        <v>73</v>
      </c>
      <c r="L29" s="53">
        <f>+K28+L28</f>
        <v>1797690000</v>
      </c>
      <c r="M29" s="94"/>
      <c r="O29" s="95"/>
    </row>
    <row r="30" spans="2:16" x14ac:dyDescent="0.35">
      <c r="B30" s="1"/>
      <c r="C30" s="1"/>
      <c r="D30" s="1"/>
      <c r="E30" s="1"/>
      <c r="F30" s="1"/>
      <c r="H30" s="1"/>
      <c r="I30" s="1"/>
      <c r="J30" s="1"/>
      <c r="K30" s="1"/>
      <c r="L30" s="1"/>
    </row>
    <row r="31" spans="2:16" x14ac:dyDescent="0.35">
      <c r="B31" s="1"/>
      <c r="C31" s="1"/>
      <c r="D31" s="1"/>
      <c r="E31" s="1"/>
      <c r="F31" s="1"/>
      <c r="H31" s="1"/>
      <c r="I31" s="1"/>
      <c r="J31" s="12"/>
      <c r="K31" s="1"/>
      <c r="L31" s="1"/>
    </row>
    <row r="32" spans="2:16" ht="37.5" customHeight="1" x14ac:dyDescent="0.35">
      <c r="B32" s="321" t="s">
        <v>74</v>
      </c>
      <c r="C32" s="321"/>
      <c r="D32" s="321"/>
      <c r="E32" s="321"/>
      <c r="F32" s="289">
        <f>+D29+H29+L29</f>
        <v>4810293062</v>
      </c>
      <c r="G32" s="289"/>
      <c r="I32" s="1"/>
      <c r="J32" s="12"/>
      <c r="K32" s="1"/>
      <c r="L32" s="1"/>
    </row>
    <row r="33" spans="1:12" x14ac:dyDescent="0.35">
      <c r="E33" s="1"/>
      <c r="F33" s="1"/>
      <c r="H33" s="1"/>
      <c r="I33" s="1"/>
      <c r="J33" s="1"/>
      <c r="K33" s="1"/>
      <c r="L33" s="1"/>
    </row>
    <row r="34" spans="1:12" x14ac:dyDescent="0.35">
      <c r="E34" s="1"/>
      <c r="F34" s="1"/>
      <c r="H34" s="1"/>
      <c r="I34" s="1"/>
      <c r="J34" s="1"/>
      <c r="K34" s="1"/>
      <c r="L34" s="1"/>
    </row>
    <row r="35" spans="1:12" x14ac:dyDescent="0.35">
      <c r="B35" s="54"/>
      <c r="E35" s="1"/>
      <c r="F35" s="1"/>
      <c r="H35" s="1"/>
      <c r="I35" s="1"/>
      <c r="J35" s="1"/>
      <c r="K35" s="55"/>
      <c r="L35" s="55"/>
    </row>
    <row r="36" spans="1:12" ht="31" x14ac:dyDescent="0.35">
      <c r="A36" s="54"/>
      <c r="B36" s="322" t="s">
        <v>75</v>
      </c>
      <c r="C36" s="323"/>
      <c r="D36" s="323"/>
      <c r="E36" s="323"/>
      <c r="F36" s="323"/>
      <c r="G36" s="323"/>
      <c r="H36" s="324"/>
    </row>
    <row r="37" spans="1:12" x14ac:dyDescent="0.35">
      <c r="A37" s="54"/>
      <c r="B37" s="54"/>
      <c r="C37" s="1"/>
      <c r="D37" s="1"/>
    </row>
    <row r="38" spans="1:12" ht="33" customHeight="1" x14ac:dyDescent="0.35">
      <c r="B38" s="280" t="s">
        <v>76</v>
      </c>
      <c r="C38" s="280"/>
      <c r="D38" s="280"/>
      <c r="E38" s="280"/>
      <c r="F38" s="280"/>
      <c r="G38" s="280"/>
      <c r="H38" s="280"/>
    </row>
    <row r="39" spans="1:12" ht="24" customHeight="1" x14ac:dyDescent="0.35">
      <c r="B39" s="56"/>
      <c r="C39" s="315" t="s">
        <v>77</v>
      </c>
      <c r="D39" s="315"/>
      <c r="E39" s="315" t="s">
        <v>78</v>
      </c>
      <c r="F39" s="315"/>
      <c r="G39" s="315" t="s">
        <v>79</v>
      </c>
      <c r="H39" s="315"/>
    </row>
    <row r="40" spans="1:12" ht="44.25" customHeight="1" x14ac:dyDescent="0.35">
      <c r="B40" s="316" t="s">
        <v>80</v>
      </c>
      <c r="C40" s="45" t="s">
        <v>58</v>
      </c>
      <c r="D40" s="45" t="s">
        <v>57</v>
      </c>
      <c r="E40" s="45" t="s">
        <v>58</v>
      </c>
      <c r="F40" s="45" t="s">
        <v>57</v>
      </c>
      <c r="G40" s="45" t="s">
        <v>58</v>
      </c>
      <c r="H40" s="45" t="s">
        <v>57</v>
      </c>
    </row>
    <row r="41" spans="1:12" ht="28" customHeight="1" thickBot="1" x14ac:dyDescent="0.4">
      <c r="B41" s="317"/>
      <c r="C41" s="57">
        <v>3332.22</v>
      </c>
      <c r="D41" s="57">
        <v>13868.34</v>
      </c>
      <c r="E41" s="57">
        <v>1365.3</v>
      </c>
      <c r="F41" s="57">
        <v>2579.64</v>
      </c>
      <c r="G41" s="57">
        <v>350.76</v>
      </c>
      <c r="H41" s="57">
        <v>699.3</v>
      </c>
    </row>
    <row r="42" spans="1:12" ht="25.5" customHeight="1" x14ac:dyDescent="0.35"/>
    <row r="43" spans="1:12" ht="26.5" customHeight="1" x14ac:dyDescent="0.35">
      <c r="B43" s="300" t="s">
        <v>81</v>
      </c>
      <c r="C43" s="300"/>
      <c r="D43" s="300"/>
      <c r="E43" s="300"/>
      <c r="F43" s="300"/>
      <c r="G43" s="300"/>
      <c r="H43" s="300"/>
    </row>
    <row r="44" spans="1:12" ht="23.15" customHeight="1" x14ac:dyDescent="0.35">
      <c r="B44" s="56"/>
      <c r="C44" s="315" t="s">
        <v>77</v>
      </c>
      <c r="D44" s="315"/>
      <c r="E44" s="315" t="s">
        <v>78</v>
      </c>
      <c r="F44" s="315"/>
      <c r="G44" s="315" t="s">
        <v>79</v>
      </c>
      <c r="H44" s="315"/>
    </row>
    <row r="45" spans="1:12" ht="23.5" customHeight="1" x14ac:dyDescent="0.35">
      <c r="B45" s="316" t="s">
        <v>80</v>
      </c>
      <c r="C45" s="45" t="s">
        <v>58</v>
      </c>
      <c r="D45" s="45" t="s">
        <v>57</v>
      </c>
      <c r="E45" s="45" t="s">
        <v>58</v>
      </c>
      <c r="F45" s="45" t="s">
        <v>57</v>
      </c>
      <c r="G45" s="45" t="s">
        <v>58</v>
      </c>
      <c r="H45" s="45" t="s">
        <v>57</v>
      </c>
    </row>
    <row r="46" spans="1:12" ht="24.65" customHeight="1" x14ac:dyDescent="0.35">
      <c r="B46" s="317"/>
      <c r="C46" s="58">
        <v>15500</v>
      </c>
      <c r="D46" s="58">
        <v>12100</v>
      </c>
      <c r="E46" s="58">
        <v>16500</v>
      </c>
      <c r="F46" s="58">
        <v>12500</v>
      </c>
      <c r="G46" s="58">
        <v>8900</v>
      </c>
      <c r="H46" s="58">
        <v>15604</v>
      </c>
    </row>
    <row r="48" spans="1:12" ht="20.149999999999999" customHeight="1" x14ac:dyDescent="0.35">
      <c r="B48" s="314" t="s">
        <v>82</v>
      </c>
      <c r="C48" s="314"/>
      <c r="D48" s="314"/>
      <c r="E48" s="314"/>
      <c r="F48" s="314"/>
      <c r="G48" s="314"/>
      <c r="H48" s="314"/>
    </row>
    <row r="49" spans="2:11" ht="23.15" customHeight="1" x14ac:dyDescent="0.35">
      <c r="B49" s="56"/>
      <c r="C49" s="315" t="s">
        <v>77</v>
      </c>
      <c r="D49" s="315"/>
      <c r="E49" s="315" t="s">
        <v>78</v>
      </c>
      <c r="F49" s="315"/>
      <c r="G49" s="315" t="s">
        <v>79</v>
      </c>
      <c r="H49" s="315"/>
    </row>
    <row r="50" spans="2:11" ht="23.15" customHeight="1" x14ac:dyDescent="0.35">
      <c r="B50" s="316" t="s">
        <v>80</v>
      </c>
      <c r="C50" s="45" t="s">
        <v>58</v>
      </c>
      <c r="D50" s="45" t="s">
        <v>57</v>
      </c>
      <c r="E50" s="45" t="s">
        <v>58</v>
      </c>
      <c r="F50" s="45" t="s">
        <v>57</v>
      </c>
      <c r="G50" s="45" t="s">
        <v>58</v>
      </c>
      <c r="H50" s="45" t="s">
        <v>57</v>
      </c>
    </row>
    <row r="51" spans="2:11" ht="31.5" customHeight="1" x14ac:dyDescent="0.35">
      <c r="B51" s="317"/>
      <c r="C51" s="59">
        <f t="shared" ref="C51:H51" si="3">ROUND(+C46*C41,0)</f>
        <v>51649410</v>
      </c>
      <c r="D51" s="59">
        <f t="shared" si="3"/>
        <v>167806914</v>
      </c>
      <c r="E51" s="59">
        <f t="shared" si="3"/>
        <v>22527450</v>
      </c>
      <c r="F51" s="59">
        <f t="shared" si="3"/>
        <v>32245500</v>
      </c>
      <c r="G51" s="59">
        <f t="shared" si="3"/>
        <v>3121764</v>
      </c>
      <c r="H51" s="59">
        <f t="shared" si="3"/>
        <v>10911877</v>
      </c>
    </row>
    <row r="52" spans="2:11" ht="43" customHeight="1" x14ac:dyDescent="0.35"/>
    <row r="53" spans="2:11" ht="16" customHeight="1" x14ac:dyDescent="0.35">
      <c r="B53" s="1"/>
      <c r="C53" s="1"/>
      <c r="D53" s="28"/>
      <c r="E53" s="28"/>
      <c r="F53" s="28"/>
      <c r="G53" s="28"/>
      <c r="H53" s="28"/>
      <c r="I53" s="1"/>
    </row>
    <row r="54" spans="2:11" ht="31" customHeight="1" x14ac:dyDescent="0.35">
      <c r="B54" s="318" t="s">
        <v>83</v>
      </c>
      <c r="C54" s="318"/>
      <c r="D54" s="318"/>
      <c r="E54" s="318"/>
      <c r="F54" s="289">
        <f>C51+D51+E51+F51+G51+H51</f>
        <v>288262915</v>
      </c>
      <c r="G54" s="289"/>
      <c r="H54" s="28"/>
      <c r="I54" s="1"/>
    </row>
    <row r="55" spans="2:11" ht="16" customHeight="1" x14ac:dyDescent="0.35">
      <c r="B55" s="1"/>
      <c r="C55" s="1"/>
      <c r="D55" s="28"/>
      <c r="E55" s="28"/>
      <c r="F55" s="28"/>
      <c r="G55" s="28"/>
      <c r="H55" s="28"/>
      <c r="I55" s="1"/>
    </row>
    <row r="56" spans="2:11" ht="16" customHeight="1" x14ac:dyDescent="0.35">
      <c r="B56" s="1"/>
      <c r="C56" s="1"/>
      <c r="D56" s="28"/>
      <c r="E56" s="28"/>
      <c r="F56" s="28"/>
      <c r="G56" s="28"/>
      <c r="H56" s="28"/>
      <c r="I56" s="1"/>
    </row>
    <row r="57" spans="2:11" ht="16" customHeight="1" x14ac:dyDescent="0.35">
      <c r="B57" s="1"/>
      <c r="C57" s="1"/>
      <c r="D57" s="28"/>
      <c r="E57" s="28"/>
      <c r="F57" s="28"/>
      <c r="G57" s="28"/>
      <c r="H57" s="28"/>
      <c r="I57" s="1"/>
    </row>
    <row r="58" spans="2:11" ht="16" customHeight="1" x14ac:dyDescent="0.35">
      <c r="B58" s="307" t="s">
        <v>84</v>
      </c>
      <c r="C58" s="307"/>
      <c r="D58" s="307"/>
      <c r="E58" s="307"/>
      <c r="F58" s="307"/>
      <c r="G58" s="307"/>
      <c r="H58" s="307"/>
      <c r="I58" s="307"/>
      <c r="J58" s="307"/>
      <c r="K58" s="60"/>
    </row>
    <row r="59" spans="2:11" ht="15.75" customHeight="1" x14ac:dyDescent="0.35">
      <c r="B59" s="307"/>
      <c r="C59" s="307"/>
      <c r="D59" s="307"/>
      <c r="E59" s="307"/>
      <c r="F59" s="307"/>
      <c r="G59" s="307"/>
      <c r="H59" s="307"/>
      <c r="I59" s="307"/>
      <c r="J59" s="307"/>
      <c r="K59" s="60"/>
    </row>
    <row r="60" spans="2:11" ht="45" customHeight="1" thickBot="1" x14ac:dyDescent="0.4">
      <c r="B60" s="308" t="s">
        <v>49</v>
      </c>
      <c r="C60" s="309"/>
      <c r="D60" s="309"/>
      <c r="E60" s="1"/>
      <c r="F60" s="310" t="s">
        <v>85</v>
      </c>
      <c r="G60" s="310"/>
      <c r="H60" s="310"/>
      <c r="I60" s="310"/>
      <c r="J60" s="310"/>
      <c r="K60" s="61"/>
    </row>
    <row r="61" spans="2:11" ht="68.5" customHeight="1" thickBot="1" x14ac:dyDescent="0.4">
      <c r="B61" s="311" t="s">
        <v>52</v>
      </c>
      <c r="C61" s="312"/>
      <c r="D61" s="313"/>
      <c r="E61" s="1"/>
      <c r="F61" s="62" t="s">
        <v>55</v>
      </c>
      <c r="G61" s="63" t="s">
        <v>56</v>
      </c>
      <c r="H61" s="63" t="s">
        <v>86</v>
      </c>
      <c r="I61" s="63" t="s">
        <v>87</v>
      </c>
      <c r="J61" s="63" t="s">
        <v>88</v>
      </c>
      <c r="K61" s="64"/>
    </row>
    <row r="62" spans="2:11" ht="30" customHeight="1" thickBot="1" x14ac:dyDescent="0.4">
      <c r="B62" s="294" t="s">
        <v>55</v>
      </c>
      <c r="C62" s="296" t="s">
        <v>56</v>
      </c>
      <c r="D62" s="296"/>
      <c r="E62" s="1"/>
      <c r="F62" s="285" t="s">
        <v>89</v>
      </c>
      <c r="G62" s="66" t="s">
        <v>90</v>
      </c>
      <c r="H62" s="67">
        <v>30</v>
      </c>
      <c r="I62" s="67">
        <v>10</v>
      </c>
      <c r="J62" s="67">
        <v>10</v>
      </c>
      <c r="K62" s="68"/>
    </row>
    <row r="63" spans="2:11" ht="28" customHeight="1" thickBot="1" x14ac:dyDescent="0.4">
      <c r="B63" s="295"/>
      <c r="C63" s="65" t="s">
        <v>57</v>
      </c>
      <c r="D63" s="65" t="s">
        <v>58</v>
      </c>
      <c r="E63" s="1"/>
      <c r="F63" s="285"/>
      <c r="G63" s="66" t="s">
        <v>58</v>
      </c>
      <c r="H63" s="67">
        <v>30</v>
      </c>
      <c r="I63" s="67">
        <v>10</v>
      </c>
      <c r="J63" s="67">
        <v>10</v>
      </c>
      <c r="K63" s="69"/>
    </row>
    <row r="64" spans="2:11" ht="25" customHeight="1" thickBot="1" x14ac:dyDescent="0.4">
      <c r="B64" s="42" t="s">
        <v>59</v>
      </c>
      <c r="C64" s="67">
        <v>548</v>
      </c>
      <c r="D64" s="67">
        <v>548</v>
      </c>
      <c r="E64" s="1"/>
      <c r="F64" s="285" t="s">
        <v>91</v>
      </c>
      <c r="G64" s="66" t="s">
        <v>90</v>
      </c>
      <c r="H64" s="67">
        <v>30</v>
      </c>
      <c r="I64" s="67">
        <v>10</v>
      </c>
      <c r="J64" s="67">
        <v>10</v>
      </c>
      <c r="K64" s="70"/>
    </row>
    <row r="65" spans="2:13" ht="27" customHeight="1" thickBot="1" x14ac:dyDescent="0.4">
      <c r="B65" s="42" t="s">
        <v>60</v>
      </c>
      <c r="C65" s="67">
        <v>548</v>
      </c>
      <c r="D65" s="67">
        <v>548</v>
      </c>
      <c r="E65" s="1"/>
      <c r="F65" s="285"/>
      <c r="G65" s="66" t="s">
        <v>58</v>
      </c>
      <c r="H65" s="67">
        <v>30</v>
      </c>
      <c r="I65" s="67">
        <v>10</v>
      </c>
      <c r="J65" s="67">
        <v>10</v>
      </c>
      <c r="K65" s="70"/>
    </row>
    <row r="66" spans="2:13" ht="20.5" customHeight="1" thickBot="1" x14ac:dyDescent="0.4">
      <c r="B66" s="42" t="s">
        <v>61</v>
      </c>
      <c r="C66" s="67">
        <v>548</v>
      </c>
      <c r="D66" s="67">
        <v>548</v>
      </c>
      <c r="E66" s="1"/>
      <c r="F66" s="285" t="s">
        <v>61</v>
      </c>
      <c r="G66" s="66" t="s">
        <v>90</v>
      </c>
      <c r="H66" s="67">
        <v>36</v>
      </c>
      <c r="I66" s="67">
        <v>12</v>
      </c>
      <c r="J66" s="67">
        <v>12</v>
      </c>
      <c r="K66" s="70"/>
    </row>
    <row r="67" spans="2:13" ht="26.5" customHeight="1" x14ac:dyDescent="0.35">
      <c r="B67" s="13"/>
      <c r="C67" s="14"/>
      <c r="D67" s="1"/>
      <c r="E67" s="1"/>
      <c r="F67" s="285"/>
      <c r="G67" s="66" t="s">
        <v>58</v>
      </c>
      <c r="H67" s="67">
        <v>36</v>
      </c>
      <c r="I67" s="67">
        <v>12</v>
      </c>
      <c r="J67" s="67">
        <v>12</v>
      </c>
      <c r="K67" s="1"/>
    </row>
    <row r="68" spans="2:13" ht="31" customHeight="1" x14ac:dyDescent="0.35">
      <c r="B68" s="300" t="s">
        <v>62</v>
      </c>
      <c r="C68" s="300"/>
      <c r="D68" s="300"/>
      <c r="E68" s="1"/>
      <c r="F68" s="61"/>
      <c r="G68" s="61"/>
      <c r="H68" s="61"/>
      <c r="I68" s="1"/>
      <c r="J68" s="61"/>
      <c r="K68" s="61"/>
    </row>
    <row r="69" spans="2:13" ht="24.75" customHeight="1" thickBot="1" x14ac:dyDescent="0.4">
      <c r="B69" s="301" t="s">
        <v>65</v>
      </c>
      <c r="C69" s="302"/>
      <c r="D69" s="303"/>
      <c r="E69" s="1"/>
      <c r="F69" s="304" t="s">
        <v>85</v>
      </c>
      <c r="G69" s="305"/>
      <c r="H69" s="305"/>
      <c r="I69" s="305"/>
      <c r="J69" s="306"/>
      <c r="K69" s="64"/>
    </row>
    <row r="70" spans="2:13" ht="70.5" customHeight="1" thickBot="1" x14ac:dyDescent="0.4">
      <c r="B70" s="294" t="s">
        <v>55</v>
      </c>
      <c r="C70" s="296" t="s">
        <v>56</v>
      </c>
      <c r="D70" s="296"/>
      <c r="E70" s="1"/>
      <c r="F70" s="62" t="s">
        <v>55</v>
      </c>
      <c r="G70" s="63" t="s">
        <v>56</v>
      </c>
      <c r="H70" s="71" t="s">
        <v>86</v>
      </c>
      <c r="I70" s="71" t="s">
        <v>87</v>
      </c>
      <c r="J70" s="71" t="s">
        <v>88</v>
      </c>
      <c r="K70" s="68"/>
    </row>
    <row r="71" spans="2:13" ht="31" customHeight="1" thickBot="1" x14ac:dyDescent="0.4">
      <c r="B71" s="295"/>
      <c r="C71" s="65" t="s">
        <v>57</v>
      </c>
      <c r="D71" s="65" t="s">
        <v>58</v>
      </c>
      <c r="E71" s="1"/>
      <c r="F71" s="66" t="s">
        <v>89</v>
      </c>
      <c r="G71" s="72" t="s">
        <v>90</v>
      </c>
      <c r="H71" s="107">
        <v>85773</v>
      </c>
      <c r="I71" s="107">
        <v>155700.75</v>
      </c>
      <c r="J71" s="107">
        <v>185984.25</v>
      </c>
      <c r="K71" s="96"/>
      <c r="L71" s="96"/>
      <c r="M71" s="96"/>
    </row>
    <row r="72" spans="2:13" ht="23.5" customHeight="1" thickBot="1" x14ac:dyDescent="0.4">
      <c r="B72" s="42" t="s">
        <v>59</v>
      </c>
      <c r="C72" s="106">
        <v>98000</v>
      </c>
      <c r="D72" s="106">
        <v>315000</v>
      </c>
      <c r="E72" s="1"/>
      <c r="F72" s="66"/>
      <c r="G72" s="72" t="s">
        <v>58</v>
      </c>
      <c r="H72" s="107">
        <v>149568</v>
      </c>
      <c r="I72" s="107">
        <v>373518</v>
      </c>
      <c r="J72" s="107">
        <v>405839.25</v>
      </c>
      <c r="K72" s="96"/>
      <c r="L72" s="96"/>
      <c r="M72" s="96"/>
    </row>
    <row r="73" spans="2:13" ht="23.5" customHeight="1" thickBot="1" x14ac:dyDescent="0.4">
      <c r="B73" s="42" t="s">
        <v>60</v>
      </c>
      <c r="C73" s="106">
        <v>150000</v>
      </c>
      <c r="D73" s="106">
        <v>490000</v>
      </c>
      <c r="E73" s="1"/>
      <c r="F73" s="66" t="s">
        <v>91</v>
      </c>
      <c r="G73" s="72" t="s">
        <v>90</v>
      </c>
      <c r="H73" s="107">
        <v>94767.75</v>
      </c>
      <c r="I73" s="107">
        <v>263614.5</v>
      </c>
      <c r="J73" s="107">
        <v>286035.75</v>
      </c>
      <c r="K73" s="96"/>
      <c r="L73" s="96"/>
      <c r="M73" s="96"/>
    </row>
    <row r="74" spans="2:13" ht="23.5" customHeight="1" thickBot="1" x14ac:dyDescent="0.4">
      <c r="B74" s="42" t="s">
        <v>61</v>
      </c>
      <c r="C74" s="106">
        <v>295000</v>
      </c>
      <c r="D74" s="106">
        <v>650000</v>
      </c>
      <c r="E74" s="1"/>
      <c r="F74" s="66"/>
      <c r="G74" s="72" t="s">
        <v>58</v>
      </c>
      <c r="H74" s="107">
        <v>162930.75</v>
      </c>
      <c r="I74" s="107">
        <v>877706.25</v>
      </c>
      <c r="J74" s="107">
        <v>900709.5</v>
      </c>
      <c r="K74" s="96"/>
      <c r="L74" s="96"/>
      <c r="M74" s="96"/>
    </row>
    <row r="75" spans="2:13" ht="28.5" customHeight="1" x14ac:dyDescent="0.35">
      <c r="B75" s="40"/>
      <c r="C75" s="40"/>
      <c r="D75" s="40"/>
      <c r="E75" s="1"/>
      <c r="F75" s="285" t="s">
        <v>61</v>
      </c>
      <c r="G75" s="72" t="s">
        <v>90</v>
      </c>
      <c r="H75" s="107">
        <v>108067.5</v>
      </c>
      <c r="I75" s="107">
        <v>764604.75</v>
      </c>
      <c r="J75" s="107">
        <v>815271.75</v>
      </c>
      <c r="K75" s="96"/>
      <c r="L75" s="96"/>
      <c r="M75" s="96"/>
    </row>
    <row r="76" spans="2:13" ht="24.65" customHeight="1" x14ac:dyDescent="0.35">
      <c r="B76" s="290" t="s">
        <v>67</v>
      </c>
      <c r="C76" s="290"/>
      <c r="D76" s="290"/>
      <c r="E76" s="1"/>
      <c r="F76" s="285"/>
      <c r="G76" s="72" t="s">
        <v>58</v>
      </c>
      <c r="H76" s="107">
        <v>180180</v>
      </c>
      <c r="I76" s="107">
        <v>1302672.75</v>
      </c>
      <c r="J76" s="107">
        <v>1424389.5</v>
      </c>
      <c r="K76" s="96"/>
      <c r="L76" s="96"/>
      <c r="M76" s="96"/>
    </row>
    <row r="77" spans="2:13" ht="20.149999999999999" customHeight="1" thickBot="1" x14ac:dyDescent="0.4">
      <c r="B77" s="291" t="s">
        <v>65</v>
      </c>
      <c r="C77" s="292"/>
      <c r="D77" s="293"/>
      <c r="E77" s="1"/>
      <c r="K77" s="75"/>
    </row>
    <row r="78" spans="2:13" ht="21.75" customHeight="1" thickBot="1" x14ac:dyDescent="0.4">
      <c r="B78" s="294" t="s">
        <v>55</v>
      </c>
      <c r="C78" s="296" t="s">
        <v>56</v>
      </c>
      <c r="D78" s="296"/>
      <c r="E78" s="1"/>
      <c r="F78" s="297" t="s">
        <v>92</v>
      </c>
      <c r="G78" s="298"/>
      <c r="H78" s="298"/>
      <c r="I78" s="298"/>
      <c r="J78" s="299"/>
      <c r="K78" s="68"/>
      <c r="L78" s="68"/>
    </row>
    <row r="79" spans="2:13" ht="40" customHeight="1" thickBot="1" x14ac:dyDescent="0.4">
      <c r="B79" s="295"/>
      <c r="C79" s="65" t="s">
        <v>57</v>
      </c>
      <c r="D79" s="65" t="s">
        <v>58</v>
      </c>
      <c r="E79" s="1"/>
      <c r="F79" s="62" t="s">
        <v>55</v>
      </c>
      <c r="G79" s="63" t="s">
        <v>56</v>
      </c>
      <c r="H79" s="71" t="s">
        <v>86</v>
      </c>
      <c r="I79" s="71" t="s">
        <v>87</v>
      </c>
      <c r="J79" s="71" t="s">
        <v>88</v>
      </c>
      <c r="K79" s="96"/>
      <c r="L79" s="96"/>
      <c r="M79" s="96"/>
    </row>
    <row r="80" spans="2:13" ht="37" customHeight="1" thickBot="1" x14ac:dyDescent="0.4">
      <c r="B80" s="42" t="s">
        <v>59</v>
      </c>
      <c r="C80" s="50">
        <f t="shared" ref="C80:D82" si="4">ROUND((C64*C72),0)</f>
        <v>53704000</v>
      </c>
      <c r="D80" s="50">
        <f t="shared" si="4"/>
        <v>172620000</v>
      </c>
      <c r="E80" s="1"/>
      <c r="F80" s="66" t="s">
        <v>89</v>
      </c>
      <c r="G80" s="72" t="s">
        <v>90</v>
      </c>
      <c r="H80" s="76">
        <f t="shared" ref="H80:J85" si="5">ROUND((H62*H71),0)</f>
        <v>2573190</v>
      </c>
      <c r="I80" s="76">
        <f t="shared" si="5"/>
        <v>1557008</v>
      </c>
      <c r="J80" s="76">
        <f t="shared" si="5"/>
        <v>1859843</v>
      </c>
      <c r="K80" s="96"/>
      <c r="L80" s="96"/>
      <c r="M80" s="96"/>
    </row>
    <row r="81" spans="2:13" ht="37" customHeight="1" thickBot="1" x14ac:dyDescent="0.4">
      <c r="B81" s="42" t="s">
        <v>60</v>
      </c>
      <c r="C81" s="50">
        <f t="shared" si="4"/>
        <v>82200000</v>
      </c>
      <c r="D81" s="50">
        <f t="shared" si="4"/>
        <v>268520000</v>
      </c>
      <c r="E81" s="1"/>
      <c r="F81" s="66"/>
      <c r="G81" s="72" t="s">
        <v>58</v>
      </c>
      <c r="H81" s="78">
        <f t="shared" si="5"/>
        <v>4487040</v>
      </c>
      <c r="I81" s="76">
        <f t="shared" si="5"/>
        <v>3735180</v>
      </c>
      <c r="J81" s="76">
        <f t="shared" si="5"/>
        <v>4058393</v>
      </c>
      <c r="K81" s="96"/>
      <c r="L81" s="96"/>
      <c r="M81" s="96"/>
    </row>
    <row r="82" spans="2:13" ht="37.5" customHeight="1" thickBot="1" x14ac:dyDescent="0.4">
      <c r="B82" s="42" t="s">
        <v>61</v>
      </c>
      <c r="C82" s="50">
        <f t="shared" si="4"/>
        <v>161660000</v>
      </c>
      <c r="D82" s="50">
        <f t="shared" si="4"/>
        <v>356200000</v>
      </c>
      <c r="E82" s="1"/>
      <c r="F82" s="66" t="s">
        <v>91</v>
      </c>
      <c r="G82" s="72" t="s">
        <v>90</v>
      </c>
      <c r="H82" s="78">
        <f t="shared" si="5"/>
        <v>2843033</v>
      </c>
      <c r="I82" s="76">
        <f t="shared" si="5"/>
        <v>2636145</v>
      </c>
      <c r="J82" s="76">
        <f t="shared" si="5"/>
        <v>2860358</v>
      </c>
      <c r="K82" s="96"/>
      <c r="L82" s="96"/>
      <c r="M82" s="96"/>
    </row>
    <row r="83" spans="2:13" ht="42.65" customHeight="1" thickBot="1" x14ac:dyDescent="0.4">
      <c r="B83" s="51" t="s">
        <v>70</v>
      </c>
      <c r="C83" s="50">
        <f>SUM(C80:C82)</f>
        <v>297564000</v>
      </c>
      <c r="D83" s="50">
        <f>SUM(D80:D82)</f>
        <v>797340000</v>
      </c>
      <c r="E83" s="1"/>
      <c r="F83" s="66"/>
      <c r="G83" s="72" t="s">
        <v>58</v>
      </c>
      <c r="H83" s="78">
        <f t="shared" si="5"/>
        <v>4887923</v>
      </c>
      <c r="I83" s="76">
        <f t="shared" si="5"/>
        <v>8777063</v>
      </c>
      <c r="J83" s="76">
        <f t="shared" si="5"/>
        <v>9007095</v>
      </c>
      <c r="K83" s="96"/>
      <c r="L83" s="96"/>
      <c r="M83" s="96"/>
    </row>
    <row r="84" spans="2:13" ht="47.15" customHeight="1" thickBot="1" x14ac:dyDescent="0.4">
      <c r="B84" s="283" t="s">
        <v>93</v>
      </c>
      <c r="C84" s="284"/>
      <c r="D84" s="50">
        <f>+C83+D83</f>
        <v>1094904000</v>
      </c>
      <c r="E84" s="1"/>
      <c r="F84" s="285" t="s">
        <v>61</v>
      </c>
      <c r="G84" s="72" t="s">
        <v>90</v>
      </c>
      <c r="H84" s="78">
        <f t="shared" si="5"/>
        <v>3890430</v>
      </c>
      <c r="I84" s="76">
        <f t="shared" si="5"/>
        <v>9175257</v>
      </c>
      <c r="J84" s="76">
        <f t="shared" si="5"/>
        <v>9783261</v>
      </c>
      <c r="K84" s="96"/>
      <c r="L84" s="96"/>
      <c r="M84" s="96"/>
    </row>
    <row r="85" spans="2:13" ht="41.5" customHeight="1" thickBot="1" x14ac:dyDescent="0.4">
      <c r="B85" s="79"/>
      <c r="C85" s="79"/>
      <c r="D85" s="81"/>
      <c r="E85" s="1"/>
      <c r="F85" s="285"/>
      <c r="G85" s="72" t="s">
        <v>58</v>
      </c>
      <c r="H85" s="78">
        <f t="shared" si="5"/>
        <v>6486480</v>
      </c>
      <c r="I85" s="76">
        <f t="shared" si="5"/>
        <v>15632073</v>
      </c>
      <c r="J85" s="76">
        <f t="shared" si="5"/>
        <v>17092674</v>
      </c>
      <c r="K85" s="79"/>
      <c r="L85" s="80"/>
    </row>
    <row r="86" spans="2:13" ht="38.5" customHeight="1" thickBot="1" x14ac:dyDescent="0.4">
      <c r="B86" s="79"/>
      <c r="C86" s="79"/>
      <c r="D86" s="81"/>
      <c r="E86" s="1"/>
      <c r="F86" s="286" t="s">
        <v>70</v>
      </c>
      <c r="G86" s="287"/>
      <c r="H86" s="50">
        <f>SUM(H80:H85)</f>
        <v>25168096</v>
      </c>
      <c r="I86" s="50">
        <f>SUM(I80:I85)</f>
        <v>41512726</v>
      </c>
      <c r="J86" s="50">
        <f>SUM(J80:J85)</f>
        <v>44661624</v>
      </c>
      <c r="K86" s="79"/>
      <c r="L86" s="80"/>
    </row>
    <row r="87" spans="2:13" ht="47.5" customHeight="1" thickBot="1" x14ac:dyDescent="0.4">
      <c r="B87" s="1"/>
      <c r="C87" s="1"/>
      <c r="D87" s="1"/>
      <c r="E87" s="1"/>
      <c r="F87" s="283" t="s">
        <v>93</v>
      </c>
      <c r="G87" s="284"/>
      <c r="H87" s="50">
        <f>+I86+H86+J86</f>
        <v>111342446</v>
      </c>
      <c r="I87" s="1"/>
      <c r="J87" s="1"/>
      <c r="K87" s="1"/>
      <c r="L87" s="1"/>
    </row>
    <row r="88" spans="2:13" ht="16" customHeight="1" x14ac:dyDescent="0.35">
      <c r="B88" s="1"/>
      <c r="C88" s="1"/>
      <c r="D88" s="1"/>
      <c r="E88" s="1"/>
      <c r="F88" s="1"/>
      <c r="H88" s="1"/>
      <c r="I88" s="1"/>
      <c r="J88" s="12"/>
      <c r="K88" s="1"/>
      <c r="L88" s="1"/>
    </row>
    <row r="89" spans="2:13" ht="30" customHeight="1" x14ac:dyDescent="0.35">
      <c r="B89" s="288" t="s">
        <v>94</v>
      </c>
      <c r="C89" s="288"/>
      <c r="D89" s="288"/>
      <c r="E89" s="288"/>
      <c r="F89" s="289">
        <f>+D84+H87</f>
        <v>1206246446</v>
      </c>
      <c r="G89" s="289"/>
      <c r="I89" s="1"/>
      <c r="J89" s="12"/>
      <c r="K89" s="1"/>
      <c r="L89" s="1"/>
    </row>
    <row r="90" spans="2:13" ht="16" customHeight="1" x14ac:dyDescent="0.35">
      <c r="B90" s="1"/>
      <c r="C90" s="1"/>
      <c r="D90" s="28"/>
      <c r="E90" s="28"/>
      <c r="F90" s="28"/>
      <c r="G90" s="28"/>
      <c r="H90" s="28"/>
      <c r="I90" s="1"/>
    </row>
    <row r="93" spans="2:13" ht="31.5" customHeight="1" x14ac:dyDescent="0.35">
      <c r="B93" s="279" t="s">
        <v>95</v>
      </c>
      <c r="C93" s="279"/>
      <c r="D93" s="279"/>
      <c r="E93" s="279"/>
      <c r="F93" s="279"/>
      <c r="G93" s="279"/>
      <c r="H93" s="279"/>
      <c r="I93" s="28"/>
      <c r="J93" s="1"/>
      <c r="K93" s="1"/>
      <c r="L93" s="1"/>
      <c r="M93" s="1"/>
    </row>
    <row r="94" spans="2:13" ht="31.5" customHeight="1" x14ac:dyDescent="0.35">
      <c r="B94" s="280" t="s">
        <v>96</v>
      </c>
      <c r="C94" s="280"/>
      <c r="D94" s="280"/>
      <c r="E94" s="280"/>
      <c r="F94" s="280"/>
      <c r="G94" s="280"/>
      <c r="H94" s="280"/>
      <c r="I94" s="82"/>
      <c r="J94" s="1"/>
      <c r="K94" s="1"/>
      <c r="L94" s="1"/>
      <c r="M94" s="1"/>
    </row>
    <row r="95" spans="2:13" ht="28.5" customHeight="1" x14ac:dyDescent="0.35">
      <c r="B95" s="281" t="s">
        <v>97</v>
      </c>
      <c r="C95" s="276" t="s">
        <v>77</v>
      </c>
      <c r="D95" s="276"/>
      <c r="E95" s="276" t="s">
        <v>78</v>
      </c>
      <c r="F95" s="276"/>
      <c r="G95" s="276" t="s">
        <v>79</v>
      </c>
      <c r="H95" s="276"/>
      <c r="I95" s="28"/>
      <c r="J95" s="1"/>
      <c r="K95" s="1"/>
      <c r="L95" s="1"/>
      <c r="M95" s="1"/>
    </row>
    <row r="96" spans="2:13" ht="31" customHeight="1" x14ac:dyDescent="0.35">
      <c r="B96" s="282"/>
      <c r="C96" s="83" t="s">
        <v>58</v>
      </c>
      <c r="D96" s="83" t="s">
        <v>57</v>
      </c>
      <c r="E96" s="83" t="s">
        <v>58</v>
      </c>
      <c r="F96" s="83" t="s">
        <v>57</v>
      </c>
      <c r="G96" s="83" t="s">
        <v>58</v>
      </c>
      <c r="H96" s="83" t="s">
        <v>57</v>
      </c>
      <c r="I96" s="28"/>
      <c r="J96" s="1"/>
      <c r="K96" s="1"/>
      <c r="L96" s="1"/>
      <c r="M96" s="1"/>
    </row>
    <row r="97" spans="2:19" ht="23.5" customHeight="1" x14ac:dyDescent="0.35">
      <c r="B97" s="84" t="s">
        <v>98</v>
      </c>
      <c r="C97" s="85">
        <v>1</v>
      </c>
      <c r="D97" s="85">
        <v>1</v>
      </c>
      <c r="E97" s="85">
        <v>1</v>
      </c>
      <c r="F97" s="85">
        <v>1</v>
      </c>
      <c r="G97" s="85">
        <v>1</v>
      </c>
      <c r="H97" s="85">
        <v>1</v>
      </c>
      <c r="I97" s="28"/>
      <c r="J97" s="1"/>
      <c r="K97" s="1"/>
      <c r="L97" s="1"/>
      <c r="M97" s="1"/>
    </row>
    <row r="98" spans="2:19" ht="23.5" customHeight="1" x14ac:dyDescent="0.35">
      <c r="B98" s="84" t="s">
        <v>99</v>
      </c>
      <c r="C98" s="85">
        <v>1</v>
      </c>
      <c r="D98" s="85">
        <v>1</v>
      </c>
      <c r="E98" s="85">
        <v>1</v>
      </c>
      <c r="F98" s="85">
        <v>1</v>
      </c>
      <c r="G98" s="85">
        <v>1</v>
      </c>
      <c r="H98" s="85">
        <v>1</v>
      </c>
      <c r="I98" s="28"/>
      <c r="J98" s="1"/>
      <c r="K98" s="1"/>
      <c r="L98" s="1"/>
      <c r="M98" s="1"/>
    </row>
    <row r="99" spans="2:19" ht="25.5" customHeight="1" x14ac:dyDescent="0.35">
      <c r="B99" s="84" t="s">
        <v>100</v>
      </c>
      <c r="C99" s="85">
        <v>1</v>
      </c>
      <c r="D99" s="85">
        <v>1</v>
      </c>
      <c r="E99" s="85">
        <v>1</v>
      </c>
      <c r="F99" s="85">
        <v>1</v>
      </c>
      <c r="G99" s="85">
        <v>1</v>
      </c>
      <c r="H99" s="85">
        <v>1</v>
      </c>
      <c r="I99" s="28"/>
      <c r="J99" s="1"/>
      <c r="K99" s="1"/>
      <c r="L99" s="1"/>
      <c r="M99" s="1"/>
    </row>
    <row r="100" spans="2:19" ht="18" x14ac:dyDescent="0.35">
      <c r="B100" s="97"/>
      <c r="I100" s="28"/>
      <c r="J100" s="1"/>
      <c r="K100" s="1"/>
      <c r="L100" s="1"/>
      <c r="M100" s="1"/>
    </row>
    <row r="101" spans="2:19" ht="25.5" customHeight="1" x14ac:dyDescent="0.35">
      <c r="B101" s="273" t="s">
        <v>101</v>
      </c>
      <c r="C101" s="273"/>
      <c r="D101" s="273"/>
      <c r="E101" s="273"/>
      <c r="F101" s="273"/>
      <c r="G101" s="273"/>
      <c r="H101" s="273"/>
      <c r="I101" s="82"/>
      <c r="J101" s="1"/>
      <c r="K101" s="1"/>
      <c r="L101" s="1"/>
      <c r="M101" s="1"/>
    </row>
    <row r="102" spans="2:19" ht="20.149999999999999" customHeight="1" x14ac:dyDescent="0.35">
      <c r="B102" s="274" t="s">
        <v>97</v>
      </c>
      <c r="C102" s="276" t="s">
        <v>77</v>
      </c>
      <c r="D102" s="276"/>
      <c r="E102" s="276" t="s">
        <v>78</v>
      </c>
      <c r="F102" s="276"/>
      <c r="G102" s="276" t="s">
        <v>79</v>
      </c>
      <c r="H102" s="276"/>
      <c r="I102" s="82"/>
      <c r="J102" s="1"/>
      <c r="K102" s="1"/>
      <c r="L102" s="1"/>
      <c r="M102" s="1"/>
    </row>
    <row r="103" spans="2:19" ht="22.5" customHeight="1" x14ac:dyDescent="0.35">
      <c r="B103" s="275"/>
      <c r="C103" s="83" t="s">
        <v>58</v>
      </c>
      <c r="D103" s="83" t="s">
        <v>57</v>
      </c>
      <c r="E103" s="83" t="s">
        <v>58</v>
      </c>
      <c r="F103" s="83" t="s">
        <v>57</v>
      </c>
      <c r="G103" s="83" t="s">
        <v>58</v>
      </c>
      <c r="H103" s="83" t="s">
        <v>57</v>
      </c>
      <c r="I103" s="98"/>
      <c r="J103" s="99"/>
      <c r="K103" s="1"/>
      <c r="L103" s="1"/>
      <c r="M103" s="1"/>
    </row>
    <row r="104" spans="2:19" ht="24.65" customHeight="1" x14ac:dyDescent="0.35">
      <c r="B104" s="84" t="s">
        <v>98</v>
      </c>
      <c r="C104" s="58">
        <v>351505</v>
      </c>
      <c r="D104" s="58">
        <v>251075</v>
      </c>
      <c r="E104" s="58">
        <v>451935</v>
      </c>
      <c r="F104" s="58">
        <v>301290</v>
      </c>
      <c r="G104" s="58">
        <v>652795</v>
      </c>
      <c r="H104" s="58">
        <v>502150</v>
      </c>
      <c r="I104" s="28"/>
      <c r="J104" s="28"/>
      <c r="K104" s="28"/>
      <c r="L104" s="28"/>
      <c r="M104" s="28"/>
      <c r="N104" s="28"/>
      <c r="O104" s="28"/>
      <c r="P104" s="28"/>
      <c r="Q104" s="28"/>
      <c r="R104" s="28"/>
      <c r="S104" s="28"/>
    </row>
    <row r="105" spans="2:19" ht="24.65" customHeight="1" x14ac:dyDescent="0.35">
      <c r="B105" s="84" t="s">
        <v>99</v>
      </c>
      <c r="C105" s="58">
        <v>703010</v>
      </c>
      <c r="D105" s="58">
        <v>502150</v>
      </c>
      <c r="E105" s="58">
        <v>803440</v>
      </c>
      <c r="F105" s="58">
        <v>602580</v>
      </c>
      <c r="G105" s="58">
        <v>1305590</v>
      </c>
      <c r="H105" s="58">
        <v>1004300</v>
      </c>
      <c r="I105" s="28"/>
      <c r="J105" s="28"/>
      <c r="K105" s="28"/>
      <c r="L105" s="28"/>
      <c r="M105" s="28"/>
      <c r="N105" s="28"/>
      <c r="O105" s="28"/>
      <c r="P105" s="28"/>
      <c r="Q105" s="28"/>
      <c r="R105" s="28"/>
      <c r="S105" s="28"/>
    </row>
    <row r="106" spans="2:19" ht="23.5" customHeight="1" x14ac:dyDescent="0.35">
      <c r="B106" s="84" t="s">
        <v>100</v>
      </c>
      <c r="C106" s="58">
        <v>1054515</v>
      </c>
      <c r="D106" s="58">
        <v>753225</v>
      </c>
      <c r="E106" s="58">
        <v>1255375</v>
      </c>
      <c r="F106" s="58">
        <v>903870</v>
      </c>
      <c r="G106" s="58">
        <v>1958385</v>
      </c>
      <c r="H106" s="58">
        <v>1506450</v>
      </c>
      <c r="I106" s="28"/>
      <c r="J106" s="28"/>
      <c r="K106" s="28"/>
      <c r="L106" s="28"/>
      <c r="M106" s="28"/>
      <c r="N106" s="28"/>
      <c r="O106" s="28"/>
      <c r="P106" s="28"/>
      <c r="Q106" s="28"/>
      <c r="R106" s="28"/>
      <c r="S106" s="28"/>
    </row>
    <row r="107" spans="2:19" ht="27.65" customHeight="1" x14ac:dyDescent="0.35">
      <c r="B107" s="84" t="s">
        <v>70</v>
      </c>
      <c r="C107" s="58">
        <v>2109030</v>
      </c>
      <c r="D107" s="58">
        <v>1506450</v>
      </c>
      <c r="E107" s="58">
        <v>2510750</v>
      </c>
      <c r="F107" s="58">
        <v>1807740</v>
      </c>
      <c r="G107" s="58">
        <v>3916770</v>
      </c>
      <c r="H107" s="58">
        <v>3012900</v>
      </c>
      <c r="I107" s="28"/>
      <c r="J107" s="28"/>
      <c r="K107" s="28"/>
      <c r="L107" s="28"/>
      <c r="M107" s="28"/>
      <c r="N107" s="28"/>
      <c r="O107" s="28"/>
      <c r="P107" s="28"/>
      <c r="Q107" s="28"/>
      <c r="R107" s="28"/>
      <c r="S107" s="28"/>
    </row>
    <row r="108" spans="2:19" ht="26.15" customHeight="1" x14ac:dyDescent="0.35">
      <c r="C108" s="100"/>
      <c r="I108" s="28"/>
      <c r="J108" s="1"/>
      <c r="K108" s="1"/>
      <c r="L108" s="1"/>
      <c r="M108" s="1"/>
    </row>
    <row r="109" spans="2:19" ht="27.65" customHeight="1" x14ac:dyDescent="0.35">
      <c r="B109" s="277" t="s">
        <v>102</v>
      </c>
      <c r="C109" s="277"/>
      <c r="D109" s="277"/>
      <c r="E109" s="277"/>
      <c r="F109" s="278">
        <f>C107+D107+E107+F107+G107+H107</f>
        <v>14863640</v>
      </c>
      <c r="G109" s="278"/>
      <c r="I109" s="101"/>
      <c r="J109" s="101"/>
      <c r="K109" s="101"/>
      <c r="L109" s="101"/>
      <c r="M109" s="101"/>
      <c r="N109" s="101"/>
    </row>
    <row r="110" spans="2:19" x14ac:dyDescent="0.35">
      <c r="B110" s="1"/>
      <c r="C110" s="1"/>
      <c r="D110" s="28"/>
      <c r="E110" s="28"/>
      <c r="F110" s="28"/>
      <c r="G110" s="28"/>
      <c r="H110" s="28"/>
      <c r="I110" s="101"/>
      <c r="J110" s="101"/>
      <c r="K110" s="101"/>
      <c r="L110" s="101"/>
      <c r="M110" s="101"/>
      <c r="N110" s="101"/>
    </row>
    <row r="111" spans="2:19" x14ac:dyDescent="0.35">
      <c r="I111" s="101"/>
      <c r="J111" s="101"/>
      <c r="K111" s="101"/>
      <c r="L111" s="101"/>
      <c r="M111" s="101"/>
      <c r="N111" s="101"/>
    </row>
    <row r="112" spans="2:19" x14ac:dyDescent="0.35">
      <c r="I112" s="101"/>
      <c r="J112" s="101"/>
      <c r="K112" s="101"/>
      <c r="L112" s="101"/>
      <c r="M112" s="101"/>
      <c r="N112" s="101"/>
    </row>
    <row r="113" spans="2:6" ht="30" x14ac:dyDescent="0.35">
      <c r="B113" s="269" t="s">
        <v>103</v>
      </c>
      <c r="C113" s="269"/>
      <c r="D113" s="270">
        <f>F109+F89+F54+F32</f>
        <v>6319666063</v>
      </c>
      <c r="E113" s="270"/>
    </row>
    <row r="117" spans="2:6" ht="54" customHeight="1" x14ac:dyDescent="0.35"/>
    <row r="118" spans="2:6" s="102" customFormat="1" ht="42.65" customHeight="1" x14ac:dyDescent="0.35">
      <c r="B118" s="264" t="s">
        <v>104</v>
      </c>
      <c r="C118" s="265"/>
      <c r="D118" s="266"/>
      <c r="E118" s="267"/>
      <c r="F118" s="268"/>
    </row>
    <row r="119" spans="2:6" s="102" customFormat="1" ht="50.15" customHeight="1" x14ac:dyDescent="0.35">
      <c r="B119" s="271" t="s">
        <v>105</v>
      </c>
      <c r="C119" s="272"/>
      <c r="D119" s="266" t="s">
        <v>106</v>
      </c>
      <c r="E119" s="267"/>
      <c r="F119" s="268"/>
    </row>
    <row r="120" spans="2:6" s="102" customFormat="1" ht="29.5" customHeight="1" x14ac:dyDescent="0.35">
      <c r="B120" s="264" t="s">
        <v>107</v>
      </c>
      <c r="C120" s="265"/>
      <c r="D120" s="266" t="s">
        <v>108</v>
      </c>
      <c r="E120" s="267"/>
      <c r="F120" s="268"/>
    </row>
    <row r="121" spans="2:6" s="102" customFormat="1" ht="31" customHeight="1" x14ac:dyDescent="0.35">
      <c r="B121" s="264" t="s">
        <v>109</v>
      </c>
      <c r="C121" s="265"/>
      <c r="D121" s="266" t="s">
        <v>110</v>
      </c>
      <c r="E121" s="267"/>
      <c r="F121" s="268"/>
    </row>
    <row r="122" spans="2:6" s="102" customFormat="1" ht="29.5" customHeight="1" x14ac:dyDescent="0.35">
      <c r="B122" s="264" t="s">
        <v>111</v>
      </c>
      <c r="C122" s="265"/>
      <c r="D122" s="266" t="s">
        <v>112</v>
      </c>
      <c r="E122" s="267"/>
      <c r="F122" s="268"/>
    </row>
    <row r="123" spans="2:6" s="102" customFormat="1" ht="29.5" customHeight="1" x14ac:dyDescent="0.35">
      <c r="B123" s="264" t="s">
        <v>113</v>
      </c>
      <c r="C123" s="265"/>
      <c r="D123" s="266" t="s">
        <v>114</v>
      </c>
      <c r="E123" s="267"/>
      <c r="F123" s="268"/>
    </row>
    <row r="124" spans="2:6" s="102" customFormat="1" ht="37" customHeight="1" x14ac:dyDescent="0.35">
      <c r="B124" s="264" t="s">
        <v>115</v>
      </c>
      <c r="C124" s="265"/>
      <c r="D124" s="266" t="s">
        <v>116</v>
      </c>
      <c r="E124" s="267"/>
      <c r="F124" s="268"/>
    </row>
    <row r="125" spans="2:6" s="102" customFormat="1" x14ac:dyDescent="0.35"/>
    <row r="126" spans="2:6" s="102" customFormat="1" x14ac:dyDescent="0.35"/>
    <row r="127" spans="2:6" s="102" customFormat="1" x14ac:dyDescent="0.35"/>
    <row r="128" spans="2:6" s="102" customFormat="1" x14ac:dyDescent="0.35"/>
  </sheetData>
  <mergeCells count="113">
    <mergeCell ref="B7:B8"/>
    <mergeCell ref="C7:D7"/>
    <mergeCell ref="F7:F8"/>
    <mergeCell ref="G7:H7"/>
    <mergeCell ref="J7:J8"/>
    <mergeCell ref="K7:L7"/>
    <mergeCell ref="B3:L4"/>
    <mergeCell ref="B5:D5"/>
    <mergeCell ref="F5:H5"/>
    <mergeCell ref="J5:L5"/>
    <mergeCell ref="B6:D6"/>
    <mergeCell ref="F6:H6"/>
    <mergeCell ref="J6:L6"/>
    <mergeCell ref="B15:B16"/>
    <mergeCell ref="C15:D15"/>
    <mergeCell ref="F15:F16"/>
    <mergeCell ref="G15:H15"/>
    <mergeCell ref="J15:J16"/>
    <mergeCell ref="K15:L15"/>
    <mergeCell ref="B13:D13"/>
    <mergeCell ref="F13:H13"/>
    <mergeCell ref="J13:L13"/>
    <mergeCell ref="B14:D14"/>
    <mergeCell ref="F14:H14"/>
    <mergeCell ref="J14:L14"/>
    <mergeCell ref="B23:B24"/>
    <mergeCell ref="C23:D23"/>
    <mergeCell ref="F23:F24"/>
    <mergeCell ref="G23:H23"/>
    <mergeCell ref="J23:J24"/>
    <mergeCell ref="K23:L23"/>
    <mergeCell ref="B21:D21"/>
    <mergeCell ref="F21:H21"/>
    <mergeCell ref="J21:L21"/>
    <mergeCell ref="B22:D22"/>
    <mergeCell ref="F22:H22"/>
    <mergeCell ref="J22:L22"/>
    <mergeCell ref="B40:B41"/>
    <mergeCell ref="B43:H43"/>
    <mergeCell ref="C44:D44"/>
    <mergeCell ref="E44:F44"/>
    <mergeCell ref="G44:H44"/>
    <mergeCell ref="B45:B46"/>
    <mergeCell ref="B29:C29"/>
    <mergeCell ref="B32:E32"/>
    <mergeCell ref="F32:G32"/>
    <mergeCell ref="B36:H36"/>
    <mergeCell ref="B38:H38"/>
    <mergeCell ref="C39:D39"/>
    <mergeCell ref="E39:F39"/>
    <mergeCell ref="G39:H39"/>
    <mergeCell ref="B58:J59"/>
    <mergeCell ref="B60:D60"/>
    <mergeCell ref="F60:J60"/>
    <mergeCell ref="B61:D61"/>
    <mergeCell ref="B62:B63"/>
    <mergeCell ref="C62:D62"/>
    <mergeCell ref="F62:F63"/>
    <mergeCell ref="B48:H48"/>
    <mergeCell ref="C49:D49"/>
    <mergeCell ref="E49:F49"/>
    <mergeCell ref="G49:H49"/>
    <mergeCell ref="B50:B51"/>
    <mergeCell ref="B54:E54"/>
    <mergeCell ref="F54:G54"/>
    <mergeCell ref="F75:F76"/>
    <mergeCell ref="B76:D76"/>
    <mergeCell ref="B77:D77"/>
    <mergeCell ref="B78:B79"/>
    <mergeCell ref="C78:D78"/>
    <mergeCell ref="F78:J78"/>
    <mergeCell ref="F64:F65"/>
    <mergeCell ref="F66:F67"/>
    <mergeCell ref="B68:D68"/>
    <mergeCell ref="B69:D69"/>
    <mergeCell ref="F69:J69"/>
    <mergeCell ref="B70:B71"/>
    <mergeCell ref="C70:D70"/>
    <mergeCell ref="B93:H93"/>
    <mergeCell ref="B94:H94"/>
    <mergeCell ref="B95:B96"/>
    <mergeCell ref="C95:D95"/>
    <mergeCell ref="E95:F95"/>
    <mergeCell ref="G95:H95"/>
    <mergeCell ref="B84:C84"/>
    <mergeCell ref="F84:F85"/>
    <mergeCell ref="F86:G86"/>
    <mergeCell ref="F87:G87"/>
    <mergeCell ref="B89:E89"/>
    <mergeCell ref="F89:G89"/>
    <mergeCell ref="B113:C113"/>
    <mergeCell ref="D113:E113"/>
    <mergeCell ref="B118:C118"/>
    <mergeCell ref="D118:F118"/>
    <mergeCell ref="B119:C119"/>
    <mergeCell ref="D119:F119"/>
    <mergeCell ref="B101:H101"/>
    <mergeCell ref="B102:B103"/>
    <mergeCell ref="C102:D102"/>
    <mergeCell ref="E102:F102"/>
    <mergeCell ref="G102:H102"/>
    <mergeCell ref="B109:E109"/>
    <mergeCell ref="F109:G109"/>
    <mergeCell ref="B123:C123"/>
    <mergeCell ref="D123:F123"/>
    <mergeCell ref="B124:C124"/>
    <mergeCell ref="D124:F124"/>
    <mergeCell ref="B120:C120"/>
    <mergeCell ref="D120:F120"/>
    <mergeCell ref="B121:C121"/>
    <mergeCell ref="D121:F121"/>
    <mergeCell ref="B122:C122"/>
    <mergeCell ref="D122:F12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F7F6A-A68B-4CD0-84C1-7B0710A87F3A}">
  <sheetPr codeName="Hoja2"/>
  <dimension ref="K14:N16"/>
  <sheetViews>
    <sheetView topLeftCell="A16" workbookViewId="0">
      <selection activeCell="N14" sqref="N14"/>
    </sheetView>
  </sheetViews>
  <sheetFormatPr baseColWidth="10" defaultColWidth="11.453125" defaultRowHeight="14.5" x14ac:dyDescent="0.35"/>
  <cols>
    <col min="13" max="13" width="16.1796875" bestFit="1" customWidth="1"/>
    <col min="14" max="14" width="19.7265625" bestFit="1" customWidth="1"/>
  </cols>
  <sheetData>
    <row r="14" spans="11:14" x14ac:dyDescent="0.35">
      <c r="K14">
        <v>1612800</v>
      </c>
      <c r="L14">
        <v>3136000</v>
      </c>
      <c r="M14" s="90">
        <f>+AVERAGE(K14:L16)</f>
        <v>3068800</v>
      </c>
      <c r="N14" s="90">
        <f>+M14*1000</f>
        <v>3068800000</v>
      </c>
    </row>
    <row r="15" spans="11:14" x14ac:dyDescent="0.35">
      <c r="K15">
        <v>1792000</v>
      </c>
      <c r="L15">
        <v>4256000</v>
      </c>
    </row>
    <row r="16" spans="11:14" x14ac:dyDescent="0.35">
      <c r="K16">
        <v>2016000</v>
      </c>
      <c r="L16">
        <v>5600000</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B84BA-358C-4C9A-8102-815B3E730D03}">
  <sheetPr codeName="Hoja3"/>
  <dimension ref="A3:S127"/>
  <sheetViews>
    <sheetView topLeftCell="A90" zoomScale="43" workbookViewId="0">
      <selection activeCell="F108" sqref="F108:G108"/>
    </sheetView>
  </sheetViews>
  <sheetFormatPr baseColWidth="10" defaultColWidth="10.81640625" defaultRowHeight="13" x14ac:dyDescent="0.3"/>
  <cols>
    <col min="1" max="1" width="10.81640625" style="122"/>
    <col min="2" max="2" width="17.1796875" style="122" customWidth="1"/>
    <col min="3" max="3" width="31.453125" style="122" customWidth="1"/>
    <col min="4" max="4" width="32.54296875" style="122" customWidth="1"/>
    <col min="5" max="5" width="21.81640625" style="122" customWidth="1"/>
    <col min="6" max="6" width="20.81640625" style="122" customWidth="1"/>
    <col min="7" max="7" width="32.54296875" style="122" customWidth="1"/>
    <col min="8" max="8" width="31.54296875" style="122" customWidth="1"/>
    <col min="9" max="9" width="18.7265625" style="122" customWidth="1"/>
    <col min="10" max="10" width="24" style="122" customWidth="1"/>
    <col min="11" max="11" width="34.81640625" style="122" customWidth="1"/>
    <col min="12" max="12" width="33.453125" style="122" customWidth="1"/>
    <col min="13" max="13" width="22.7265625" style="122" customWidth="1"/>
    <col min="14" max="14" width="41.7265625" style="122" customWidth="1"/>
    <col min="15" max="15" width="51" style="122" customWidth="1"/>
    <col min="16" max="16" width="21.54296875" style="122" customWidth="1"/>
    <col min="17" max="17" width="10.81640625" style="122" customWidth="1"/>
    <col min="18" max="18" width="24.26953125" style="122" customWidth="1"/>
    <col min="19" max="20" width="21.1796875" style="122" customWidth="1"/>
    <col min="21" max="21" width="22.1796875" style="122" customWidth="1"/>
    <col min="22" max="22" width="19.7265625" style="122" customWidth="1"/>
    <col min="23" max="23" width="20.453125" style="122" customWidth="1"/>
    <col min="24" max="24" width="22.453125" style="122" customWidth="1"/>
    <col min="25" max="25" width="10.81640625" style="122"/>
    <col min="26" max="26" width="21.7265625" style="122" customWidth="1"/>
    <col min="27" max="31" width="10.81640625" style="122"/>
    <col min="32" max="32" width="17.54296875" style="122" customWidth="1"/>
    <col min="33" max="16384" width="10.81640625" style="122"/>
  </cols>
  <sheetData>
    <row r="3" spans="2:15" ht="14.5" customHeight="1" x14ac:dyDescent="0.3">
      <c r="B3" s="402" t="s">
        <v>48</v>
      </c>
      <c r="C3" s="403"/>
      <c r="D3" s="403"/>
      <c r="E3" s="403"/>
      <c r="F3" s="403"/>
      <c r="G3" s="403"/>
      <c r="H3" s="403"/>
      <c r="I3" s="403"/>
      <c r="J3" s="403"/>
      <c r="K3" s="403"/>
      <c r="L3" s="404"/>
    </row>
    <row r="4" spans="2:15" ht="15" customHeight="1" x14ac:dyDescent="0.3">
      <c r="B4" s="405"/>
      <c r="C4" s="406"/>
      <c r="D4" s="406"/>
      <c r="E4" s="406"/>
      <c r="F4" s="406"/>
      <c r="G4" s="406"/>
      <c r="H4" s="406"/>
      <c r="I4" s="406"/>
      <c r="J4" s="406"/>
      <c r="K4" s="406"/>
      <c r="L4" s="407"/>
    </row>
    <row r="5" spans="2:15" ht="38.15" customHeight="1" thickBot="1" x14ac:dyDescent="0.35">
      <c r="B5" s="408" t="s">
        <v>49</v>
      </c>
      <c r="C5" s="409"/>
      <c r="D5" s="409"/>
      <c r="E5" s="123"/>
      <c r="F5" s="408" t="s">
        <v>50</v>
      </c>
      <c r="G5" s="409"/>
      <c r="H5" s="409"/>
      <c r="I5" s="123"/>
      <c r="J5" s="408" t="s">
        <v>51</v>
      </c>
      <c r="K5" s="409"/>
      <c r="L5" s="409"/>
    </row>
    <row r="6" spans="2:15" ht="27" customHeight="1" thickBot="1" x14ac:dyDescent="0.35">
      <c r="B6" s="385" t="s">
        <v>52</v>
      </c>
      <c r="C6" s="386"/>
      <c r="D6" s="387"/>
      <c r="E6" s="123"/>
      <c r="F6" s="385" t="s">
        <v>53</v>
      </c>
      <c r="G6" s="386"/>
      <c r="H6" s="387"/>
      <c r="I6" s="123"/>
      <c r="J6" s="385" t="s">
        <v>54</v>
      </c>
      <c r="K6" s="386"/>
      <c r="L6" s="387"/>
    </row>
    <row r="7" spans="2:15" ht="24.65" customHeight="1" thickBot="1" x14ac:dyDescent="0.35">
      <c r="B7" s="398" t="s">
        <v>55</v>
      </c>
      <c r="C7" s="400" t="s">
        <v>56</v>
      </c>
      <c r="D7" s="400"/>
      <c r="E7" s="123"/>
      <c r="F7" s="398" t="s">
        <v>55</v>
      </c>
      <c r="G7" s="400" t="s">
        <v>56</v>
      </c>
      <c r="H7" s="400"/>
      <c r="I7" s="123"/>
      <c r="J7" s="398" t="s">
        <v>55</v>
      </c>
      <c r="K7" s="400" t="s">
        <v>56</v>
      </c>
      <c r="L7" s="400"/>
    </row>
    <row r="8" spans="2:15" ht="30" customHeight="1" thickBot="1" x14ac:dyDescent="0.35">
      <c r="B8" s="399"/>
      <c r="C8" s="124" t="s">
        <v>57</v>
      </c>
      <c r="D8" s="124" t="s">
        <v>58</v>
      </c>
      <c r="E8" s="123"/>
      <c r="F8" s="399"/>
      <c r="G8" s="124" t="s">
        <v>57</v>
      </c>
      <c r="H8" s="124" t="s">
        <v>58</v>
      </c>
      <c r="I8" s="123"/>
      <c r="J8" s="399"/>
      <c r="K8" s="124" t="s">
        <v>57</v>
      </c>
      <c r="L8" s="124" t="s">
        <v>58</v>
      </c>
    </row>
    <row r="9" spans="2:15" ht="28.5" customHeight="1" thickBot="1" x14ac:dyDescent="0.35">
      <c r="B9" s="125" t="s">
        <v>59</v>
      </c>
      <c r="C9" s="126">
        <v>4280</v>
      </c>
      <c r="D9" s="126">
        <v>8120</v>
      </c>
      <c r="E9" s="123"/>
      <c r="F9" s="125" t="s">
        <v>59</v>
      </c>
      <c r="G9" s="126">
        <v>20</v>
      </c>
      <c r="H9" s="126">
        <v>85</v>
      </c>
      <c r="I9" s="123"/>
      <c r="J9" s="125" t="s">
        <v>59</v>
      </c>
      <c r="K9" s="126">
        <v>200</v>
      </c>
      <c r="L9" s="126">
        <v>320</v>
      </c>
      <c r="M9" s="127"/>
      <c r="N9" s="127"/>
    </row>
    <row r="10" spans="2:15" ht="28.5" customHeight="1" thickBot="1" x14ac:dyDescent="0.35">
      <c r="B10" s="125" t="s">
        <v>60</v>
      </c>
      <c r="C10" s="126">
        <v>4280</v>
      </c>
      <c r="D10" s="126">
        <v>8120</v>
      </c>
      <c r="E10" s="123"/>
      <c r="F10" s="125" t="s">
        <v>60</v>
      </c>
      <c r="G10" s="126">
        <v>20</v>
      </c>
      <c r="H10" s="126">
        <v>85</v>
      </c>
      <c r="I10" s="123"/>
      <c r="J10" s="125" t="s">
        <v>60</v>
      </c>
      <c r="K10" s="126">
        <v>200</v>
      </c>
      <c r="L10" s="126">
        <v>323</v>
      </c>
      <c r="M10" s="127"/>
      <c r="N10" s="127"/>
    </row>
    <row r="11" spans="2:15" ht="28.5" customHeight="1" thickBot="1" x14ac:dyDescent="0.35">
      <c r="B11" s="125" t="s">
        <v>61</v>
      </c>
      <c r="C11" s="126">
        <v>4304</v>
      </c>
      <c r="D11" s="126">
        <v>8121</v>
      </c>
      <c r="E11" s="123"/>
      <c r="F11" s="125" t="s">
        <v>61</v>
      </c>
      <c r="G11" s="126">
        <v>20</v>
      </c>
      <c r="H11" s="126">
        <v>95</v>
      </c>
      <c r="I11" s="123"/>
      <c r="J11" s="125" t="s">
        <v>61</v>
      </c>
      <c r="K11" s="126">
        <v>200</v>
      </c>
      <c r="L11" s="126">
        <v>326</v>
      </c>
      <c r="M11" s="127"/>
      <c r="N11" s="127"/>
    </row>
    <row r="12" spans="2:15" x14ac:dyDescent="0.3">
      <c r="B12" s="128"/>
      <c r="C12" s="129"/>
      <c r="D12" s="123"/>
      <c r="E12" s="123"/>
      <c r="F12" s="128"/>
      <c r="G12" s="129"/>
      <c r="H12" s="130"/>
      <c r="I12" s="123"/>
      <c r="J12" s="128"/>
      <c r="K12" s="123"/>
      <c r="L12" s="131"/>
    </row>
    <row r="13" spans="2:15" ht="25.5" customHeight="1" x14ac:dyDescent="0.3">
      <c r="B13" s="378" t="s">
        <v>62</v>
      </c>
      <c r="C13" s="378"/>
      <c r="D13" s="378"/>
      <c r="E13" s="123"/>
      <c r="F13" s="378" t="s">
        <v>63</v>
      </c>
      <c r="G13" s="378"/>
      <c r="H13" s="378"/>
      <c r="I13" s="123"/>
      <c r="J13" s="378" t="s">
        <v>64</v>
      </c>
      <c r="K13" s="378"/>
      <c r="L13" s="378"/>
    </row>
    <row r="14" spans="2:15" ht="47.5" customHeight="1" thickBot="1" x14ac:dyDescent="0.35">
      <c r="B14" s="375" t="s">
        <v>65</v>
      </c>
      <c r="C14" s="376"/>
      <c r="D14" s="377"/>
      <c r="E14" s="123"/>
      <c r="F14" s="375" t="s">
        <v>53</v>
      </c>
      <c r="G14" s="376"/>
      <c r="H14" s="377"/>
      <c r="I14" s="123"/>
      <c r="J14" s="375" t="s">
        <v>66</v>
      </c>
      <c r="K14" s="376"/>
      <c r="L14" s="377"/>
    </row>
    <row r="15" spans="2:15" ht="29.15" customHeight="1" thickBot="1" x14ac:dyDescent="0.35">
      <c r="B15" s="398" t="s">
        <v>55</v>
      </c>
      <c r="C15" s="400" t="s">
        <v>56</v>
      </c>
      <c r="D15" s="400"/>
      <c r="E15" s="123"/>
      <c r="F15" s="398" t="s">
        <v>55</v>
      </c>
      <c r="G15" s="400" t="s">
        <v>56</v>
      </c>
      <c r="H15" s="400"/>
      <c r="I15" s="123"/>
      <c r="J15" s="398" t="s">
        <v>55</v>
      </c>
      <c r="K15" s="400" t="s">
        <v>56</v>
      </c>
      <c r="L15" s="400"/>
      <c r="O15" s="133"/>
    </row>
    <row r="16" spans="2:15" ht="27.65" customHeight="1" thickBot="1" x14ac:dyDescent="0.35">
      <c r="B16" s="399"/>
      <c r="C16" s="124" t="s">
        <v>57</v>
      </c>
      <c r="D16" s="124" t="s">
        <v>58</v>
      </c>
      <c r="E16" s="134"/>
      <c r="F16" s="399"/>
      <c r="G16" s="124" t="s">
        <v>57</v>
      </c>
      <c r="H16" s="124" t="s">
        <v>58</v>
      </c>
      <c r="I16" s="123"/>
      <c r="J16" s="399"/>
      <c r="K16" s="124" t="s">
        <v>57</v>
      </c>
      <c r="L16" s="124" t="s">
        <v>58</v>
      </c>
      <c r="O16" s="133"/>
    </row>
    <row r="17" spans="2:16" ht="27.65" customHeight="1" thickBot="1" x14ac:dyDescent="0.35">
      <c r="B17" s="125" t="s">
        <v>59</v>
      </c>
      <c r="C17" s="135">
        <v>51000</v>
      </c>
      <c r="D17" s="135">
        <v>100000</v>
      </c>
      <c r="E17" s="123"/>
      <c r="F17" s="125" t="s">
        <v>59</v>
      </c>
      <c r="G17" s="135">
        <v>77190</v>
      </c>
      <c r="H17" s="135">
        <v>82252.17</v>
      </c>
      <c r="I17" s="123"/>
      <c r="J17" s="125" t="s">
        <v>59</v>
      </c>
      <c r="K17" s="135">
        <v>750000</v>
      </c>
      <c r="L17" s="135">
        <v>1050000</v>
      </c>
      <c r="N17" s="133"/>
      <c r="O17" s="133"/>
      <c r="P17" s="133"/>
    </row>
    <row r="18" spans="2:16" ht="27.65" customHeight="1" thickBot="1" x14ac:dyDescent="0.35">
      <c r="B18" s="125" t="s">
        <v>60</v>
      </c>
      <c r="C18" s="135">
        <v>72000</v>
      </c>
      <c r="D18" s="135">
        <v>110000</v>
      </c>
      <c r="E18" s="123"/>
      <c r="F18" s="125" t="s">
        <v>60</v>
      </c>
      <c r="G18" s="135">
        <v>82252.17</v>
      </c>
      <c r="H18" s="135">
        <v>97919.25</v>
      </c>
      <c r="I18" s="123"/>
      <c r="J18" s="125" t="s">
        <v>60</v>
      </c>
      <c r="K18" s="135">
        <v>830000</v>
      </c>
      <c r="L18" s="135">
        <v>1150000</v>
      </c>
      <c r="N18" s="133"/>
      <c r="O18" s="133"/>
      <c r="P18" s="133"/>
    </row>
    <row r="19" spans="2:16" ht="27.65" customHeight="1" thickBot="1" x14ac:dyDescent="0.35">
      <c r="B19" s="125" t="s">
        <v>61</v>
      </c>
      <c r="C19" s="135">
        <v>82000</v>
      </c>
      <c r="D19" s="135">
        <v>122000</v>
      </c>
      <c r="E19" s="123"/>
      <c r="F19" s="125" t="s">
        <v>61</v>
      </c>
      <c r="G19" s="135">
        <v>107692.5</v>
      </c>
      <c r="H19" s="135">
        <v>137086.95000000001</v>
      </c>
      <c r="I19" s="123"/>
      <c r="J19" s="125" t="s">
        <v>61</v>
      </c>
      <c r="K19" s="135">
        <v>950000</v>
      </c>
      <c r="L19" s="135">
        <v>1450000</v>
      </c>
      <c r="N19" s="133"/>
      <c r="O19" s="133"/>
      <c r="P19" s="133"/>
    </row>
    <row r="20" spans="2:16" x14ac:dyDescent="0.3">
      <c r="B20" s="123"/>
      <c r="C20" s="123"/>
      <c r="D20" s="123"/>
      <c r="E20" s="123"/>
      <c r="F20" s="123"/>
      <c r="G20" s="123"/>
      <c r="H20" s="123"/>
      <c r="I20" s="123"/>
      <c r="J20" s="123"/>
      <c r="K20" s="123"/>
      <c r="L20" s="131"/>
    </row>
    <row r="21" spans="2:16" ht="37.5" customHeight="1" thickBot="1" x14ac:dyDescent="0.35">
      <c r="B21" s="401" t="s">
        <v>67</v>
      </c>
      <c r="C21" s="401"/>
      <c r="D21" s="401"/>
      <c r="E21" s="123"/>
      <c r="F21" s="401" t="s">
        <v>68</v>
      </c>
      <c r="G21" s="401"/>
      <c r="H21" s="401"/>
      <c r="I21" s="123"/>
      <c r="J21" s="401" t="s">
        <v>69</v>
      </c>
      <c r="K21" s="401"/>
      <c r="L21" s="401"/>
    </row>
    <row r="22" spans="2:16" ht="42" customHeight="1" thickBot="1" x14ac:dyDescent="0.35">
      <c r="B22" s="367" t="s">
        <v>65</v>
      </c>
      <c r="C22" s="368"/>
      <c r="D22" s="369"/>
      <c r="E22" s="123"/>
      <c r="F22" s="385" t="s">
        <v>53</v>
      </c>
      <c r="G22" s="386"/>
      <c r="H22" s="387"/>
      <c r="I22" s="123"/>
      <c r="J22" s="385" t="s">
        <v>66</v>
      </c>
      <c r="K22" s="386"/>
      <c r="L22" s="387"/>
    </row>
    <row r="23" spans="2:16" ht="24.65" customHeight="1" thickBot="1" x14ac:dyDescent="0.35">
      <c r="B23" s="398" t="s">
        <v>55</v>
      </c>
      <c r="C23" s="400" t="s">
        <v>56</v>
      </c>
      <c r="D23" s="400"/>
      <c r="E23" s="123"/>
      <c r="F23" s="398" t="s">
        <v>55</v>
      </c>
      <c r="G23" s="400" t="s">
        <v>56</v>
      </c>
      <c r="H23" s="400"/>
      <c r="I23" s="123"/>
      <c r="J23" s="398" t="s">
        <v>55</v>
      </c>
      <c r="K23" s="400" t="s">
        <v>56</v>
      </c>
      <c r="L23" s="400"/>
    </row>
    <row r="24" spans="2:16" ht="25.5" customHeight="1" thickBot="1" x14ac:dyDescent="0.35">
      <c r="B24" s="399"/>
      <c r="C24" s="124" t="s">
        <v>57</v>
      </c>
      <c r="D24" s="124" t="s">
        <v>58</v>
      </c>
      <c r="E24" s="123"/>
      <c r="F24" s="399"/>
      <c r="G24" s="124" t="s">
        <v>57</v>
      </c>
      <c r="H24" s="124" t="s">
        <v>58</v>
      </c>
      <c r="I24" s="123"/>
      <c r="J24" s="399"/>
      <c r="K24" s="124" t="s">
        <v>57</v>
      </c>
      <c r="L24" s="124" t="s">
        <v>58</v>
      </c>
      <c r="N24" s="136"/>
    </row>
    <row r="25" spans="2:16" ht="30.65" customHeight="1" thickBot="1" x14ac:dyDescent="0.35">
      <c r="B25" s="125" t="s">
        <v>59</v>
      </c>
      <c r="C25" s="137">
        <f t="shared" ref="C25:D27" si="0">ROUND((C9*C17),0)</f>
        <v>218280000</v>
      </c>
      <c r="D25" s="137">
        <f t="shared" si="0"/>
        <v>812000000</v>
      </c>
      <c r="E25" s="123"/>
      <c r="F25" s="125" t="s">
        <v>59</v>
      </c>
      <c r="G25" s="137">
        <f t="shared" ref="G25:H27" si="1">ROUND((G9*G17),0)</f>
        <v>1543800</v>
      </c>
      <c r="H25" s="137">
        <f t="shared" si="1"/>
        <v>6991434</v>
      </c>
      <c r="I25" s="123"/>
      <c r="J25" s="125" t="s">
        <v>59</v>
      </c>
      <c r="K25" s="137">
        <f t="shared" ref="K25:L27" si="2">ROUND((K9*K17),0)</f>
        <v>150000000</v>
      </c>
      <c r="L25" s="137">
        <f t="shared" si="2"/>
        <v>336000000</v>
      </c>
    </row>
    <row r="26" spans="2:16" ht="30.65" customHeight="1" thickBot="1" x14ac:dyDescent="0.35">
      <c r="B26" s="125" t="s">
        <v>60</v>
      </c>
      <c r="C26" s="137">
        <f t="shared" si="0"/>
        <v>308160000</v>
      </c>
      <c r="D26" s="137">
        <f t="shared" si="0"/>
        <v>893200000</v>
      </c>
      <c r="E26" s="123"/>
      <c r="F26" s="125" t="s">
        <v>60</v>
      </c>
      <c r="G26" s="137">
        <f t="shared" si="1"/>
        <v>1645043</v>
      </c>
      <c r="H26" s="137">
        <f t="shared" si="1"/>
        <v>8323136</v>
      </c>
      <c r="I26" s="123"/>
      <c r="J26" s="125" t="s">
        <v>60</v>
      </c>
      <c r="K26" s="137">
        <f t="shared" si="2"/>
        <v>166000000</v>
      </c>
      <c r="L26" s="137">
        <f t="shared" si="2"/>
        <v>371450000</v>
      </c>
    </row>
    <row r="27" spans="2:16" ht="30.65" customHeight="1" thickBot="1" x14ac:dyDescent="0.35">
      <c r="B27" s="125" t="s">
        <v>61</v>
      </c>
      <c r="C27" s="137">
        <f t="shared" si="0"/>
        <v>352928000</v>
      </c>
      <c r="D27" s="137">
        <f t="shared" si="0"/>
        <v>990762000</v>
      </c>
      <c r="E27" s="123"/>
      <c r="F27" s="125" t="s">
        <v>61</v>
      </c>
      <c r="G27" s="137">
        <f t="shared" si="1"/>
        <v>2153850</v>
      </c>
      <c r="H27" s="137">
        <f t="shared" si="1"/>
        <v>13023260</v>
      </c>
      <c r="I27" s="123"/>
      <c r="J27" s="125" t="s">
        <v>61</v>
      </c>
      <c r="K27" s="137">
        <f t="shared" si="2"/>
        <v>190000000</v>
      </c>
      <c r="L27" s="137">
        <f t="shared" si="2"/>
        <v>472700000</v>
      </c>
    </row>
    <row r="28" spans="2:16" ht="30.65" customHeight="1" thickBot="1" x14ac:dyDescent="0.35">
      <c r="B28" s="138" t="s">
        <v>70</v>
      </c>
      <c r="C28" s="137">
        <f>SUM(C25:C27)</f>
        <v>879368000</v>
      </c>
      <c r="D28" s="137">
        <f>SUM(D25:D27)</f>
        <v>2695962000</v>
      </c>
      <c r="E28" s="123"/>
      <c r="F28" s="138" t="s">
        <v>70</v>
      </c>
      <c r="G28" s="137">
        <f>SUM(G25:G27)</f>
        <v>5342693</v>
      </c>
      <c r="H28" s="137">
        <f>SUM(H25:H27)</f>
        <v>28337830</v>
      </c>
      <c r="I28" s="123"/>
      <c r="J28" s="138" t="s">
        <v>70</v>
      </c>
      <c r="K28" s="137">
        <f>SUM(K25:K27)</f>
        <v>506000000</v>
      </c>
      <c r="L28" s="137">
        <f>SUM(L25:L27)</f>
        <v>1180150000</v>
      </c>
    </row>
    <row r="29" spans="2:16" ht="26.5" thickBot="1" x14ac:dyDescent="0.35">
      <c r="B29" s="394" t="s">
        <v>71</v>
      </c>
      <c r="C29" s="395"/>
      <c r="D29" s="137">
        <f>+C28+D28</f>
        <v>3575330000</v>
      </c>
      <c r="E29" s="123"/>
      <c r="F29" s="123"/>
      <c r="G29" s="139" t="s">
        <v>72</v>
      </c>
      <c r="H29" s="140">
        <f>+G28+H28</f>
        <v>33680523</v>
      </c>
      <c r="I29" s="123"/>
      <c r="J29" s="123"/>
      <c r="K29" s="139" t="s">
        <v>73</v>
      </c>
      <c r="L29" s="140">
        <f>+K28+L28</f>
        <v>1686150000</v>
      </c>
      <c r="M29" s="136"/>
      <c r="O29" s="133"/>
    </row>
    <row r="30" spans="2:16" x14ac:dyDescent="0.3">
      <c r="B30" s="123"/>
      <c r="C30" s="123"/>
      <c r="D30" s="123"/>
      <c r="E30" s="123"/>
      <c r="F30" s="123"/>
      <c r="H30" s="123"/>
      <c r="I30" s="123"/>
      <c r="J30" s="123"/>
      <c r="K30" s="123"/>
      <c r="L30" s="123"/>
    </row>
    <row r="31" spans="2:16" x14ac:dyDescent="0.3">
      <c r="B31" s="123"/>
      <c r="C31" s="123"/>
      <c r="D31" s="123"/>
      <c r="E31" s="123"/>
      <c r="F31" s="123"/>
      <c r="H31" s="123"/>
      <c r="I31" s="123"/>
      <c r="J31" s="131"/>
      <c r="K31" s="123"/>
      <c r="L31" s="123"/>
    </row>
    <row r="32" spans="2:16" ht="37.5" customHeight="1" x14ac:dyDescent="0.3">
      <c r="B32" s="396" t="s">
        <v>117</v>
      </c>
      <c r="C32" s="396"/>
      <c r="D32" s="396"/>
      <c r="E32" s="396"/>
      <c r="F32" s="397">
        <f>+D29+H29+L29</f>
        <v>5295160523</v>
      </c>
      <c r="G32" s="397"/>
      <c r="I32" s="123"/>
      <c r="J32" s="131"/>
      <c r="K32" s="123"/>
      <c r="L32" s="123"/>
    </row>
    <row r="33" spans="1:12" x14ac:dyDescent="0.3">
      <c r="E33" s="123"/>
      <c r="F33" s="123"/>
      <c r="H33" s="123"/>
      <c r="I33" s="123"/>
      <c r="J33" s="123"/>
      <c r="K33" s="123"/>
      <c r="L33" s="123"/>
    </row>
    <row r="34" spans="1:12" x14ac:dyDescent="0.3">
      <c r="B34" s="141"/>
      <c r="E34" s="123"/>
      <c r="F34" s="123"/>
      <c r="H34" s="123"/>
      <c r="I34" s="123"/>
      <c r="J34" s="123"/>
      <c r="K34" s="142"/>
      <c r="L34" s="142"/>
    </row>
    <row r="35" spans="1:12" x14ac:dyDescent="0.3">
      <c r="B35" s="141"/>
      <c r="E35" s="123"/>
      <c r="F35" s="123"/>
      <c r="H35" s="123"/>
      <c r="I35" s="123"/>
      <c r="J35" s="123"/>
      <c r="K35" s="142"/>
      <c r="L35" s="142"/>
    </row>
    <row r="36" spans="1:12" x14ac:dyDescent="0.3">
      <c r="A36" s="141"/>
      <c r="B36" s="391" t="s">
        <v>75</v>
      </c>
      <c r="C36" s="392"/>
      <c r="D36" s="392"/>
      <c r="E36" s="392"/>
      <c r="F36" s="392"/>
      <c r="G36" s="392"/>
      <c r="H36" s="393"/>
    </row>
    <row r="37" spans="1:12" x14ac:dyDescent="0.3">
      <c r="A37" s="141"/>
      <c r="B37" s="141"/>
      <c r="C37" s="123"/>
      <c r="D37" s="123"/>
    </row>
    <row r="38" spans="1:12" ht="33" customHeight="1" x14ac:dyDescent="0.3">
      <c r="B38" s="360" t="s">
        <v>76</v>
      </c>
      <c r="C38" s="360"/>
      <c r="D38" s="360"/>
      <c r="E38" s="360"/>
      <c r="F38" s="360"/>
      <c r="G38" s="360"/>
      <c r="H38" s="360"/>
    </row>
    <row r="39" spans="1:12" ht="24" customHeight="1" x14ac:dyDescent="0.3">
      <c r="B39" s="143"/>
      <c r="C39" s="378" t="s">
        <v>77</v>
      </c>
      <c r="D39" s="378"/>
      <c r="E39" s="378" t="s">
        <v>78</v>
      </c>
      <c r="F39" s="378"/>
      <c r="G39" s="378" t="s">
        <v>79</v>
      </c>
      <c r="H39" s="378"/>
    </row>
    <row r="40" spans="1:12" ht="44.25" customHeight="1" x14ac:dyDescent="0.3">
      <c r="B40" s="379" t="s">
        <v>80</v>
      </c>
      <c r="C40" s="132" t="s">
        <v>58</v>
      </c>
      <c r="D40" s="132" t="s">
        <v>57</v>
      </c>
      <c r="E40" s="132" t="s">
        <v>58</v>
      </c>
      <c r="F40" s="132" t="s">
        <v>57</v>
      </c>
      <c r="G40" s="132" t="s">
        <v>58</v>
      </c>
      <c r="H40" s="132" t="s">
        <v>57</v>
      </c>
    </row>
    <row r="41" spans="1:12" ht="28" customHeight="1" thickBot="1" x14ac:dyDescent="0.35">
      <c r="B41" s="380"/>
      <c r="C41" s="144">
        <v>3332.22</v>
      </c>
      <c r="D41" s="144">
        <v>13868.34</v>
      </c>
      <c r="E41" s="144">
        <v>1365.3</v>
      </c>
      <c r="F41" s="144">
        <v>2579.64</v>
      </c>
      <c r="G41" s="144">
        <v>350.76</v>
      </c>
      <c r="H41" s="144">
        <v>699.3</v>
      </c>
    </row>
    <row r="42" spans="1:12" ht="25.5" customHeight="1" x14ac:dyDescent="0.3"/>
    <row r="43" spans="1:12" ht="26.5" customHeight="1" x14ac:dyDescent="0.3">
      <c r="B43" s="374" t="s">
        <v>81</v>
      </c>
      <c r="C43" s="374"/>
      <c r="D43" s="374"/>
      <c r="E43" s="374"/>
      <c r="F43" s="374"/>
      <c r="G43" s="374"/>
      <c r="H43" s="374"/>
    </row>
    <row r="44" spans="1:12" ht="23.15" customHeight="1" x14ac:dyDescent="0.3">
      <c r="B44" s="143"/>
      <c r="C44" s="378" t="s">
        <v>77</v>
      </c>
      <c r="D44" s="378"/>
      <c r="E44" s="378" t="s">
        <v>78</v>
      </c>
      <c r="F44" s="378"/>
      <c r="G44" s="378" t="s">
        <v>79</v>
      </c>
      <c r="H44" s="378"/>
    </row>
    <row r="45" spans="1:12" ht="23.5" customHeight="1" x14ac:dyDescent="0.3">
      <c r="B45" s="379" t="s">
        <v>80</v>
      </c>
      <c r="C45" s="132" t="s">
        <v>58</v>
      </c>
      <c r="D45" s="132" t="s">
        <v>57</v>
      </c>
      <c r="E45" s="132" t="s">
        <v>58</v>
      </c>
      <c r="F45" s="132" t="s">
        <v>57</v>
      </c>
      <c r="G45" s="132" t="s">
        <v>58</v>
      </c>
      <c r="H45" s="132" t="s">
        <v>57</v>
      </c>
    </row>
    <row r="46" spans="1:12" ht="24.65" customHeight="1" x14ac:dyDescent="0.3">
      <c r="B46" s="380"/>
      <c r="C46" s="145">
        <v>12000</v>
      </c>
      <c r="D46" s="145">
        <v>10100</v>
      </c>
      <c r="E46" s="145">
        <v>12000</v>
      </c>
      <c r="F46" s="145">
        <v>10100</v>
      </c>
      <c r="G46" s="145">
        <v>12000</v>
      </c>
      <c r="H46" s="145">
        <v>10100</v>
      </c>
    </row>
    <row r="47" spans="1:12" ht="25" customHeight="1" x14ac:dyDescent="0.3"/>
    <row r="48" spans="1:12" ht="20.149999999999999" customHeight="1" x14ac:dyDescent="0.3">
      <c r="B48" s="378" t="s">
        <v>82</v>
      </c>
      <c r="C48" s="378"/>
      <c r="D48" s="378"/>
      <c r="E48" s="378"/>
      <c r="F48" s="378"/>
      <c r="G48" s="378"/>
      <c r="H48" s="378"/>
    </row>
    <row r="49" spans="2:11" ht="23.15" customHeight="1" x14ac:dyDescent="0.3">
      <c r="B49" s="143"/>
      <c r="C49" s="378" t="s">
        <v>77</v>
      </c>
      <c r="D49" s="378"/>
      <c r="E49" s="378" t="s">
        <v>78</v>
      </c>
      <c r="F49" s="378"/>
      <c r="G49" s="378" t="s">
        <v>79</v>
      </c>
      <c r="H49" s="378"/>
    </row>
    <row r="50" spans="2:11" ht="23.15" customHeight="1" x14ac:dyDescent="0.3">
      <c r="B50" s="379" t="s">
        <v>80</v>
      </c>
      <c r="C50" s="132" t="s">
        <v>58</v>
      </c>
      <c r="D50" s="132" t="s">
        <v>57</v>
      </c>
      <c r="E50" s="132" t="s">
        <v>58</v>
      </c>
      <c r="F50" s="132" t="s">
        <v>57</v>
      </c>
      <c r="G50" s="132" t="s">
        <v>58</v>
      </c>
      <c r="H50" s="132" t="s">
        <v>57</v>
      </c>
    </row>
    <row r="51" spans="2:11" ht="31.5" customHeight="1" x14ac:dyDescent="0.3">
      <c r="B51" s="380"/>
      <c r="C51" s="146">
        <f>ROUND(+C46*C41,0)</f>
        <v>39986640</v>
      </c>
      <c r="D51" s="146">
        <f t="shared" ref="D51:H51" si="3">ROUND(+D46*D41,0)</f>
        <v>140070234</v>
      </c>
      <c r="E51" s="146">
        <f t="shared" si="3"/>
        <v>16383600</v>
      </c>
      <c r="F51" s="146">
        <f t="shared" si="3"/>
        <v>26054364</v>
      </c>
      <c r="G51" s="146">
        <f t="shared" si="3"/>
        <v>4209120</v>
      </c>
      <c r="H51" s="146">
        <f t="shared" si="3"/>
        <v>7062930</v>
      </c>
    </row>
    <row r="52" spans="2:11" ht="43" customHeight="1" x14ac:dyDescent="0.3"/>
    <row r="53" spans="2:11" ht="16" customHeight="1" x14ac:dyDescent="0.3">
      <c r="B53" s="123"/>
      <c r="C53" s="123"/>
      <c r="D53" s="147"/>
      <c r="E53" s="147"/>
      <c r="F53" s="147"/>
      <c r="G53" s="147"/>
      <c r="H53" s="147"/>
      <c r="I53" s="123"/>
    </row>
    <row r="54" spans="2:11" ht="31" customHeight="1" x14ac:dyDescent="0.3">
      <c r="B54" s="381" t="s">
        <v>83</v>
      </c>
      <c r="C54" s="381"/>
      <c r="D54" s="381"/>
      <c r="E54" s="381"/>
      <c r="F54" s="179">
        <f>C51+D51+E51+F51+G51+H51</f>
        <v>233766888</v>
      </c>
      <c r="G54" s="179"/>
      <c r="H54" s="147"/>
      <c r="I54" s="123"/>
    </row>
    <row r="55" spans="2:11" ht="16" customHeight="1" x14ac:dyDescent="0.3">
      <c r="B55" s="123"/>
      <c r="C55" s="123"/>
      <c r="D55" s="147"/>
      <c r="E55" s="147"/>
      <c r="F55" s="147"/>
      <c r="G55" s="147"/>
      <c r="H55" s="147"/>
      <c r="I55" s="123"/>
    </row>
    <row r="56" spans="2:11" ht="16" customHeight="1" x14ac:dyDescent="0.3">
      <c r="B56" s="123"/>
      <c r="C56" s="123"/>
      <c r="D56" s="147"/>
      <c r="E56" s="147"/>
      <c r="F56" s="147"/>
      <c r="G56" s="147"/>
      <c r="H56" s="147"/>
      <c r="I56" s="123"/>
    </row>
    <row r="57" spans="2:11" ht="16" customHeight="1" x14ac:dyDescent="0.3">
      <c r="B57" s="366" t="s">
        <v>84</v>
      </c>
      <c r="C57" s="366"/>
      <c r="D57" s="366"/>
      <c r="E57" s="366"/>
      <c r="F57" s="366"/>
      <c r="G57" s="366"/>
      <c r="H57" s="366"/>
      <c r="I57" s="366"/>
      <c r="J57" s="366"/>
      <c r="K57" s="75"/>
    </row>
    <row r="58" spans="2:11" ht="15.75" customHeight="1" x14ac:dyDescent="0.3">
      <c r="B58" s="366"/>
      <c r="C58" s="366"/>
      <c r="D58" s="366"/>
      <c r="E58" s="366"/>
      <c r="F58" s="366"/>
      <c r="G58" s="366"/>
      <c r="H58" s="366"/>
      <c r="I58" s="366"/>
      <c r="J58" s="366"/>
      <c r="K58" s="75"/>
    </row>
    <row r="59" spans="2:11" ht="45" customHeight="1" thickBot="1" x14ac:dyDescent="0.35">
      <c r="B59" s="382" t="s">
        <v>49</v>
      </c>
      <c r="C59" s="383"/>
      <c r="D59" s="383"/>
      <c r="E59" s="123"/>
      <c r="F59" s="384" t="s">
        <v>85</v>
      </c>
      <c r="G59" s="384"/>
      <c r="H59" s="384"/>
      <c r="I59" s="384"/>
      <c r="J59" s="384"/>
      <c r="K59" s="75"/>
    </row>
    <row r="60" spans="2:11" ht="68.5" customHeight="1" thickBot="1" x14ac:dyDescent="0.35">
      <c r="B60" s="385" t="s">
        <v>52</v>
      </c>
      <c r="C60" s="386"/>
      <c r="D60" s="387"/>
      <c r="E60" s="123"/>
      <c r="F60" s="148" t="s">
        <v>55</v>
      </c>
      <c r="G60" s="149" t="s">
        <v>56</v>
      </c>
      <c r="H60" s="149" t="s">
        <v>86</v>
      </c>
      <c r="I60" s="149" t="s">
        <v>87</v>
      </c>
      <c r="J60" s="149" t="s">
        <v>88</v>
      </c>
      <c r="K60" s="75"/>
    </row>
    <row r="61" spans="2:11" ht="30" customHeight="1" thickBot="1" x14ac:dyDescent="0.35">
      <c r="B61" s="363" t="s">
        <v>55</v>
      </c>
      <c r="C61" s="365" t="s">
        <v>56</v>
      </c>
      <c r="D61" s="365"/>
      <c r="E61" s="123"/>
      <c r="F61" s="355" t="s">
        <v>89</v>
      </c>
      <c r="G61" s="151" t="s">
        <v>90</v>
      </c>
      <c r="H61" s="152">
        <v>30</v>
      </c>
      <c r="I61" s="152">
        <v>10</v>
      </c>
      <c r="J61" s="152">
        <v>10</v>
      </c>
      <c r="K61" s="153"/>
    </row>
    <row r="62" spans="2:11" ht="28" customHeight="1" thickBot="1" x14ac:dyDescent="0.35">
      <c r="B62" s="364"/>
      <c r="C62" s="150" t="s">
        <v>57</v>
      </c>
      <c r="D62" s="150" t="s">
        <v>58</v>
      </c>
      <c r="E62" s="123"/>
      <c r="F62" s="355"/>
      <c r="G62" s="151" t="s">
        <v>58</v>
      </c>
      <c r="H62" s="152">
        <v>30</v>
      </c>
      <c r="I62" s="152">
        <v>10</v>
      </c>
      <c r="J62" s="152">
        <v>10</v>
      </c>
      <c r="K62" s="128"/>
    </row>
    <row r="63" spans="2:11" ht="25" customHeight="1" thickBot="1" x14ac:dyDescent="0.35">
      <c r="B63" s="125" t="s">
        <v>59</v>
      </c>
      <c r="C63" s="152">
        <v>548</v>
      </c>
      <c r="D63" s="152">
        <v>548</v>
      </c>
      <c r="E63" s="123"/>
      <c r="F63" s="355" t="s">
        <v>91</v>
      </c>
      <c r="G63" s="151" t="s">
        <v>90</v>
      </c>
      <c r="H63" s="152">
        <v>30</v>
      </c>
      <c r="I63" s="152">
        <v>10</v>
      </c>
      <c r="J63" s="152">
        <v>10</v>
      </c>
      <c r="K63" s="127"/>
    </row>
    <row r="64" spans="2:11" ht="27" customHeight="1" thickBot="1" x14ac:dyDescent="0.35">
      <c r="B64" s="125" t="s">
        <v>60</v>
      </c>
      <c r="C64" s="152">
        <v>548</v>
      </c>
      <c r="D64" s="152">
        <v>548</v>
      </c>
      <c r="E64" s="123"/>
      <c r="F64" s="355"/>
      <c r="G64" s="151" t="s">
        <v>58</v>
      </c>
      <c r="H64" s="152">
        <v>30</v>
      </c>
      <c r="I64" s="152">
        <v>10</v>
      </c>
      <c r="J64" s="152">
        <v>10</v>
      </c>
      <c r="K64" s="127"/>
    </row>
    <row r="65" spans="2:16" ht="20.5" customHeight="1" thickBot="1" x14ac:dyDescent="0.35">
      <c r="B65" s="125" t="s">
        <v>61</v>
      </c>
      <c r="C65" s="152">
        <v>548</v>
      </c>
      <c r="D65" s="152">
        <v>548</v>
      </c>
      <c r="E65" s="123"/>
      <c r="F65" s="355" t="s">
        <v>61</v>
      </c>
      <c r="G65" s="151" t="s">
        <v>90</v>
      </c>
      <c r="H65" s="152">
        <v>36</v>
      </c>
      <c r="I65" s="152">
        <v>12</v>
      </c>
      <c r="J65" s="152">
        <v>12</v>
      </c>
      <c r="K65" s="127"/>
    </row>
    <row r="66" spans="2:16" ht="26.5" customHeight="1" x14ac:dyDescent="0.3">
      <c r="B66" s="128"/>
      <c r="C66" s="129"/>
      <c r="D66" s="123"/>
      <c r="E66" s="123"/>
      <c r="F66" s="355"/>
      <c r="G66" s="151" t="s">
        <v>58</v>
      </c>
      <c r="H66" s="152">
        <v>36</v>
      </c>
      <c r="I66" s="152">
        <v>12</v>
      </c>
      <c r="J66" s="152">
        <v>12</v>
      </c>
      <c r="K66" s="123"/>
    </row>
    <row r="67" spans="2:16" ht="31" customHeight="1" x14ac:dyDescent="0.3">
      <c r="B67" s="374" t="s">
        <v>62</v>
      </c>
      <c r="C67" s="374"/>
      <c r="D67" s="374"/>
      <c r="E67" s="123"/>
      <c r="F67" s="75"/>
      <c r="G67" s="75"/>
      <c r="H67" s="75"/>
      <c r="I67" s="123"/>
      <c r="J67" s="75"/>
      <c r="K67" s="75"/>
    </row>
    <row r="68" spans="2:16" ht="24.75" customHeight="1" thickBot="1" x14ac:dyDescent="0.35">
      <c r="B68" s="375" t="s">
        <v>65</v>
      </c>
      <c r="C68" s="376"/>
      <c r="D68" s="377"/>
      <c r="E68" s="123"/>
      <c r="F68" s="388" t="s">
        <v>85</v>
      </c>
      <c r="G68" s="389"/>
      <c r="H68" s="389"/>
      <c r="I68" s="389"/>
      <c r="J68" s="390"/>
      <c r="K68" s="75"/>
    </row>
    <row r="69" spans="2:16" ht="70.5" customHeight="1" thickBot="1" x14ac:dyDescent="0.35">
      <c r="B69" s="363" t="s">
        <v>55</v>
      </c>
      <c r="C69" s="365" t="s">
        <v>56</v>
      </c>
      <c r="D69" s="365"/>
      <c r="E69" s="123"/>
      <c r="F69" s="148" t="s">
        <v>55</v>
      </c>
      <c r="G69" s="149" t="s">
        <v>56</v>
      </c>
      <c r="H69" s="154" t="s">
        <v>86</v>
      </c>
      <c r="I69" s="154" t="s">
        <v>87</v>
      </c>
      <c r="J69" s="154" t="s">
        <v>88</v>
      </c>
      <c r="K69" s="155"/>
    </row>
    <row r="70" spans="2:16" ht="31" customHeight="1" thickBot="1" x14ac:dyDescent="0.35">
      <c r="B70" s="364"/>
      <c r="C70" s="150" t="s">
        <v>57</v>
      </c>
      <c r="D70" s="150" t="s">
        <v>58</v>
      </c>
      <c r="E70" s="134"/>
      <c r="F70" s="151" t="s">
        <v>89</v>
      </c>
      <c r="G70" s="156" t="s">
        <v>90</v>
      </c>
      <c r="H70" s="157">
        <v>85773</v>
      </c>
      <c r="I70" s="157">
        <v>155700.75</v>
      </c>
      <c r="J70" s="157">
        <v>185984.25</v>
      </c>
      <c r="K70" s="158"/>
      <c r="L70" s="158"/>
      <c r="M70" s="158"/>
      <c r="N70" s="159"/>
      <c r="O70" s="159"/>
      <c r="P70" s="159"/>
    </row>
    <row r="71" spans="2:16" ht="23.5" customHeight="1" thickBot="1" x14ac:dyDescent="0.35">
      <c r="B71" s="125" t="s">
        <v>59</v>
      </c>
      <c r="C71" s="160">
        <v>98000</v>
      </c>
      <c r="D71" s="160">
        <v>205000</v>
      </c>
      <c r="E71" s="123"/>
      <c r="F71" s="151"/>
      <c r="G71" s="156" t="s">
        <v>58</v>
      </c>
      <c r="H71" s="157">
        <v>149568</v>
      </c>
      <c r="I71" s="157">
        <v>373518</v>
      </c>
      <c r="J71" s="157">
        <v>405839.25</v>
      </c>
      <c r="K71" s="158"/>
      <c r="L71" s="158"/>
      <c r="M71" s="158"/>
      <c r="N71" s="159"/>
      <c r="O71" s="159"/>
      <c r="P71" s="159"/>
    </row>
    <row r="72" spans="2:16" ht="23.5" customHeight="1" thickBot="1" x14ac:dyDescent="0.35">
      <c r="B72" s="125" t="s">
        <v>60</v>
      </c>
      <c r="C72" s="160">
        <v>105000</v>
      </c>
      <c r="D72" s="160">
        <v>290000</v>
      </c>
      <c r="E72" s="123"/>
      <c r="F72" s="151" t="s">
        <v>91</v>
      </c>
      <c r="G72" s="156" t="s">
        <v>90</v>
      </c>
      <c r="H72" s="157">
        <v>94767.75</v>
      </c>
      <c r="I72" s="157">
        <v>263614.5</v>
      </c>
      <c r="J72" s="157">
        <v>286035.75</v>
      </c>
      <c r="K72" s="158"/>
      <c r="L72" s="158"/>
      <c r="M72" s="158"/>
      <c r="N72" s="159"/>
      <c r="O72" s="159"/>
      <c r="P72" s="159"/>
    </row>
    <row r="73" spans="2:16" ht="23.5" customHeight="1" thickBot="1" x14ac:dyDescent="0.35">
      <c r="B73" s="125" t="s">
        <v>61</v>
      </c>
      <c r="C73" s="160">
        <v>160000</v>
      </c>
      <c r="D73" s="160">
        <v>350000</v>
      </c>
      <c r="E73" s="123"/>
      <c r="F73" s="151"/>
      <c r="G73" s="156" t="s">
        <v>58</v>
      </c>
      <c r="H73" s="157">
        <v>162930.75</v>
      </c>
      <c r="I73" s="157">
        <v>877706.25</v>
      </c>
      <c r="J73" s="157">
        <v>900709.5</v>
      </c>
      <c r="K73" s="158"/>
      <c r="L73" s="158"/>
      <c r="M73" s="158"/>
      <c r="N73" s="159"/>
      <c r="O73" s="159"/>
      <c r="P73" s="159"/>
    </row>
    <row r="74" spans="2:16" ht="28.5" customHeight="1" x14ac:dyDescent="0.3">
      <c r="B74" s="123"/>
      <c r="C74" s="123"/>
      <c r="D74" s="123"/>
      <c r="E74" s="123"/>
      <c r="F74" s="355" t="s">
        <v>61</v>
      </c>
      <c r="G74" s="156" t="s">
        <v>90</v>
      </c>
      <c r="H74" s="157">
        <v>108067.5</v>
      </c>
      <c r="I74" s="157">
        <v>764604.75</v>
      </c>
      <c r="J74" s="157">
        <v>815271.75</v>
      </c>
      <c r="K74" s="158"/>
      <c r="L74" s="158"/>
      <c r="M74" s="158"/>
      <c r="N74" s="159"/>
      <c r="O74" s="159"/>
      <c r="P74" s="159"/>
    </row>
    <row r="75" spans="2:16" ht="24.65" customHeight="1" x14ac:dyDescent="0.3">
      <c r="B75" s="366" t="s">
        <v>67</v>
      </c>
      <c r="C75" s="366"/>
      <c r="D75" s="366"/>
      <c r="E75" s="123"/>
      <c r="F75" s="355"/>
      <c r="G75" s="156" t="s">
        <v>58</v>
      </c>
      <c r="H75" s="157">
        <v>180180</v>
      </c>
      <c r="I75" s="157">
        <v>1302672.75</v>
      </c>
      <c r="J75" s="157">
        <v>1424389.5</v>
      </c>
      <c r="K75" s="158"/>
      <c r="L75" s="158"/>
      <c r="M75" s="158"/>
      <c r="N75" s="159"/>
      <c r="O75" s="159"/>
      <c r="P75" s="159"/>
    </row>
    <row r="76" spans="2:16" ht="20.149999999999999" customHeight="1" thickBot="1" x14ac:dyDescent="0.35">
      <c r="B76" s="367" t="s">
        <v>65</v>
      </c>
      <c r="C76" s="368"/>
      <c r="D76" s="369"/>
      <c r="E76" s="123"/>
      <c r="K76" s="75"/>
    </row>
    <row r="77" spans="2:16" ht="21.75" customHeight="1" thickBot="1" x14ac:dyDescent="0.35">
      <c r="B77" s="363" t="s">
        <v>55</v>
      </c>
      <c r="C77" s="365" t="s">
        <v>56</v>
      </c>
      <c r="D77" s="365"/>
      <c r="E77" s="123"/>
      <c r="F77" s="370" t="s">
        <v>92</v>
      </c>
      <c r="G77" s="371"/>
      <c r="H77" s="371"/>
      <c r="I77" s="371"/>
      <c r="J77" s="372"/>
      <c r="K77" s="153"/>
      <c r="L77" s="153"/>
    </row>
    <row r="78" spans="2:16" ht="40" customHeight="1" thickBot="1" x14ac:dyDescent="0.35">
      <c r="B78" s="364"/>
      <c r="C78" s="150" t="s">
        <v>57</v>
      </c>
      <c r="D78" s="150" t="s">
        <v>58</v>
      </c>
      <c r="E78" s="123"/>
      <c r="F78" s="148" t="s">
        <v>55</v>
      </c>
      <c r="G78" s="149" t="s">
        <v>56</v>
      </c>
      <c r="H78" s="154" t="s">
        <v>86</v>
      </c>
      <c r="I78" s="154" t="s">
        <v>87</v>
      </c>
      <c r="J78" s="154" t="s">
        <v>88</v>
      </c>
      <c r="K78" s="158"/>
      <c r="L78" s="158"/>
      <c r="M78" s="158"/>
    </row>
    <row r="79" spans="2:16" ht="37" customHeight="1" thickBot="1" x14ac:dyDescent="0.35">
      <c r="B79" s="125" t="s">
        <v>59</v>
      </c>
      <c r="C79" s="137">
        <f t="shared" ref="C79:D81" si="4">ROUND((C63*C71),0)</f>
        <v>53704000</v>
      </c>
      <c r="D79" s="137">
        <f t="shared" si="4"/>
        <v>112340000</v>
      </c>
      <c r="E79" s="123"/>
      <c r="F79" s="151" t="s">
        <v>89</v>
      </c>
      <c r="G79" s="156" t="s">
        <v>90</v>
      </c>
      <c r="H79" s="161">
        <f>ROUND((H61*H70),0)</f>
        <v>2573190</v>
      </c>
      <c r="I79" s="161">
        <f t="shared" ref="H79:J84" si="5">ROUND((I61*I70),0)</f>
        <v>1557008</v>
      </c>
      <c r="J79" s="161">
        <f t="shared" si="5"/>
        <v>1859843</v>
      </c>
      <c r="K79" s="158"/>
      <c r="L79" s="158"/>
      <c r="M79" s="158"/>
    </row>
    <row r="80" spans="2:16" ht="37" customHeight="1" thickBot="1" x14ac:dyDescent="0.35">
      <c r="B80" s="125" t="s">
        <v>60</v>
      </c>
      <c r="C80" s="137">
        <f t="shared" si="4"/>
        <v>57540000</v>
      </c>
      <c r="D80" s="137">
        <f t="shared" si="4"/>
        <v>158920000</v>
      </c>
      <c r="E80" s="123"/>
      <c r="F80" s="151"/>
      <c r="G80" s="156" t="s">
        <v>58</v>
      </c>
      <c r="H80" s="162">
        <f>ROUND((H62*H71),0)</f>
        <v>4487040</v>
      </c>
      <c r="I80" s="161">
        <f t="shared" si="5"/>
        <v>3735180</v>
      </c>
      <c r="J80" s="161">
        <f t="shared" si="5"/>
        <v>4058393</v>
      </c>
      <c r="K80" s="158"/>
      <c r="L80" s="158"/>
      <c r="M80" s="158"/>
    </row>
    <row r="81" spans="2:13" ht="37.5" customHeight="1" thickBot="1" x14ac:dyDescent="0.35">
      <c r="B81" s="125" t="s">
        <v>61</v>
      </c>
      <c r="C81" s="137">
        <f t="shared" si="4"/>
        <v>87680000</v>
      </c>
      <c r="D81" s="137">
        <f t="shared" si="4"/>
        <v>191800000</v>
      </c>
      <c r="E81" s="123"/>
      <c r="F81" s="151" t="s">
        <v>91</v>
      </c>
      <c r="G81" s="156" t="s">
        <v>90</v>
      </c>
      <c r="H81" s="162">
        <f t="shared" si="5"/>
        <v>2843033</v>
      </c>
      <c r="I81" s="161">
        <f t="shared" si="5"/>
        <v>2636145</v>
      </c>
      <c r="J81" s="161">
        <f t="shared" si="5"/>
        <v>2860358</v>
      </c>
      <c r="K81" s="158"/>
      <c r="L81" s="158"/>
      <c r="M81" s="158"/>
    </row>
    <row r="82" spans="2:13" ht="42.65" customHeight="1" thickBot="1" x14ac:dyDescent="0.35">
      <c r="B82" s="138" t="s">
        <v>70</v>
      </c>
      <c r="C82" s="137">
        <f>SUM(C79:C81)</f>
        <v>198924000</v>
      </c>
      <c r="D82" s="137">
        <f>SUM(D79:D81)</f>
        <v>463060000</v>
      </c>
      <c r="E82" s="123"/>
      <c r="F82" s="151"/>
      <c r="G82" s="156" t="s">
        <v>58</v>
      </c>
      <c r="H82" s="162">
        <f t="shared" si="5"/>
        <v>4887923</v>
      </c>
      <c r="I82" s="161">
        <f t="shared" si="5"/>
        <v>8777063</v>
      </c>
      <c r="J82" s="161">
        <f t="shared" si="5"/>
        <v>9007095</v>
      </c>
      <c r="K82" s="158"/>
      <c r="L82" s="158"/>
      <c r="M82" s="158"/>
    </row>
    <row r="83" spans="2:13" ht="47.15" customHeight="1" thickBot="1" x14ac:dyDescent="0.35">
      <c r="B83" s="353" t="s">
        <v>93</v>
      </c>
      <c r="C83" s="354"/>
      <c r="D83" s="137">
        <f>+C82+D82</f>
        <v>661984000</v>
      </c>
      <c r="E83" s="123"/>
      <c r="F83" s="355" t="s">
        <v>61</v>
      </c>
      <c r="G83" s="156" t="s">
        <v>90</v>
      </c>
      <c r="H83" s="162">
        <f t="shared" si="5"/>
        <v>3890430</v>
      </c>
      <c r="I83" s="161">
        <f t="shared" si="5"/>
        <v>9175257</v>
      </c>
      <c r="J83" s="161">
        <f t="shared" si="5"/>
        <v>9783261</v>
      </c>
      <c r="K83" s="158"/>
      <c r="L83" s="158"/>
      <c r="M83" s="158"/>
    </row>
    <row r="84" spans="2:13" ht="41.5" customHeight="1" thickBot="1" x14ac:dyDescent="0.35">
      <c r="B84" s="79"/>
      <c r="C84" s="79"/>
      <c r="D84" s="163"/>
      <c r="E84" s="123"/>
      <c r="F84" s="355"/>
      <c r="G84" s="156" t="s">
        <v>58</v>
      </c>
      <c r="H84" s="162">
        <f t="shared" si="5"/>
        <v>6486480</v>
      </c>
      <c r="I84" s="161">
        <f t="shared" si="5"/>
        <v>15632073</v>
      </c>
      <c r="J84" s="161">
        <f t="shared" si="5"/>
        <v>17092674</v>
      </c>
      <c r="K84" s="79"/>
      <c r="L84" s="164"/>
    </row>
    <row r="85" spans="2:13" ht="38.5" customHeight="1" thickBot="1" x14ac:dyDescent="0.35">
      <c r="B85" s="79"/>
      <c r="C85" s="79"/>
      <c r="D85" s="163"/>
      <c r="E85" s="123"/>
      <c r="F85" s="356" t="s">
        <v>70</v>
      </c>
      <c r="G85" s="357"/>
      <c r="H85" s="137">
        <f>SUM(H79:H84)</f>
        <v>25168096</v>
      </c>
      <c r="I85" s="137">
        <f>SUM(I79:I84)</f>
        <v>41512726</v>
      </c>
      <c r="J85" s="137">
        <f>SUM(J79:J84)</f>
        <v>44661624</v>
      </c>
      <c r="K85" s="79"/>
      <c r="L85" s="164"/>
    </row>
    <row r="86" spans="2:13" ht="47.5" customHeight="1" thickBot="1" x14ac:dyDescent="0.35">
      <c r="B86" s="123"/>
      <c r="C86" s="123"/>
      <c r="D86" s="123"/>
      <c r="E86" s="123"/>
      <c r="F86" s="353" t="s">
        <v>93</v>
      </c>
      <c r="G86" s="354"/>
      <c r="H86" s="137">
        <f>+I85+H85+J85</f>
        <v>111342446</v>
      </c>
      <c r="I86" s="123"/>
      <c r="J86" s="123"/>
      <c r="K86" s="123"/>
      <c r="L86" s="123"/>
    </row>
    <row r="87" spans="2:13" ht="16" customHeight="1" x14ac:dyDescent="0.3">
      <c r="B87" s="123"/>
      <c r="C87" s="123"/>
      <c r="D87" s="123"/>
      <c r="E87" s="123"/>
      <c r="F87" s="123"/>
      <c r="H87" s="123"/>
      <c r="I87" s="123"/>
      <c r="J87" s="131"/>
      <c r="K87" s="123"/>
      <c r="L87" s="123"/>
    </row>
    <row r="88" spans="2:13" ht="30" customHeight="1" x14ac:dyDescent="0.3">
      <c r="B88" s="358" t="s">
        <v>94</v>
      </c>
      <c r="C88" s="358"/>
      <c r="D88" s="358"/>
      <c r="E88" s="358"/>
      <c r="F88" s="179">
        <f>+D83+H86</f>
        <v>773326446</v>
      </c>
      <c r="G88" s="179"/>
      <c r="I88" s="123"/>
      <c r="J88" s="131"/>
      <c r="K88" s="123"/>
      <c r="L88" s="123"/>
    </row>
    <row r="89" spans="2:13" ht="16" customHeight="1" x14ac:dyDescent="0.3">
      <c r="B89" s="123"/>
      <c r="C89" s="123"/>
      <c r="D89" s="147"/>
      <c r="E89" s="147"/>
      <c r="F89" s="147"/>
      <c r="G89" s="147"/>
      <c r="H89" s="147"/>
      <c r="I89" s="123"/>
    </row>
    <row r="92" spans="2:13" ht="31.5" customHeight="1" x14ac:dyDescent="0.3">
      <c r="B92" s="359" t="s">
        <v>95</v>
      </c>
      <c r="C92" s="359"/>
      <c r="D92" s="359"/>
      <c r="E92" s="359"/>
      <c r="F92" s="359"/>
      <c r="G92" s="359"/>
      <c r="H92" s="359"/>
      <c r="I92" s="147"/>
      <c r="J92" s="123"/>
      <c r="K92" s="123"/>
      <c r="L92" s="123"/>
      <c r="M92" s="123"/>
    </row>
    <row r="93" spans="2:13" ht="31.5" customHeight="1" x14ac:dyDescent="0.3">
      <c r="B93" s="360" t="s">
        <v>96</v>
      </c>
      <c r="C93" s="360"/>
      <c r="D93" s="360"/>
      <c r="E93" s="360"/>
      <c r="F93" s="360"/>
      <c r="G93" s="360"/>
      <c r="H93" s="360"/>
      <c r="I93" s="165"/>
      <c r="J93" s="123"/>
      <c r="K93" s="123"/>
      <c r="L93" s="123"/>
      <c r="M93" s="123"/>
    </row>
    <row r="94" spans="2:13" ht="28.5" customHeight="1" x14ac:dyDescent="0.3">
      <c r="B94" s="361" t="s">
        <v>97</v>
      </c>
      <c r="C94" s="349" t="s">
        <v>77</v>
      </c>
      <c r="D94" s="349"/>
      <c r="E94" s="349" t="s">
        <v>78</v>
      </c>
      <c r="F94" s="349"/>
      <c r="G94" s="349" t="s">
        <v>79</v>
      </c>
      <c r="H94" s="349"/>
      <c r="I94" s="147"/>
      <c r="J94" s="123"/>
      <c r="K94" s="123"/>
      <c r="L94" s="123"/>
      <c r="M94" s="123"/>
    </row>
    <row r="95" spans="2:13" ht="31" customHeight="1" x14ac:dyDescent="0.3">
      <c r="B95" s="362"/>
      <c r="C95" s="166" t="s">
        <v>58</v>
      </c>
      <c r="D95" s="166" t="s">
        <v>57</v>
      </c>
      <c r="E95" s="166" t="s">
        <v>58</v>
      </c>
      <c r="F95" s="166" t="s">
        <v>57</v>
      </c>
      <c r="G95" s="166" t="s">
        <v>58</v>
      </c>
      <c r="H95" s="166" t="s">
        <v>57</v>
      </c>
      <c r="I95" s="147"/>
      <c r="J95" s="123"/>
      <c r="K95" s="123"/>
      <c r="L95" s="123"/>
      <c r="M95" s="123"/>
    </row>
    <row r="96" spans="2:13" ht="23.5" customHeight="1" x14ac:dyDescent="0.3">
      <c r="B96" s="167" t="s">
        <v>98</v>
      </c>
      <c r="C96" s="168">
        <v>1</v>
      </c>
      <c r="D96" s="168">
        <v>1</v>
      </c>
      <c r="E96" s="168">
        <v>1</v>
      </c>
      <c r="F96" s="168">
        <v>1</v>
      </c>
      <c r="G96" s="168">
        <v>1</v>
      </c>
      <c r="H96" s="168">
        <v>1</v>
      </c>
      <c r="I96" s="147"/>
      <c r="J96" s="123"/>
      <c r="K96" s="123"/>
      <c r="L96" s="123"/>
      <c r="M96" s="123"/>
    </row>
    <row r="97" spans="2:19" ht="23.5" customHeight="1" x14ac:dyDescent="0.3">
      <c r="B97" s="167" t="s">
        <v>99</v>
      </c>
      <c r="C97" s="168">
        <v>1</v>
      </c>
      <c r="D97" s="168">
        <v>1</v>
      </c>
      <c r="E97" s="168">
        <v>1</v>
      </c>
      <c r="F97" s="168">
        <v>1</v>
      </c>
      <c r="G97" s="168">
        <v>1</v>
      </c>
      <c r="H97" s="168">
        <v>1</v>
      </c>
      <c r="I97" s="147"/>
      <c r="J97" s="123"/>
      <c r="K97" s="123"/>
      <c r="L97" s="123"/>
      <c r="M97" s="123"/>
    </row>
    <row r="98" spans="2:19" ht="25.5" customHeight="1" x14ac:dyDescent="0.3">
      <c r="B98" s="167" t="s">
        <v>100</v>
      </c>
      <c r="C98" s="168">
        <v>1</v>
      </c>
      <c r="D98" s="168">
        <v>1</v>
      </c>
      <c r="E98" s="168">
        <v>1</v>
      </c>
      <c r="F98" s="168">
        <v>1</v>
      </c>
      <c r="G98" s="168">
        <v>1</v>
      </c>
      <c r="H98" s="168">
        <v>1</v>
      </c>
      <c r="I98" s="147"/>
      <c r="J98" s="123"/>
      <c r="K98" s="123"/>
      <c r="L98" s="123"/>
      <c r="M98" s="123"/>
    </row>
    <row r="99" spans="2:19" x14ac:dyDescent="0.3">
      <c r="B99" s="169"/>
      <c r="I99" s="147"/>
      <c r="J99" s="123"/>
      <c r="K99" s="123"/>
      <c r="L99" s="123"/>
      <c r="M99" s="123"/>
    </row>
    <row r="100" spans="2:19" ht="25.5" customHeight="1" x14ac:dyDescent="0.3">
      <c r="B100" s="373" t="s">
        <v>101</v>
      </c>
      <c r="C100" s="373"/>
      <c r="D100" s="373"/>
      <c r="E100" s="373"/>
      <c r="F100" s="373"/>
      <c r="G100" s="373"/>
      <c r="H100" s="373"/>
      <c r="I100" s="165"/>
      <c r="J100" s="123"/>
      <c r="K100" s="123"/>
      <c r="L100" s="123"/>
      <c r="M100" s="123"/>
    </row>
    <row r="101" spans="2:19" ht="20.149999999999999" customHeight="1" x14ac:dyDescent="0.3">
      <c r="B101" s="347" t="s">
        <v>97</v>
      </c>
      <c r="C101" s="349" t="s">
        <v>77</v>
      </c>
      <c r="D101" s="349"/>
      <c r="E101" s="349" t="s">
        <v>78</v>
      </c>
      <c r="F101" s="349"/>
      <c r="G101" s="349" t="s">
        <v>79</v>
      </c>
      <c r="H101" s="349"/>
      <c r="I101" s="165"/>
      <c r="J101" s="123"/>
      <c r="K101" s="123"/>
      <c r="L101" s="123"/>
      <c r="M101" s="123"/>
    </row>
    <row r="102" spans="2:19" ht="22.5" customHeight="1" x14ac:dyDescent="0.3">
      <c r="B102" s="348"/>
      <c r="C102" s="166" t="s">
        <v>58</v>
      </c>
      <c r="D102" s="166" t="s">
        <v>57</v>
      </c>
      <c r="E102" s="166" t="s">
        <v>58</v>
      </c>
      <c r="F102" s="166" t="s">
        <v>57</v>
      </c>
      <c r="G102" s="166" t="s">
        <v>58</v>
      </c>
      <c r="H102" s="166" t="s">
        <v>57</v>
      </c>
      <c r="I102" s="170"/>
      <c r="J102" s="171"/>
      <c r="K102" s="123"/>
      <c r="L102" s="123"/>
      <c r="M102" s="123"/>
    </row>
    <row r="103" spans="2:19" ht="24.65" customHeight="1" x14ac:dyDescent="0.3">
      <c r="B103" s="167" t="s">
        <v>98</v>
      </c>
      <c r="C103" s="145">
        <v>351505</v>
      </c>
      <c r="D103" s="145">
        <v>251075</v>
      </c>
      <c r="E103" s="145">
        <v>451935</v>
      </c>
      <c r="F103" s="145">
        <v>301290</v>
      </c>
      <c r="G103" s="145">
        <v>652795</v>
      </c>
      <c r="H103" s="145">
        <v>502150</v>
      </c>
      <c r="I103" s="147"/>
      <c r="J103" s="147"/>
      <c r="K103" s="147"/>
      <c r="L103" s="147"/>
      <c r="M103" s="147"/>
      <c r="N103" s="147"/>
      <c r="O103" s="147"/>
      <c r="P103" s="147"/>
      <c r="Q103" s="147"/>
      <c r="R103" s="147"/>
      <c r="S103" s="147"/>
    </row>
    <row r="104" spans="2:19" ht="24.65" customHeight="1" x14ac:dyDescent="0.3">
      <c r="B104" s="167" t="s">
        <v>99</v>
      </c>
      <c r="C104" s="145">
        <v>703010</v>
      </c>
      <c r="D104" s="145">
        <v>502150</v>
      </c>
      <c r="E104" s="145">
        <v>803440</v>
      </c>
      <c r="F104" s="145">
        <v>602580</v>
      </c>
      <c r="G104" s="145">
        <v>1305590</v>
      </c>
      <c r="H104" s="145">
        <v>1004300</v>
      </c>
      <c r="I104" s="147"/>
      <c r="J104" s="147"/>
      <c r="K104" s="147"/>
      <c r="L104" s="147"/>
      <c r="M104" s="147"/>
      <c r="N104" s="147"/>
      <c r="O104" s="147"/>
      <c r="P104" s="147"/>
      <c r="Q104" s="147"/>
      <c r="R104" s="147"/>
      <c r="S104" s="147"/>
    </row>
    <row r="105" spans="2:19" ht="23.5" customHeight="1" x14ac:dyDescent="0.3">
      <c r="B105" s="167" t="s">
        <v>100</v>
      </c>
      <c r="C105" s="145">
        <v>1054515</v>
      </c>
      <c r="D105" s="145">
        <v>753225</v>
      </c>
      <c r="E105" s="145">
        <v>1255375</v>
      </c>
      <c r="F105" s="145">
        <v>903870</v>
      </c>
      <c r="G105" s="145">
        <v>1958385</v>
      </c>
      <c r="H105" s="145">
        <v>1506450</v>
      </c>
      <c r="I105" s="147"/>
      <c r="J105" s="147"/>
      <c r="K105" s="147"/>
      <c r="L105" s="147"/>
      <c r="M105" s="147"/>
      <c r="N105" s="147"/>
      <c r="O105" s="147"/>
      <c r="P105" s="147"/>
      <c r="Q105" s="147"/>
      <c r="R105" s="147"/>
      <c r="S105" s="147"/>
    </row>
    <row r="106" spans="2:19" ht="27.65" customHeight="1" x14ac:dyDescent="0.3">
      <c r="B106" s="167" t="s">
        <v>70</v>
      </c>
      <c r="C106" s="172">
        <v>2109030</v>
      </c>
      <c r="D106" s="172">
        <v>1506450</v>
      </c>
      <c r="E106" s="172">
        <v>2510750</v>
      </c>
      <c r="F106" s="172">
        <v>1807740</v>
      </c>
      <c r="G106" s="172">
        <v>3916770</v>
      </c>
      <c r="H106" s="172">
        <v>3012900</v>
      </c>
      <c r="I106" s="147"/>
      <c r="J106" s="147"/>
      <c r="K106" s="147"/>
      <c r="L106" s="147"/>
      <c r="M106" s="147"/>
      <c r="N106" s="147"/>
      <c r="O106" s="147"/>
      <c r="P106" s="147"/>
      <c r="Q106" s="147"/>
      <c r="R106" s="147"/>
      <c r="S106" s="147"/>
    </row>
    <row r="107" spans="2:19" ht="26.15" customHeight="1" x14ac:dyDescent="0.3">
      <c r="C107" s="159"/>
      <c r="I107" s="147"/>
      <c r="J107" s="123"/>
      <c r="K107" s="123"/>
      <c r="L107" s="123"/>
      <c r="M107" s="123"/>
    </row>
    <row r="108" spans="2:19" ht="27.65" customHeight="1" x14ac:dyDescent="0.3">
      <c r="B108" s="350" t="s">
        <v>102</v>
      </c>
      <c r="C108" s="350"/>
      <c r="D108" s="350"/>
      <c r="E108" s="350"/>
      <c r="F108" s="180">
        <f>C106+D106+E106+F106+G106+H106</f>
        <v>14863640</v>
      </c>
      <c r="G108" s="180"/>
      <c r="I108" s="173"/>
      <c r="J108" s="173"/>
      <c r="K108" s="173"/>
      <c r="L108" s="173"/>
      <c r="M108" s="173"/>
      <c r="N108" s="173"/>
    </row>
    <row r="109" spans="2:19" x14ac:dyDescent="0.3">
      <c r="B109" s="123"/>
      <c r="C109" s="123"/>
      <c r="D109" s="147"/>
      <c r="E109" s="147"/>
      <c r="F109" s="147"/>
      <c r="G109" s="147"/>
      <c r="H109" s="147"/>
      <c r="I109" s="173"/>
      <c r="J109" s="173"/>
      <c r="K109" s="173"/>
      <c r="L109" s="173"/>
      <c r="M109" s="173"/>
      <c r="N109" s="173"/>
    </row>
    <row r="110" spans="2:19" x14ac:dyDescent="0.3">
      <c r="I110" s="173"/>
      <c r="J110" s="173"/>
      <c r="K110" s="173"/>
      <c r="L110" s="173"/>
      <c r="M110" s="173"/>
      <c r="N110" s="173"/>
    </row>
    <row r="111" spans="2:19" x14ac:dyDescent="0.3">
      <c r="I111" s="173"/>
      <c r="J111" s="173"/>
      <c r="K111" s="173"/>
      <c r="L111" s="173"/>
      <c r="M111" s="173"/>
      <c r="N111" s="173"/>
    </row>
    <row r="112" spans="2:19" x14ac:dyDescent="0.3">
      <c r="B112" s="351" t="s">
        <v>103</v>
      </c>
      <c r="C112" s="351"/>
      <c r="D112" s="352">
        <f>F108+F88+F54+F32</f>
        <v>6317117497</v>
      </c>
      <c r="E112" s="352"/>
    </row>
    <row r="116" spans="2:12" ht="54" customHeight="1" x14ac:dyDescent="0.3"/>
    <row r="117" spans="2:12" s="174" customFormat="1" ht="42.65" customHeight="1" x14ac:dyDescent="0.3">
      <c r="B117" s="337" t="s">
        <v>104</v>
      </c>
      <c r="C117" s="338"/>
      <c r="D117" s="339"/>
      <c r="E117" s="340"/>
      <c r="F117" s="341"/>
    </row>
    <row r="118" spans="2:12" s="174" customFormat="1" ht="50.15" customHeight="1" x14ac:dyDescent="0.3">
      <c r="B118" s="342" t="s">
        <v>105</v>
      </c>
      <c r="C118" s="343"/>
      <c r="D118" s="339" t="s">
        <v>118</v>
      </c>
      <c r="E118" s="340"/>
      <c r="F118" s="341"/>
      <c r="K118" s="175"/>
      <c r="L118" s="176"/>
    </row>
    <row r="119" spans="2:12" s="174" customFormat="1" ht="29.5" customHeight="1" x14ac:dyDescent="0.3">
      <c r="B119" s="337" t="s">
        <v>107</v>
      </c>
      <c r="C119" s="338"/>
      <c r="D119" s="344" t="s">
        <v>119</v>
      </c>
      <c r="E119" s="345"/>
      <c r="F119" s="346"/>
    </row>
    <row r="120" spans="2:12" s="174" customFormat="1" ht="31" customHeight="1" x14ac:dyDescent="0.3">
      <c r="B120" s="337" t="s">
        <v>109</v>
      </c>
      <c r="C120" s="338"/>
      <c r="D120" s="339" t="s">
        <v>120</v>
      </c>
      <c r="E120" s="340"/>
      <c r="F120" s="341"/>
      <c r="J120" s="177"/>
    </row>
    <row r="121" spans="2:12" s="174" customFormat="1" ht="29.5" customHeight="1" x14ac:dyDescent="0.3">
      <c r="B121" s="337" t="s">
        <v>111</v>
      </c>
      <c r="C121" s="338"/>
      <c r="D121" s="339" t="s">
        <v>121</v>
      </c>
      <c r="E121" s="340"/>
      <c r="F121" s="341"/>
    </row>
    <row r="122" spans="2:12" s="174" customFormat="1" ht="29.5" customHeight="1" x14ac:dyDescent="0.3">
      <c r="B122" s="337" t="s">
        <v>113</v>
      </c>
      <c r="C122" s="338"/>
      <c r="D122" s="339">
        <v>3005484777</v>
      </c>
      <c r="E122" s="340"/>
      <c r="F122" s="341"/>
    </row>
    <row r="123" spans="2:12" s="174" customFormat="1" ht="37" customHeight="1" x14ac:dyDescent="0.3">
      <c r="B123" s="337" t="s">
        <v>115</v>
      </c>
      <c r="C123" s="338"/>
      <c r="D123" s="339"/>
      <c r="E123" s="340"/>
      <c r="F123" s="341"/>
    </row>
    <row r="124" spans="2:12" s="174" customFormat="1" x14ac:dyDescent="0.3"/>
    <row r="125" spans="2:12" s="174" customFormat="1" x14ac:dyDescent="0.3"/>
    <row r="126" spans="2:12" s="174" customFormat="1" x14ac:dyDescent="0.3"/>
    <row r="127" spans="2:12" s="174" customFormat="1" x14ac:dyDescent="0.3"/>
  </sheetData>
  <mergeCells count="110">
    <mergeCell ref="B3:L4"/>
    <mergeCell ref="B5:D5"/>
    <mergeCell ref="F5:H5"/>
    <mergeCell ref="J5:L5"/>
    <mergeCell ref="B6:D6"/>
    <mergeCell ref="F6:H6"/>
    <mergeCell ref="J6:L6"/>
    <mergeCell ref="B13:D13"/>
    <mergeCell ref="F13:H13"/>
    <mergeCell ref="J13:L13"/>
    <mergeCell ref="B14:D14"/>
    <mergeCell ref="F14:H14"/>
    <mergeCell ref="J14:L14"/>
    <mergeCell ref="B7:B8"/>
    <mergeCell ref="C7:D7"/>
    <mergeCell ref="F7:F8"/>
    <mergeCell ref="G7:H7"/>
    <mergeCell ref="J7:J8"/>
    <mergeCell ref="K7:L7"/>
    <mergeCell ref="B21:D21"/>
    <mergeCell ref="F21:H21"/>
    <mergeCell ref="J21:L21"/>
    <mergeCell ref="B22:D22"/>
    <mergeCell ref="F22:H22"/>
    <mergeCell ref="J22:L22"/>
    <mergeCell ref="B15:B16"/>
    <mergeCell ref="C15:D15"/>
    <mergeCell ref="F15:F16"/>
    <mergeCell ref="G15:H15"/>
    <mergeCell ref="J15:J16"/>
    <mergeCell ref="K15:L15"/>
    <mergeCell ref="B29:C29"/>
    <mergeCell ref="B32:E32"/>
    <mergeCell ref="F32:G32"/>
    <mergeCell ref="B23:B24"/>
    <mergeCell ref="C23:D23"/>
    <mergeCell ref="F23:F24"/>
    <mergeCell ref="G23:H23"/>
    <mergeCell ref="J23:J24"/>
    <mergeCell ref="K23:L23"/>
    <mergeCell ref="B36:H36"/>
    <mergeCell ref="B38:H38"/>
    <mergeCell ref="C39:D39"/>
    <mergeCell ref="E39:F39"/>
    <mergeCell ref="G39:H39"/>
    <mergeCell ref="B40:B41"/>
    <mergeCell ref="B43:H43"/>
    <mergeCell ref="C44:D44"/>
    <mergeCell ref="E44:F44"/>
    <mergeCell ref="G44:H44"/>
    <mergeCell ref="B67:D67"/>
    <mergeCell ref="B68:D68"/>
    <mergeCell ref="B48:H48"/>
    <mergeCell ref="C49:D49"/>
    <mergeCell ref="E49:F49"/>
    <mergeCell ref="G49:H49"/>
    <mergeCell ref="B50:B51"/>
    <mergeCell ref="B54:E54"/>
    <mergeCell ref="B45:B46"/>
    <mergeCell ref="B57:J58"/>
    <mergeCell ref="B59:D59"/>
    <mergeCell ref="F59:J59"/>
    <mergeCell ref="B60:D60"/>
    <mergeCell ref="B61:B62"/>
    <mergeCell ref="C61:D61"/>
    <mergeCell ref="F61:F62"/>
    <mergeCell ref="F63:F64"/>
    <mergeCell ref="F65:F66"/>
    <mergeCell ref="F68:J68"/>
    <mergeCell ref="B69:B70"/>
    <mergeCell ref="C69:D69"/>
    <mergeCell ref="F74:F75"/>
    <mergeCell ref="B75:D75"/>
    <mergeCell ref="B76:D76"/>
    <mergeCell ref="B77:B78"/>
    <mergeCell ref="C77:D77"/>
    <mergeCell ref="F77:J77"/>
    <mergeCell ref="B100:H100"/>
    <mergeCell ref="B101:B102"/>
    <mergeCell ref="C101:D101"/>
    <mergeCell ref="E101:F101"/>
    <mergeCell ref="G101:H101"/>
    <mergeCell ref="B108:E108"/>
    <mergeCell ref="B112:C112"/>
    <mergeCell ref="D112:E112"/>
    <mergeCell ref="B83:C83"/>
    <mergeCell ref="F83:F84"/>
    <mergeCell ref="F85:G85"/>
    <mergeCell ref="F86:G86"/>
    <mergeCell ref="B88:E88"/>
    <mergeCell ref="B92:H92"/>
    <mergeCell ref="B93:H93"/>
    <mergeCell ref="B94:B95"/>
    <mergeCell ref="C94:D94"/>
    <mergeCell ref="E94:F94"/>
    <mergeCell ref="G94:H94"/>
    <mergeCell ref="B122:C122"/>
    <mergeCell ref="D122:F122"/>
    <mergeCell ref="B123:C123"/>
    <mergeCell ref="D123:F123"/>
    <mergeCell ref="B117:C117"/>
    <mergeCell ref="D117:F117"/>
    <mergeCell ref="B118:C118"/>
    <mergeCell ref="D118:F118"/>
    <mergeCell ref="B119:C119"/>
    <mergeCell ref="D119:F119"/>
    <mergeCell ref="B120:C120"/>
    <mergeCell ref="D120:F120"/>
    <mergeCell ref="B121:C121"/>
    <mergeCell ref="D121:F12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35E74-6025-4F47-A022-8F734F287B2B}">
  <sheetPr codeName="Hoja4"/>
  <dimension ref="A3:N128"/>
  <sheetViews>
    <sheetView zoomScale="26" workbookViewId="0">
      <selection activeCell="Q14" sqref="Q14"/>
    </sheetView>
  </sheetViews>
  <sheetFormatPr baseColWidth="10" defaultColWidth="11.453125" defaultRowHeight="14.5" x14ac:dyDescent="0.35"/>
  <cols>
    <col min="2" max="2" width="24.26953125" customWidth="1"/>
    <col min="3" max="3" width="47.81640625" customWidth="1"/>
    <col min="4" max="4" width="48.7265625" customWidth="1"/>
    <col min="5" max="5" width="37.26953125" customWidth="1"/>
    <col min="6" max="6" width="27.81640625" customWidth="1"/>
    <col min="7" max="7" width="36.1796875" customWidth="1"/>
    <col min="8" max="8" width="40.81640625" customWidth="1"/>
    <col min="9" max="9" width="31.1796875" customWidth="1"/>
    <col min="10" max="10" width="34.453125" customWidth="1"/>
    <col min="11" max="11" width="46.1796875" customWidth="1"/>
    <col min="12" max="12" width="47.1796875" customWidth="1"/>
    <col min="13" max="13" width="22.7265625" customWidth="1"/>
    <col min="14" max="14" width="23.453125" customWidth="1"/>
    <col min="15" max="15" width="21.453125" customWidth="1"/>
    <col min="16" max="16" width="21.54296875" customWidth="1"/>
    <col min="17" max="17" width="10.81640625" customWidth="1"/>
    <col min="18" max="18" width="24.26953125" customWidth="1"/>
    <col min="19" max="20" width="21.1796875" customWidth="1"/>
    <col min="21" max="21" width="22.1796875" customWidth="1"/>
    <col min="22" max="22" width="19.7265625" customWidth="1"/>
    <col min="23" max="23" width="20.453125" customWidth="1"/>
    <col min="24" max="24" width="22.453125" customWidth="1"/>
    <col min="26" max="26" width="21.7265625" customWidth="1"/>
    <col min="32" max="32" width="17.54296875" customWidth="1"/>
  </cols>
  <sheetData>
    <row r="3" spans="2:14" ht="14.5" customHeight="1" x14ac:dyDescent="0.35">
      <c r="B3" s="329" t="s">
        <v>48</v>
      </c>
      <c r="C3" s="330"/>
      <c r="D3" s="330"/>
      <c r="E3" s="330"/>
      <c r="F3" s="330"/>
      <c r="G3" s="330"/>
      <c r="H3" s="330"/>
      <c r="I3" s="330"/>
      <c r="J3" s="330"/>
      <c r="K3" s="330"/>
      <c r="L3" s="331"/>
    </row>
    <row r="4" spans="2:14" ht="15" customHeight="1" x14ac:dyDescent="0.35">
      <c r="B4" s="332"/>
      <c r="C4" s="333"/>
      <c r="D4" s="333"/>
      <c r="E4" s="333"/>
      <c r="F4" s="333"/>
      <c r="G4" s="333"/>
      <c r="H4" s="333"/>
      <c r="I4" s="333"/>
      <c r="J4" s="333"/>
      <c r="K4" s="333"/>
      <c r="L4" s="334"/>
    </row>
    <row r="5" spans="2:14" ht="38.15" customHeight="1" thickBot="1" x14ac:dyDescent="0.4">
      <c r="B5" s="335" t="s">
        <v>49</v>
      </c>
      <c r="C5" s="336"/>
      <c r="D5" s="336"/>
      <c r="E5" s="40"/>
      <c r="F5" s="335" t="s">
        <v>50</v>
      </c>
      <c r="G5" s="336"/>
      <c r="H5" s="336"/>
      <c r="I5" s="40"/>
      <c r="J5" s="335" t="s">
        <v>51</v>
      </c>
      <c r="K5" s="336"/>
      <c r="L5" s="336"/>
    </row>
    <row r="6" spans="2:14" ht="27" customHeight="1" thickBot="1" x14ac:dyDescent="0.4">
      <c r="B6" s="311" t="s">
        <v>52</v>
      </c>
      <c r="C6" s="312"/>
      <c r="D6" s="313"/>
      <c r="E6" s="40"/>
      <c r="F6" s="311" t="s">
        <v>53</v>
      </c>
      <c r="G6" s="312"/>
      <c r="H6" s="313"/>
      <c r="I6" s="40"/>
      <c r="J6" s="311" t="s">
        <v>54</v>
      </c>
      <c r="K6" s="312"/>
      <c r="L6" s="313"/>
    </row>
    <row r="7" spans="2:14" ht="24.65" customHeight="1" thickBot="1" x14ac:dyDescent="0.4">
      <c r="B7" s="325" t="s">
        <v>55</v>
      </c>
      <c r="C7" s="327" t="s">
        <v>56</v>
      </c>
      <c r="D7" s="327"/>
      <c r="E7" s="1"/>
      <c r="F7" s="325" t="s">
        <v>55</v>
      </c>
      <c r="G7" s="327" t="s">
        <v>56</v>
      </c>
      <c r="H7" s="327"/>
      <c r="I7" s="1"/>
      <c r="J7" s="325" t="s">
        <v>55</v>
      </c>
      <c r="K7" s="327" t="s">
        <v>56</v>
      </c>
      <c r="L7" s="327"/>
    </row>
    <row r="8" spans="2:14" ht="30" customHeight="1" thickBot="1" x14ac:dyDescent="0.4">
      <c r="B8" s="326"/>
      <c r="C8" s="41" t="s">
        <v>57</v>
      </c>
      <c r="D8" s="41" t="s">
        <v>58</v>
      </c>
      <c r="E8" s="1"/>
      <c r="F8" s="326"/>
      <c r="G8" s="41" t="s">
        <v>57</v>
      </c>
      <c r="H8" s="41" t="s">
        <v>58</v>
      </c>
      <c r="I8" s="1"/>
      <c r="J8" s="326"/>
      <c r="K8" s="41" t="s">
        <v>57</v>
      </c>
      <c r="L8" s="41" t="s">
        <v>58</v>
      </c>
    </row>
    <row r="9" spans="2:14" ht="28.5" customHeight="1" thickBot="1" x14ac:dyDescent="0.4">
      <c r="B9" s="42" t="s">
        <v>59</v>
      </c>
      <c r="C9" s="43">
        <v>4280</v>
      </c>
      <c r="D9" s="43">
        <v>8120</v>
      </c>
      <c r="E9" s="1"/>
      <c r="F9" s="42" t="s">
        <v>59</v>
      </c>
      <c r="G9" s="43">
        <v>20</v>
      </c>
      <c r="H9" s="43">
        <v>85</v>
      </c>
      <c r="I9" s="1"/>
      <c r="J9" s="42" t="s">
        <v>59</v>
      </c>
      <c r="K9" s="43">
        <v>200</v>
      </c>
      <c r="L9" s="43">
        <v>320</v>
      </c>
      <c r="M9" s="44"/>
      <c r="N9" s="44"/>
    </row>
    <row r="10" spans="2:14" ht="28.5" customHeight="1" thickBot="1" x14ac:dyDescent="0.4">
      <c r="B10" s="42" t="s">
        <v>60</v>
      </c>
      <c r="C10" s="43">
        <v>4280</v>
      </c>
      <c r="D10" s="43">
        <v>8120</v>
      </c>
      <c r="E10" s="1"/>
      <c r="F10" s="42" t="s">
        <v>60</v>
      </c>
      <c r="G10" s="43">
        <v>20</v>
      </c>
      <c r="H10" s="43">
        <v>85</v>
      </c>
      <c r="I10" s="1"/>
      <c r="J10" s="42" t="s">
        <v>60</v>
      </c>
      <c r="K10" s="43">
        <v>200</v>
      </c>
      <c r="L10" s="43">
        <v>323</v>
      </c>
      <c r="M10" s="44"/>
      <c r="N10" s="44"/>
    </row>
    <row r="11" spans="2:14" ht="28.5" customHeight="1" thickBot="1" x14ac:dyDescent="0.4">
      <c r="B11" s="42" t="s">
        <v>61</v>
      </c>
      <c r="C11" s="43">
        <v>4304</v>
      </c>
      <c r="D11" s="43">
        <v>8121</v>
      </c>
      <c r="E11" s="1"/>
      <c r="F11" s="42" t="s">
        <v>61</v>
      </c>
      <c r="G11" s="43">
        <v>20</v>
      </c>
      <c r="H11" s="43">
        <v>95</v>
      </c>
      <c r="I11" s="1"/>
      <c r="J11" s="42" t="s">
        <v>61</v>
      </c>
      <c r="K11" s="43">
        <v>200</v>
      </c>
      <c r="L11" s="43">
        <v>326</v>
      </c>
      <c r="M11" s="44"/>
      <c r="N11" s="44"/>
    </row>
    <row r="12" spans="2:14" ht="18" x14ac:dyDescent="0.35">
      <c r="B12" s="13"/>
      <c r="C12" s="14"/>
      <c r="D12" s="1"/>
      <c r="E12" s="1"/>
      <c r="F12" s="13"/>
      <c r="G12" s="14"/>
      <c r="H12" s="11"/>
      <c r="I12" s="1"/>
      <c r="J12" s="13"/>
      <c r="K12" s="1"/>
      <c r="L12" s="12"/>
    </row>
    <row r="13" spans="2:14" ht="25.5" customHeight="1" x14ac:dyDescent="0.35">
      <c r="B13" s="315" t="s">
        <v>62</v>
      </c>
      <c r="C13" s="315"/>
      <c r="D13" s="315"/>
      <c r="E13" s="40"/>
      <c r="F13" s="315" t="s">
        <v>63</v>
      </c>
      <c r="G13" s="315"/>
      <c r="H13" s="315"/>
      <c r="I13" s="40"/>
      <c r="J13" s="315" t="s">
        <v>64</v>
      </c>
      <c r="K13" s="315"/>
      <c r="L13" s="315"/>
    </row>
    <row r="14" spans="2:14" ht="47.5" customHeight="1" thickBot="1" x14ac:dyDescent="0.4">
      <c r="B14" s="301" t="s">
        <v>65</v>
      </c>
      <c r="C14" s="302"/>
      <c r="D14" s="303"/>
      <c r="E14" s="40"/>
      <c r="F14" s="301" t="s">
        <v>53</v>
      </c>
      <c r="G14" s="302"/>
      <c r="H14" s="303"/>
      <c r="I14" s="40"/>
      <c r="J14" s="301" t="s">
        <v>66</v>
      </c>
      <c r="K14" s="302"/>
      <c r="L14" s="303"/>
    </row>
    <row r="15" spans="2:14" ht="29.15" customHeight="1" thickBot="1" x14ac:dyDescent="0.4">
      <c r="B15" s="325" t="s">
        <v>55</v>
      </c>
      <c r="C15" s="327" t="s">
        <v>56</v>
      </c>
      <c r="D15" s="327"/>
      <c r="E15" s="40"/>
      <c r="F15" s="325" t="s">
        <v>55</v>
      </c>
      <c r="G15" s="327" t="s">
        <v>56</v>
      </c>
      <c r="H15" s="327"/>
      <c r="I15" s="40"/>
      <c r="J15" s="325" t="s">
        <v>55</v>
      </c>
      <c r="K15" s="327" t="s">
        <v>56</v>
      </c>
      <c r="L15" s="327"/>
    </row>
    <row r="16" spans="2:14" ht="27.65" customHeight="1" thickBot="1" x14ac:dyDescent="0.4">
      <c r="B16" s="326"/>
      <c r="C16" s="41" t="s">
        <v>57</v>
      </c>
      <c r="D16" s="41" t="s">
        <v>58</v>
      </c>
      <c r="E16" s="40"/>
      <c r="F16" s="326"/>
      <c r="G16" s="41" t="s">
        <v>57</v>
      </c>
      <c r="H16" s="41" t="s">
        <v>58</v>
      </c>
      <c r="I16" s="40"/>
      <c r="J16" s="326"/>
      <c r="K16" s="41" t="s">
        <v>57</v>
      </c>
      <c r="L16" s="41" t="s">
        <v>58</v>
      </c>
    </row>
    <row r="17" spans="2:14" ht="27.65" customHeight="1" thickBot="1" x14ac:dyDescent="0.4">
      <c r="B17" s="42" t="s">
        <v>59</v>
      </c>
      <c r="C17" s="46">
        <v>64350</v>
      </c>
      <c r="D17" s="46">
        <v>115050</v>
      </c>
      <c r="E17" s="40"/>
      <c r="F17" s="42" t="s">
        <v>59</v>
      </c>
      <c r="G17" s="46">
        <v>76050</v>
      </c>
      <c r="H17" s="46">
        <v>81900</v>
      </c>
      <c r="I17" s="40"/>
      <c r="J17" s="42" t="s">
        <v>59</v>
      </c>
      <c r="K17" s="46">
        <v>881500</v>
      </c>
      <c r="L17" s="46">
        <v>1247000</v>
      </c>
    </row>
    <row r="18" spans="2:14" ht="27.65" customHeight="1" thickBot="1" x14ac:dyDescent="0.6">
      <c r="B18" s="42" t="s">
        <v>60</v>
      </c>
      <c r="C18" s="46">
        <v>113100</v>
      </c>
      <c r="D18" s="46">
        <v>148200</v>
      </c>
      <c r="E18" s="40"/>
      <c r="F18" s="42" t="s">
        <v>60</v>
      </c>
      <c r="G18" s="46">
        <v>81900</v>
      </c>
      <c r="H18" s="46">
        <v>97500</v>
      </c>
      <c r="I18" s="40"/>
      <c r="J18" s="42" t="s">
        <v>60</v>
      </c>
      <c r="K18" s="46">
        <v>1075000</v>
      </c>
      <c r="L18" s="46">
        <v>1505000</v>
      </c>
      <c r="M18" s="47">
        <f>+AVERAGE(K17:L19)</f>
        <v>1336583.3333333333</v>
      </c>
      <c r="N18" s="48">
        <f>+M18*1000</f>
        <v>1336583333.3333333</v>
      </c>
    </row>
    <row r="19" spans="2:14" ht="27.65" customHeight="1" thickBot="1" x14ac:dyDescent="0.4">
      <c r="B19" s="42" t="s">
        <v>61</v>
      </c>
      <c r="C19" s="46">
        <v>130650</v>
      </c>
      <c r="D19" s="46">
        <v>171600</v>
      </c>
      <c r="E19" s="40"/>
      <c r="F19" s="42" t="s">
        <v>61</v>
      </c>
      <c r="G19" s="46">
        <v>107250</v>
      </c>
      <c r="H19" s="46">
        <v>136500</v>
      </c>
      <c r="I19" s="40"/>
      <c r="J19" s="42" t="s">
        <v>61</v>
      </c>
      <c r="K19" s="46">
        <v>1397500</v>
      </c>
      <c r="L19" s="46">
        <v>1913500</v>
      </c>
    </row>
    <row r="20" spans="2:14" ht="22.5" x14ac:dyDescent="0.35">
      <c r="B20" s="40"/>
      <c r="C20" s="40"/>
      <c r="D20" s="40"/>
      <c r="E20" s="40"/>
      <c r="F20" s="40"/>
      <c r="G20" s="40"/>
      <c r="H20" s="40"/>
      <c r="I20" s="40"/>
      <c r="J20" s="40"/>
      <c r="K20" s="40"/>
      <c r="L20" s="49"/>
    </row>
    <row r="21" spans="2:14" ht="37.5" customHeight="1" thickBot="1" x14ac:dyDescent="0.4">
      <c r="B21" s="328" t="s">
        <v>67</v>
      </c>
      <c r="C21" s="328"/>
      <c r="D21" s="328"/>
      <c r="E21" s="40"/>
      <c r="F21" s="328" t="s">
        <v>68</v>
      </c>
      <c r="G21" s="328"/>
      <c r="H21" s="328"/>
      <c r="I21" s="40"/>
      <c r="J21" s="328" t="s">
        <v>69</v>
      </c>
      <c r="K21" s="328"/>
      <c r="L21" s="328"/>
    </row>
    <row r="22" spans="2:14" ht="42" customHeight="1" thickBot="1" x14ac:dyDescent="0.4">
      <c r="B22" s="291" t="s">
        <v>65</v>
      </c>
      <c r="C22" s="292"/>
      <c r="D22" s="293"/>
      <c r="E22" s="40"/>
      <c r="F22" s="311" t="s">
        <v>53</v>
      </c>
      <c r="G22" s="312"/>
      <c r="H22" s="313"/>
      <c r="I22" s="40"/>
      <c r="J22" s="311" t="s">
        <v>66</v>
      </c>
      <c r="K22" s="312"/>
      <c r="L22" s="313"/>
    </row>
    <row r="23" spans="2:14" ht="24.65" customHeight="1" thickBot="1" x14ac:dyDescent="0.4">
      <c r="B23" s="325" t="s">
        <v>55</v>
      </c>
      <c r="C23" s="327" t="s">
        <v>56</v>
      </c>
      <c r="D23" s="327"/>
      <c r="E23" s="40"/>
      <c r="F23" s="325" t="s">
        <v>55</v>
      </c>
      <c r="G23" s="327" t="s">
        <v>56</v>
      </c>
      <c r="H23" s="327"/>
      <c r="I23" s="40"/>
      <c r="J23" s="325" t="s">
        <v>55</v>
      </c>
      <c r="K23" s="327" t="s">
        <v>56</v>
      </c>
      <c r="L23" s="327"/>
    </row>
    <row r="24" spans="2:14" ht="25.5" customHeight="1" thickBot="1" x14ac:dyDescent="0.4">
      <c r="B24" s="326"/>
      <c r="C24" s="41" t="s">
        <v>57</v>
      </c>
      <c r="D24" s="41" t="s">
        <v>58</v>
      </c>
      <c r="E24" s="40"/>
      <c r="F24" s="326"/>
      <c r="G24" s="41" t="s">
        <v>57</v>
      </c>
      <c r="H24" s="41" t="s">
        <v>58</v>
      </c>
      <c r="I24" s="40"/>
      <c r="J24" s="326"/>
      <c r="K24" s="41" t="s">
        <v>57</v>
      </c>
      <c r="L24" s="41" t="s">
        <v>58</v>
      </c>
    </row>
    <row r="25" spans="2:14" ht="30.65" customHeight="1" thickBot="1" x14ac:dyDescent="0.4">
      <c r="B25" s="42" t="s">
        <v>59</v>
      </c>
      <c r="C25" s="50">
        <f t="shared" ref="C25:D27" si="0">ROUND((C9*C17),0)</f>
        <v>275418000</v>
      </c>
      <c r="D25" s="50">
        <f t="shared" si="0"/>
        <v>934206000</v>
      </c>
      <c r="E25" s="40"/>
      <c r="F25" s="42" t="s">
        <v>59</v>
      </c>
      <c r="G25" s="50">
        <f t="shared" ref="G25:H27" si="1">ROUND((G9*G17),0)</f>
        <v>1521000</v>
      </c>
      <c r="H25" s="50">
        <f t="shared" si="1"/>
        <v>6961500</v>
      </c>
      <c r="I25" s="40"/>
      <c r="J25" s="42" t="s">
        <v>59</v>
      </c>
      <c r="K25" s="50">
        <f t="shared" ref="K25:L27" si="2">ROUND((K9*K17),0)</f>
        <v>176300000</v>
      </c>
      <c r="L25" s="50">
        <f t="shared" si="2"/>
        <v>399040000</v>
      </c>
    </row>
    <row r="26" spans="2:14" ht="30.65" customHeight="1" thickBot="1" x14ac:dyDescent="0.4">
      <c r="B26" s="42" t="s">
        <v>60</v>
      </c>
      <c r="C26" s="50">
        <f t="shared" si="0"/>
        <v>484068000</v>
      </c>
      <c r="D26" s="50">
        <f t="shared" si="0"/>
        <v>1203384000</v>
      </c>
      <c r="E26" s="40"/>
      <c r="F26" s="42" t="s">
        <v>60</v>
      </c>
      <c r="G26" s="50">
        <f t="shared" si="1"/>
        <v>1638000</v>
      </c>
      <c r="H26" s="50">
        <f t="shared" si="1"/>
        <v>8287500</v>
      </c>
      <c r="I26" s="40"/>
      <c r="J26" s="42" t="s">
        <v>60</v>
      </c>
      <c r="K26" s="50">
        <f t="shared" si="2"/>
        <v>215000000</v>
      </c>
      <c r="L26" s="50">
        <f t="shared" si="2"/>
        <v>486115000</v>
      </c>
    </row>
    <row r="27" spans="2:14" ht="30.65" customHeight="1" thickBot="1" x14ac:dyDescent="0.4">
      <c r="B27" s="42" t="s">
        <v>61</v>
      </c>
      <c r="C27" s="50">
        <f t="shared" si="0"/>
        <v>562317600</v>
      </c>
      <c r="D27" s="50">
        <f t="shared" si="0"/>
        <v>1393563600</v>
      </c>
      <c r="E27" s="40"/>
      <c r="F27" s="42" t="s">
        <v>61</v>
      </c>
      <c r="G27" s="50">
        <f t="shared" si="1"/>
        <v>2145000</v>
      </c>
      <c r="H27" s="50">
        <f t="shared" si="1"/>
        <v>12967500</v>
      </c>
      <c r="I27" s="40"/>
      <c r="J27" s="42" t="s">
        <v>61</v>
      </c>
      <c r="K27" s="50">
        <f t="shared" si="2"/>
        <v>279500000</v>
      </c>
      <c r="L27" s="50">
        <f t="shared" si="2"/>
        <v>623801000</v>
      </c>
    </row>
    <row r="28" spans="2:14" ht="30.65" customHeight="1" thickBot="1" x14ac:dyDescent="0.4">
      <c r="B28" s="51" t="s">
        <v>70</v>
      </c>
      <c r="C28" s="50">
        <f>SUM(C25:C27)</f>
        <v>1321803600</v>
      </c>
      <c r="D28" s="50">
        <f>SUM(D25:D27)</f>
        <v>3531153600</v>
      </c>
      <c r="E28" s="40"/>
      <c r="F28" s="51" t="s">
        <v>70</v>
      </c>
      <c r="G28" s="50">
        <f>SUM(G25:G27)</f>
        <v>5304000</v>
      </c>
      <c r="H28" s="50">
        <f>SUM(H25:H27)</f>
        <v>28216500</v>
      </c>
      <c r="I28" s="40"/>
      <c r="J28" s="51" t="s">
        <v>70</v>
      </c>
      <c r="K28" s="50">
        <f>SUM(K25:K27)</f>
        <v>670800000</v>
      </c>
      <c r="L28" s="50">
        <f>SUM(L25:L27)</f>
        <v>1508956000</v>
      </c>
    </row>
    <row r="29" spans="2:14" ht="69.5" thickBot="1" x14ac:dyDescent="0.4">
      <c r="B29" s="319" t="s">
        <v>71</v>
      </c>
      <c r="C29" s="320"/>
      <c r="D29" s="50">
        <f>+C28+D28</f>
        <v>4852957200</v>
      </c>
      <c r="E29" s="40"/>
      <c r="F29" s="40"/>
      <c r="G29" s="52" t="s">
        <v>72</v>
      </c>
      <c r="H29" s="53">
        <f>+G28+H28</f>
        <v>33520500</v>
      </c>
      <c r="I29" s="40"/>
      <c r="J29" s="40"/>
      <c r="K29" s="52" t="s">
        <v>73</v>
      </c>
      <c r="L29" s="53">
        <f>+K28+L28</f>
        <v>2179756000</v>
      </c>
    </row>
    <row r="30" spans="2:14" x14ac:dyDescent="0.35">
      <c r="B30" s="1"/>
      <c r="C30" s="1"/>
      <c r="D30" s="1"/>
      <c r="E30" s="1"/>
      <c r="F30" s="1"/>
      <c r="H30" s="1"/>
      <c r="I30" s="1"/>
      <c r="J30" s="1"/>
      <c r="K30" s="1"/>
      <c r="L30" s="1"/>
    </row>
    <row r="31" spans="2:14" x14ac:dyDescent="0.35">
      <c r="B31" s="1"/>
      <c r="C31" s="1"/>
      <c r="D31" s="1"/>
      <c r="E31" s="1"/>
      <c r="F31" s="1"/>
      <c r="H31" s="1"/>
      <c r="I31" s="1"/>
      <c r="J31" s="12"/>
      <c r="K31" s="1"/>
      <c r="L31" s="1"/>
    </row>
    <row r="32" spans="2:14" ht="37.5" customHeight="1" x14ac:dyDescent="0.35">
      <c r="B32" s="321" t="s">
        <v>117</v>
      </c>
      <c r="C32" s="321"/>
      <c r="D32" s="321"/>
      <c r="E32" s="321"/>
      <c r="F32" s="289">
        <f>+D29+H29+L29</f>
        <v>7066233700</v>
      </c>
      <c r="G32" s="289"/>
      <c r="I32" s="1"/>
      <c r="J32" s="12"/>
      <c r="K32" s="1"/>
      <c r="L32" s="1"/>
    </row>
    <row r="33" spans="1:12" x14ac:dyDescent="0.35">
      <c r="E33" s="1"/>
      <c r="F33" s="1"/>
      <c r="H33" s="1"/>
      <c r="I33" s="1"/>
      <c r="J33" s="1"/>
      <c r="K33" s="1"/>
      <c r="L33" s="1"/>
    </row>
    <row r="34" spans="1:12" x14ac:dyDescent="0.35">
      <c r="E34" s="1"/>
      <c r="F34" s="1"/>
      <c r="H34" s="1"/>
      <c r="I34" s="1"/>
      <c r="J34" s="1"/>
      <c r="K34" s="1"/>
      <c r="L34" s="1"/>
    </row>
    <row r="35" spans="1:12" x14ac:dyDescent="0.35">
      <c r="B35" s="54"/>
      <c r="E35" s="1"/>
      <c r="F35" s="1"/>
      <c r="H35" s="1"/>
      <c r="I35" s="1"/>
      <c r="J35" s="1"/>
      <c r="K35" s="55"/>
      <c r="L35" s="55"/>
    </row>
    <row r="36" spans="1:12" ht="31" x14ac:dyDescent="0.7">
      <c r="A36" s="54"/>
      <c r="B36" s="417" t="s">
        <v>75</v>
      </c>
      <c r="C36" s="418"/>
      <c r="D36" s="418"/>
      <c r="E36" s="418"/>
      <c r="F36" s="418"/>
      <c r="G36" s="418"/>
      <c r="H36" s="419"/>
    </row>
    <row r="37" spans="1:12" x14ac:dyDescent="0.35">
      <c r="A37" s="54"/>
      <c r="B37" s="54"/>
      <c r="C37" s="1"/>
      <c r="D37" s="1"/>
    </row>
    <row r="38" spans="1:12" ht="33" customHeight="1" x14ac:dyDescent="0.35">
      <c r="B38" s="280" t="s">
        <v>76</v>
      </c>
      <c r="C38" s="280"/>
      <c r="D38" s="280"/>
      <c r="E38" s="280"/>
      <c r="F38" s="280"/>
      <c r="G38" s="280"/>
      <c r="H38" s="280"/>
    </row>
    <row r="39" spans="1:12" ht="24" customHeight="1" x14ac:dyDescent="0.35">
      <c r="B39" s="56"/>
      <c r="C39" s="315" t="s">
        <v>77</v>
      </c>
      <c r="D39" s="315"/>
      <c r="E39" s="315" t="s">
        <v>78</v>
      </c>
      <c r="F39" s="315"/>
      <c r="G39" s="315" t="s">
        <v>79</v>
      </c>
      <c r="H39" s="315"/>
    </row>
    <row r="40" spans="1:12" ht="44.25" customHeight="1" x14ac:dyDescent="0.35">
      <c r="B40" s="316" t="s">
        <v>80</v>
      </c>
      <c r="C40" s="45" t="s">
        <v>58</v>
      </c>
      <c r="D40" s="45" t="s">
        <v>57</v>
      </c>
      <c r="E40" s="45" t="s">
        <v>58</v>
      </c>
      <c r="F40" s="45" t="s">
        <v>57</v>
      </c>
      <c r="G40" s="45" t="s">
        <v>58</v>
      </c>
      <c r="H40" s="45" t="s">
        <v>57</v>
      </c>
    </row>
    <row r="41" spans="1:12" ht="28" customHeight="1" thickBot="1" x14ac:dyDescent="0.4">
      <c r="B41" s="317"/>
      <c r="C41" s="57">
        <v>3332.22</v>
      </c>
      <c r="D41" s="57">
        <v>13868.34</v>
      </c>
      <c r="E41" s="57">
        <v>1365.3</v>
      </c>
      <c r="F41" s="57">
        <v>2579.64</v>
      </c>
      <c r="G41" s="57">
        <v>350.76</v>
      </c>
      <c r="H41" s="57">
        <v>699.3</v>
      </c>
    </row>
    <row r="42" spans="1:12" ht="25.5" customHeight="1" x14ac:dyDescent="0.35"/>
    <row r="43" spans="1:12" ht="26.5" customHeight="1" x14ac:dyDescent="0.35">
      <c r="B43" s="300" t="s">
        <v>81</v>
      </c>
      <c r="C43" s="300"/>
      <c r="D43" s="300"/>
      <c r="E43" s="300"/>
      <c r="F43" s="300"/>
      <c r="G43" s="300"/>
      <c r="H43" s="300"/>
    </row>
    <row r="44" spans="1:12" ht="23.15" customHeight="1" x14ac:dyDescent="0.35">
      <c r="B44" s="56"/>
      <c r="C44" s="315" t="s">
        <v>77</v>
      </c>
      <c r="D44" s="315"/>
      <c r="E44" s="315" t="s">
        <v>78</v>
      </c>
      <c r="F44" s="315"/>
      <c r="G44" s="315" t="s">
        <v>79</v>
      </c>
      <c r="H44" s="315"/>
    </row>
    <row r="45" spans="1:12" ht="23.5" customHeight="1" x14ac:dyDescent="0.35">
      <c r="B45" s="316" t="s">
        <v>80</v>
      </c>
      <c r="C45" s="45" t="s">
        <v>58</v>
      </c>
      <c r="D45" s="45" t="s">
        <v>57</v>
      </c>
      <c r="E45" s="45" t="s">
        <v>58</v>
      </c>
      <c r="F45" s="45" t="s">
        <v>57</v>
      </c>
      <c r="G45" s="45" t="s">
        <v>58</v>
      </c>
      <c r="H45" s="45" t="s">
        <v>57</v>
      </c>
    </row>
    <row r="46" spans="1:12" ht="24.65" customHeight="1" x14ac:dyDescent="0.35">
      <c r="B46" s="317"/>
      <c r="C46" s="58">
        <v>15200</v>
      </c>
      <c r="D46" s="58">
        <v>14400</v>
      </c>
      <c r="E46" s="58">
        <v>16800</v>
      </c>
      <c r="F46" s="58">
        <v>15200</v>
      </c>
      <c r="G46" s="58">
        <v>8900</v>
      </c>
      <c r="H46" s="58">
        <v>15600</v>
      </c>
    </row>
    <row r="48" spans="1:12" ht="20.149999999999999" customHeight="1" x14ac:dyDescent="0.35">
      <c r="B48" s="314" t="s">
        <v>82</v>
      </c>
      <c r="C48" s="314"/>
      <c r="D48" s="314"/>
      <c r="E48" s="314"/>
      <c r="F48" s="314"/>
      <c r="G48" s="314"/>
      <c r="H48" s="314"/>
    </row>
    <row r="49" spans="2:11" ht="23.15" customHeight="1" x14ac:dyDescent="0.35">
      <c r="B49" s="56"/>
      <c r="C49" s="315" t="s">
        <v>77</v>
      </c>
      <c r="D49" s="315"/>
      <c r="E49" s="315" t="s">
        <v>78</v>
      </c>
      <c r="F49" s="315"/>
      <c r="G49" s="315" t="s">
        <v>79</v>
      </c>
      <c r="H49" s="315"/>
    </row>
    <row r="50" spans="2:11" ht="23.15" customHeight="1" x14ac:dyDescent="0.35">
      <c r="B50" s="316" t="s">
        <v>80</v>
      </c>
      <c r="C50" s="45" t="s">
        <v>58</v>
      </c>
      <c r="D50" s="45" t="s">
        <v>57</v>
      </c>
      <c r="E50" s="45" t="s">
        <v>58</v>
      </c>
      <c r="F50" s="45" t="s">
        <v>57</v>
      </c>
      <c r="G50" s="45" t="s">
        <v>58</v>
      </c>
      <c r="H50" s="45" t="s">
        <v>57</v>
      </c>
    </row>
    <row r="51" spans="2:11" ht="31.5" customHeight="1" x14ac:dyDescent="0.35">
      <c r="B51" s="317"/>
      <c r="C51" s="59">
        <f t="shared" ref="C51:H51" si="3">ROUND(+C46*C41,0)</f>
        <v>50649744</v>
      </c>
      <c r="D51" s="59">
        <f t="shared" si="3"/>
        <v>199704096</v>
      </c>
      <c r="E51" s="59">
        <f t="shared" si="3"/>
        <v>22937040</v>
      </c>
      <c r="F51" s="59">
        <f t="shared" si="3"/>
        <v>39210528</v>
      </c>
      <c r="G51" s="59">
        <f t="shared" si="3"/>
        <v>3121764</v>
      </c>
      <c r="H51" s="59">
        <f t="shared" si="3"/>
        <v>10909080</v>
      </c>
    </row>
    <row r="52" spans="2:11" ht="43" customHeight="1" x14ac:dyDescent="0.35"/>
    <row r="53" spans="2:11" ht="16" customHeight="1" x14ac:dyDescent="0.35">
      <c r="B53" s="1"/>
      <c r="C53" s="1"/>
      <c r="D53" s="28"/>
      <c r="E53" s="28"/>
      <c r="F53" s="28"/>
      <c r="G53" s="28"/>
      <c r="H53" s="28"/>
      <c r="I53" s="1"/>
    </row>
    <row r="54" spans="2:11" ht="31" customHeight="1" x14ac:dyDescent="0.35">
      <c r="B54" s="318" t="s">
        <v>83</v>
      </c>
      <c r="C54" s="318"/>
      <c r="D54" s="318"/>
      <c r="E54" s="318"/>
      <c r="F54" s="289">
        <f>C51+D51+E51+F51+G51+H51</f>
        <v>326532252</v>
      </c>
      <c r="G54" s="289"/>
      <c r="H54" s="28"/>
      <c r="I54" s="1"/>
    </row>
    <row r="55" spans="2:11" ht="16" customHeight="1" x14ac:dyDescent="0.35">
      <c r="B55" s="1"/>
      <c r="C55" s="1"/>
      <c r="D55" s="28"/>
      <c r="E55" s="28"/>
      <c r="F55" s="28"/>
      <c r="G55" s="28"/>
      <c r="H55" s="28"/>
      <c r="I55" s="1"/>
    </row>
    <row r="56" spans="2:11" ht="16" customHeight="1" x14ac:dyDescent="0.35">
      <c r="B56" s="1"/>
      <c r="C56" s="1"/>
      <c r="D56" s="28"/>
      <c r="E56" s="28"/>
      <c r="F56" s="28"/>
      <c r="G56" s="28"/>
      <c r="H56" s="28"/>
      <c r="I56" s="1"/>
    </row>
    <row r="57" spans="2:11" ht="16" customHeight="1" x14ac:dyDescent="0.35">
      <c r="B57" s="1"/>
      <c r="C57" s="1"/>
      <c r="D57" s="28"/>
      <c r="E57" s="28"/>
      <c r="F57" s="28"/>
      <c r="G57" s="28"/>
      <c r="H57" s="28"/>
      <c r="I57" s="1"/>
    </row>
    <row r="58" spans="2:11" ht="16" customHeight="1" x14ac:dyDescent="0.35">
      <c r="B58" s="307" t="s">
        <v>84</v>
      </c>
      <c r="C58" s="307"/>
      <c r="D58" s="307"/>
      <c r="E58" s="307"/>
      <c r="F58" s="307"/>
      <c r="G58" s="307"/>
      <c r="H58" s="307"/>
      <c r="I58" s="307"/>
      <c r="J58" s="307"/>
      <c r="K58" s="60"/>
    </row>
    <row r="59" spans="2:11" ht="15.75" customHeight="1" x14ac:dyDescent="0.35">
      <c r="B59" s="307"/>
      <c r="C59" s="307"/>
      <c r="D59" s="307"/>
      <c r="E59" s="307"/>
      <c r="F59" s="307"/>
      <c r="G59" s="307"/>
      <c r="H59" s="307"/>
      <c r="I59" s="307"/>
      <c r="J59" s="307"/>
      <c r="K59" s="60"/>
    </row>
    <row r="60" spans="2:11" ht="45" customHeight="1" thickBot="1" x14ac:dyDescent="0.4">
      <c r="B60" s="308" t="s">
        <v>49</v>
      </c>
      <c r="C60" s="309"/>
      <c r="D60" s="309"/>
      <c r="E60" s="1"/>
      <c r="F60" s="310" t="s">
        <v>85</v>
      </c>
      <c r="G60" s="310"/>
      <c r="H60" s="310"/>
      <c r="I60" s="310"/>
      <c r="J60" s="310"/>
      <c r="K60" s="61"/>
    </row>
    <row r="61" spans="2:11" ht="68.5" customHeight="1" thickBot="1" x14ac:dyDescent="0.4">
      <c r="B61" s="311" t="s">
        <v>52</v>
      </c>
      <c r="C61" s="312"/>
      <c r="D61" s="313"/>
      <c r="E61" s="1"/>
      <c r="F61" s="62" t="s">
        <v>55</v>
      </c>
      <c r="G61" s="63" t="s">
        <v>56</v>
      </c>
      <c r="H61" s="63" t="s">
        <v>86</v>
      </c>
      <c r="I61" s="63" t="s">
        <v>87</v>
      </c>
      <c r="J61" s="63" t="s">
        <v>88</v>
      </c>
      <c r="K61" s="64"/>
    </row>
    <row r="62" spans="2:11" ht="30" customHeight="1" thickBot="1" x14ac:dyDescent="0.4">
      <c r="B62" s="294" t="s">
        <v>55</v>
      </c>
      <c r="C62" s="296" t="s">
        <v>56</v>
      </c>
      <c r="D62" s="296"/>
      <c r="E62" s="1"/>
      <c r="F62" s="285" t="s">
        <v>89</v>
      </c>
      <c r="G62" s="66" t="s">
        <v>90</v>
      </c>
      <c r="H62" s="67">
        <v>30</v>
      </c>
      <c r="I62" s="67">
        <v>10</v>
      </c>
      <c r="J62" s="67">
        <v>10</v>
      </c>
      <c r="K62" s="68"/>
    </row>
    <row r="63" spans="2:11" ht="28" customHeight="1" thickBot="1" x14ac:dyDescent="0.4">
      <c r="B63" s="295"/>
      <c r="C63" s="65" t="s">
        <v>57</v>
      </c>
      <c r="D63" s="65" t="s">
        <v>58</v>
      </c>
      <c r="E63" s="1"/>
      <c r="F63" s="285"/>
      <c r="G63" s="66" t="s">
        <v>58</v>
      </c>
      <c r="H63" s="67">
        <v>30</v>
      </c>
      <c r="I63" s="67">
        <v>10</v>
      </c>
      <c r="J63" s="67">
        <v>10</v>
      </c>
      <c r="K63" s="69"/>
    </row>
    <row r="64" spans="2:11" ht="25" customHeight="1" thickBot="1" x14ac:dyDescent="0.4">
      <c r="B64" s="42" t="s">
        <v>59</v>
      </c>
      <c r="C64" s="67">
        <v>548</v>
      </c>
      <c r="D64" s="67">
        <v>548</v>
      </c>
      <c r="E64" s="1"/>
      <c r="F64" s="285" t="s">
        <v>91</v>
      </c>
      <c r="G64" s="66" t="s">
        <v>90</v>
      </c>
      <c r="H64" s="67">
        <v>30</v>
      </c>
      <c r="I64" s="67">
        <v>10</v>
      </c>
      <c r="J64" s="67">
        <v>10</v>
      </c>
      <c r="K64" s="70"/>
    </row>
    <row r="65" spans="2:12" ht="27" customHeight="1" thickBot="1" x14ac:dyDescent="0.4">
      <c r="B65" s="42" t="s">
        <v>60</v>
      </c>
      <c r="C65" s="67">
        <v>548</v>
      </c>
      <c r="D65" s="67">
        <v>548</v>
      </c>
      <c r="E65" s="1"/>
      <c r="F65" s="285"/>
      <c r="G65" s="66" t="s">
        <v>58</v>
      </c>
      <c r="H65" s="67">
        <v>30</v>
      </c>
      <c r="I65" s="67">
        <v>10</v>
      </c>
      <c r="J65" s="67">
        <v>10</v>
      </c>
      <c r="K65" s="70"/>
    </row>
    <row r="66" spans="2:12" ht="20.5" customHeight="1" thickBot="1" x14ac:dyDescent="0.4">
      <c r="B66" s="42" t="s">
        <v>61</v>
      </c>
      <c r="C66" s="67">
        <v>548</v>
      </c>
      <c r="D66" s="67">
        <v>548</v>
      </c>
      <c r="E66" s="1"/>
      <c r="F66" s="285" t="s">
        <v>61</v>
      </c>
      <c r="G66" s="66" t="s">
        <v>90</v>
      </c>
      <c r="H66" s="67">
        <v>36</v>
      </c>
      <c r="I66" s="67">
        <v>12</v>
      </c>
      <c r="J66" s="67">
        <v>12</v>
      </c>
      <c r="K66" s="70"/>
    </row>
    <row r="67" spans="2:12" ht="26.5" customHeight="1" x14ac:dyDescent="0.35">
      <c r="B67" s="13"/>
      <c r="C67" s="14"/>
      <c r="D67" s="1"/>
      <c r="E67" s="1"/>
      <c r="F67" s="285"/>
      <c r="G67" s="66" t="s">
        <v>58</v>
      </c>
      <c r="H67" s="67">
        <v>36</v>
      </c>
      <c r="I67" s="67">
        <v>12</v>
      </c>
      <c r="J67" s="67">
        <v>12</v>
      </c>
      <c r="K67" s="1"/>
    </row>
    <row r="68" spans="2:12" ht="31" customHeight="1" x14ac:dyDescent="0.35">
      <c r="B68" s="300" t="s">
        <v>62</v>
      </c>
      <c r="C68" s="300"/>
      <c r="D68" s="300"/>
      <c r="E68" s="1"/>
      <c r="F68" s="61"/>
      <c r="G68" s="61"/>
      <c r="H68" s="61"/>
      <c r="I68" s="1"/>
      <c r="J68" s="61"/>
      <c r="K68" s="61"/>
    </row>
    <row r="69" spans="2:12" ht="24.75" customHeight="1" thickBot="1" x14ac:dyDescent="0.4">
      <c r="B69" s="301" t="s">
        <v>65</v>
      </c>
      <c r="C69" s="302"/>
      <c r="D69" s="303"/>
      <c r="E69" s="1"/>
      <c r="F69" s="304" t="s">
        <v>85</v>
      </c>
      <c r="G69" s="305"/>
      <c r="H69" s="305"/>
      <c r="I69" s="305"/>
      <c r="J69" s="306"/>
      <c r="K69" s="64"/>
    </row>
    <row r="70" spans="2:12" ht="70.5" customHeight="1" thickBot="1" x14ac:dyDescent="0.4">
      <c r="B70" s="294" t="s">
        <v>55</v>
      </c>
      <c r="C70" s="296" t="s">
        <v>56</v>
      </c>
      <c r="D70" s="296"/>
      <c r="E70" s="1"/>
      <c r="F70" s="62" t="s">
        <v>55</v>
      </c>
      <c r="G70" s="63" t="s">
        <v>56</v>
      </c>
      <c r="H70" s="71" t="s">
        <v>86</v>
      </c>
      <c r="I70" s="71" t="s">
        <v>87</v>
      </c>
      <c r="J70" s="71" t="s">
        <v>88</v>
      </c>
      <c r="K70" s="68"/>
    </row>
    <row r="71" spans="2:12" ht="31" customHeight="1" thickBot="1" x14ac:dyDescent="0.4">
      <c r="B71" s="295"/>
      <c r="C71" s="65" t="s">
        <v>57</v>
      </c>
      <c r="D71" s="65" t="s">
        <v>58</v>
      </c>
      <c r="E71" s="1"/>
      <c r="F71" s="66" t="s">
        <v>89</v>
      </c>
      <c r="G71" s="72" t="s">
        <v>90</v>
      </c>
      <c r="H71" s="73">
        <v>104364.8</v>
      </c>
      <c r="I71" s="73">
        <v>197601.28</v>
      </c>
      <c r="J71" s="73">
        <v>237979.16</v>
      </c>
      <c r="K71" s="69"/>
    </row>
    <row r="72" spans="2:12" ht="23.5" customHeight="1" thickBot="1" x14ac:dyDescent="0.4">
      <c r="B72" s="42" t="s">
        <v>59</v>
      </c>
      <c r="C72" s="46">
        <v>265000</v>
      </c>
      <c r="D72" s="46">
        <v>670000</v>
      </c>
      <c r="E72" s="1"/>
      <c r="F72" s="66"/>
      <c r="G72" s="72" t="s">
        <v>58</v>
      </c>
      <c r="H72" s="73">
        <v>189424.32</v>
      </c>
      <c r="I72" s="73">
        <v>488024.12</v>
      </c>
      <c r="J72" s="73">
        <v>531119.68000000005</v>
      </c>
      <c r="K72" s="74"/>
    </row>
    <row r="73" spans="2:12" ht="23.5" customHeight="1" thickBot="1" x14ac:dyDescent="0.4">
      <c r="B73" s="42" t="s">
        <v>60</v>
      </c>
      <c r="C73" s="46">
        <v>378000</v>
      </c>
      <c r="D73" s="46">
        <v>895000</v>
      </c>
      <c r="E73" s="1"/>
      <c r="F73" s="66" t="s">
        <v>91</v>
      </c>
      <c r="G73" s="72" t="s">
        <v>90</v>
      </c>
      <c r="H73" s="73">
        <v>116357.92</v>
      </c>
      <c r="I73" s="73">
        <v>341486.52</v>
      </c>
      <c r="J73" s="73">
        <v>371381.92</v>
      </c>
      <c r="K73" s="74"/>
    </row>
    <row r="74" spans="2:12" ht="23.5" customHeight="1" thickBot="1" x14ac:dyDescent="0.4">
      <c r="B74" s="42" t="s">
        <v>61</v>
      </c>
      <c r="C74" s="46">
        <v>1250000</v>
      </c>
      <c r="D74" s="46">
        <v>1785000</v>
      </c>
      <c r="E74" s="1"/>
      <c r="F74" s="66"/>
      <c r="G74" s="72" t="s">
        <v>58</v>
      </c>
      <c r="H74" s="73">
        <v>207241.96</v>
      </c>
      <c r="I74" s="73">
        <v>1160275.48</v>
      </c>
      <c r="J74" s="73">
        <v>1190946.44</v>
      </c>
      <c r="K74" s="74"/>
    </row>
    <row r="75" spans="2:12" ht="28.5" customHeight="1" x14ac:dyDescent="0.35">
      <c r="B75" s="40"/>
      <c r="C75" s="40"/>
      <c r="D75" s="40"/>
      <c r="E75" s="1"/>
      <c r="F75" s="285" t="s">
        <v>61</v>
      </c>
      <c r="G75" s="72" t="s">
        <v>90</v>
      </c>
      <c r="H75" s="73">
        <v>134090.92000000001</v>
      </c>
      <c r="I75" s="73">
        <v>1009473.6799999999</v>
      </c>
      <c r="J75" s="73">
        <v>1077029.28</v>
      </c>
      <c r="K75" s="1"/>
    </row>
    <row r="76" spans="2:12" ht="24.65" customHeight="1" x14ac:dyDescent="0.35">
      <c r="B76" s="290" t="s">
        <v>67</v>
      </c>
      <c r="C76" s="290"/>
      <c r="D76" s="290"/>
      <c r="E76" s="1"/>
      <c r="F76" s="285"/>
      <c r="G76" s="72" t="s">
        <v>58</v>
      </c>
      <c r="H76" s="73">
        <v>230240.12</v>
      </c>
      <c r="I76" s="73">
        <v>1726897.96</v>
      </c>
      <c r="J76" s="73">
        <v>1889186.88</v>
      </c>
      <c r="K76" s="61"/>
    </row>
    <row r="77" spans="2:12" ht="20.149999999999999" customHeight="1" thickBot="1" x14ac:dyDescent="0.4">
      <c r="B77" s="291" t="s">
        <v>65</v>
      </c>
      <c r="C77" s="292"/>
      <c r="D77" s="293"/>
      <c r="E77" s="1"/>
      <c r="K77" s="75"/>
    </row>
    <row r="78" spans="2:12" ht="21.75" customHeight="1" thickBot="1" x14ac:dyDescent="0.4">
      <c r="B78" s="294" t="s">
        <v>55</v>
      </c>
      <c r="C78" s="296" t="s">
        <v>56</v>
      </c>
      <c r="D78" s="296"/>
      <c r="E78" s="1"/>
      <c r="F78" s="297" t="s">
        <v>92</v>
      </c>
      <c r="G78" s="298"/>
      <c r="H78" s="298"/>
      <c r="I78" s="298"/>
      <c r="J78" s="299"/>
      <c r="K78" s="68"/>
      <c r="L78" s="68"/>
    </row>
    <row r="79" spans="2:12" ht="40" customHeight="1" thickBot="1" x14ac:dyDescent="0.4">
      <c r="B79" s="295"/>
      <c r="C79" s="65" t="s">
        <v>57</v>
      </c>
      <c r="D79" s="65" t="s">
        <v>58</v>
      </c>
      <c r="E79" s="1"/>
      <c r="F79" s="62" t="s">
        <v>55</v>
      </c>
      <c r="G79" s="63" t="s">
        <v>56</v>
      </c>
      <c r="H79" s="71" t="s">
        <v>86</v>
      </c>
      <c r="I79" s="71" t="s">
        <v>87</v>
      </c>
      <c r="J79" s="71" t="s">
        <v>88</v>
      </c>
      <c r="K79" s="69"/>
      <c r="L79" s="69"/>
    </row>
    <row r="80" spans="2:12" ht="37" customHeight="1" thickBot="1" x14ac:dyDescent="0.4">
      <c r="B80" s="42" t="s">
        <v>59</v>
      </c>
      <c r="C80" s="50">
        <f t="shared" ref="C80:D82" si="4">ROUND((C64*C72),0)</f>
        <v>145220000</v>
      </c>
      <c r="D80" s="50">
        <f t="shared" si="4"/>
        <v>367160000</v>
      </c>
      <c r="E80" s="1"/>
      <c r="F80" s="66" t="s">
        <v>89</v>
      </c>
      <c r="G80" s="72" t="s">
        <v>90</v>
      </c>
      <c r="H80" s="76">
        <f>ROUND((H62*H71),0)</f>
        <v>3130944</v>
      </c>
      <c r="I80" s="76">
        <f t="shared" ref="I80:J80" si="5">ROUND((I62*I71),0)</f>
        <v>1976013</v>
      </c>
      <c r="J80" s="76">
        <f t="shared" si="5"/>
        <v>2379792</v>
      </c>
      <c r="K80" s="77"/>
      <c r="L80" s="77"/>
    </row>
    <row r="81" spans="2:13" ht="37" customHeight="1" thickBot="1" x14ac:dyDescent="0.4">
      <c r="B81" s="42" t="s">
        <v>60</v>
      </c>
      <c r="C81" s="50">
        <f t="shared" si="4"/>
        <v>207144000</v>
      </c>
      <c r="D81" s="50">
        <f t="shared" si="4"/>
        <v>490460000</v>
      </c>
      <c r="E81" s="1"/>
      <c r="F81" s="66"/>
      <c r="G81" s="72" t="s">
        <v>58</v>
      </c>
      <c r="H81" s="78">
        <f t="shared" ref="H81:J85" si="6">ROUND((H63*H72),0)</f>
        <v>5682730</v>
      </c>
      <c r="I81" s="76">
        <f t="shared" si="6"/>
        <v>4880241</v>
      </c>
      <c r="J81" s="76">
        <f t="shared" si="6"/>
        <v>5311197</v>
      </c>
      <c r="K81" s="77"/>
      <c r="L81" s="77"/>
    </row>
    <row r="82" spans="2:13" ht="37.5" customHeight="1" thickBot="1" x14ac:dyDescent="0.4">
      <c r="B82" s="42" t="s">
        <v>61</v>
      </c>
      <c r="C82" s="50">
        <f t="shared" si="4"/>
        <v>685000000</v>
      </c>
      <c r="D82" s="50">
        <f t="shared" si="4"/>
        <v>978180000</v>
      </c>
      <c r="E82" s="1"/>
      <c r="F82" s="66" t="s">
        <v>91</v>
      </c>
      <c r="G82" s="72" t="s">
        <v>90</v>
      </c>
      <c r="H82" s="78">
        <f t="shared" si="6"/>
        <v>3490738</v>
      </c>
      <c r="I82" s="76">
        <f t="shared" si="6"/>
        <v>3414865</v>
      </c>
      <c r="J82" s="76">
        <f t="shared" si="6"/>
        <v>3713819</v>
      </c>
      <c r="K82" s="77"/>
      <c r="L82" s="77"/>
    </row>
    <row r="83" spans="2:13" ht="42.65" customHeight="1" thickBot="1" x14ac:dyDescent="0.4">
      <c r="B83" s="51" t="s">
        <v>70</v>
      </c>
      <c r="C83" s="50">
        <f>SUM(C80:C82)</f>
        <v>1037364000</v>
      </c>
      <c r="D83" s="50">
        <f>SUM(D80:D82)</f>
        <v>1835800000</v>
      </c>
      <c r="E83" s="1"/>
      <c r="F83" s="66"/>
      <c r="G83" s="72" t="s">
        <v>58</v>
      </c>
      <c r="H83" s="78">
        <f t="shared" si="6"/>
        <v>6217259</v>
      </c>
      <c r="I83" s="76">
        <f t="shared" si="6"/>
        <v>11602755</v>
      </c>
      <c r="J83" s="76">
        <f t="shared" si="6"/>
        <v>11909464</v>
      </c>
      <c r="K83" s="77"/>
      <c r="L83" s="77"/>
    </row>
    <row r="84" spans="2:13" ht="47.15" customHeight="1" thickBot="1" x14ac:dyDescent="0.4">
      <c r="B84" s="283" t="s">
        <v>93</v>
      </c>
      <c r="C84" s="284"/>
      <c r="D84" s="50">
        <f>+C83+D83</f>
        <v>2873164000</v>
      </c>
      <c r="E84" s="1"/>
      <c r="F84" s="285" t="s">
        <v>61</v>
      </c>
      <c r="G84" s="72" t="s">
        <v>90</v>
      </c>
      <c r="H84" s="78">
        <f t="shared" si="6"/>
        <v>4827273</v>
      </c>
      <c r="I84" s="76">
        <f t="shared" si="6"/>
        <v>12113684</v>
      </c>
      <c r="J84" s="76">
        <f t="shared" si="6"/>
        <v>12924351</v>
      </c>
      <c r="K84" s="79"/>
      <c r="L84" s="80"/>
    </row>
    <row r="85" spans="2:13" ht="41.5" customHeight="1" thickBot="1" x14ac:dyDescent="0.4">
      <c r="B85" s="79"/>
      <c r="C85" s="79"/>
      <c r="D85" s="81"/>
      <c r="E85" s="1"/>
      <c r="F85" s="285"/>
      <c r="G85" s="72" t="s">
        <v>58</v>
      </c>
      <c r="H85" s="78">
        <f t="shared" si="6"/>
        <v>8288644</v>
      </c>
      <c r="I85" s="76">
        <f t="shared" si="6"/>
        <v>20722776</v>
      </c>
      <c r="J85" s="76">
        <f t="shared" si="6"/>
        <v>22670243</v>
      </c>
      <c r="K85" s="79"/>
      <c r="L85" s="80"/>
    </row>
    <row r="86" spans="2:13" ht="38.5" customHeight="1" thickBot="1" x14ac:dyDescent="0.4">
      <c r="B86" s="79"/>
      <c r="C86" s="79"/>
      <c r="D86" s="81"/>
      <c r="E86" s="1"/>
      <c r="F86" s="286" t="s">
        <v>70</v>
      </c>
      <c r="G86" s="287"/>
      <c r="H86" s="50">
        <f>SUM(H80:H85)</f>
        <v>31637588</v>
      </c>
      <c r="I86" s="50">
        <f>SUM(I80:I85)</f>
        <v>54710334</v>
      </c>
      <c r="J86" s="50">
        <f>SUM(J80:J85)</f>
        <v>58908866</v>
      </c>
      <c r="K86" s="79"/>
      <c r="L86" s="80"/>
    </row>
    <row r="87" spans="2:13" ht="47.5" customHeight="1" thickBot="1" x14ac:dyDescent="0.4">
      <c r="B87" s="1"/>
      <c r="C87" s="1"/>
      <c r="D87" s="1"/>
      <c r="E87" s="1"/>
      <c r="F87" s="283" t="s">
        <v>93</v>
      </c>
      <c r="G87" s="284"/>
      <c r="H87" s="50">
        <f>+I86+H86+J86</f>
        <v>145256788</v>
      </c>
      <c r="I87" s="1"/>
      <c r="J87" s="1"/>
      <c r="K87" s="1"/>
      <c r="L87" s="1"/>
    </row>
    <row r="88" spans="2:13" ht="16" customHeight="1" x14ac:dyDescent="0.35">
      <c r="B88" s="1"/>
      <c r="C88" s="1"/>
      <c r="D88" s="1"/>
      <c r="E88" s="1"/>
      <c r="F88" s="1"/>
      <c r="H88" s="1"/>
      <c r="I88" s="1"/>
      <c r="J88" s="12"/>
      <c r="K88" s="1"/>
      <c r="L88" s="1"/>
    </row>
    <row r="89" spans="2:13" ht="30" customHeight="1" x14ac:dyDescent="0.35">
      <c r="B89" s="288" t="s">
        <v>94</v>
      </c>
      <c r="C89" s="288"/>
      <c r="D89" s="288"/>
      <c r="E89" s="288"/>
      <c r="F89" s="289">
        <f>+D84+H87</f>
        <v>3018420788</v>
      </c>
      <c r="G89" s="289"/>
      <c r="I89" s="1"/>
      <c r="J89" s="12"/>
      <c r="K89" s="1"/>
      <c r="L89" s="1"/>
    </row>
    <row r="90" spans="2:13" ht="16" customHeight="1" x14ac:dyDescent="0.35">
      <c r="B90" s="1"/>
      <c r="C90" s="1"/>
      <c r="D90" s="28"/>
      <c r="E90" s="28"/>
      <c r="F90" s="28"/>
      <c r="G90" s="28"/>
      <c r="H90" s="28"/>
      <c r="I90" s="1"/>
    </row>
    <row r="93" spans="2:13" ht="31.5" customHeight="1" x14ac:dyDescent="0.35">
      <c r="B93" s="279" t="s">
        <v>95</v>
      </c>
      <c r="C93" s="279"/>
      <c r="D93" s="279"/>
      <c r="E93" s="279"/>
      <c r="F93" s="279"/>
      <c r="G93" s="279"/>
      <c r="H93" s="279"/>
      <c r="I93" s="28"/>
      <c r="J93" s="1"/>
      <c r="K93" s="1"/>
      <c r="L93" s="1"/>
      <c r="M93" s="1"/>
    </row>
    <row r="94" spans="2:13" ht="31.5" customHeight="1" x14ac:dyDescent="0.35">
      <c r="B94" s="280" t="s">
        <v>96</v>
      </c>
      <c r="C94" s="280"/>
      <c r="D94" s="280"/>
      <c r="E94" s="280"/>
      <c r="F94" s="280"/>
      <c r="G94" s="280"/>
      <c r="H94" s="280"/>
      <c r="I94" s="82"/>
      <c r="J94" s="1"/>
      <c r="K94" s="1"/>
      <c r="L94" s="1"/>
      <c r="M94" s="1"/>
    </row>
    <row r="95" spans="2:13" ht="28.5" customHeight="1" x14ac:dyDescent="0.35">
      <c r="B95" s="281" t="s">
        <v>97</v>
      </c>
      <c r="C95" s="276" t="s">
        <v>77</v>
      </c>
      <c r="D95" s="276"/>
      <c r="E95" s="276" t="s">
        <v>78</v>
      </c>
      <c r="F95" s="276"/>
      <c r="G95" s="276" t="s">
        <v>79</v>
      </c>
      <c r="H95" s="276"/>
      <c r="I95" s="28"/>
      <c r="J95" s="1"/>
      <c r="K95" s="1"/>
      <c r="L95" s="1"/>
      <c r="M95" s="1"/>
    </row>
    <row r="96" spans="2:13" ht="31" customHeight="1" x14ac:dyDescent="0.35">
      <c r="B96" s="282"/>
      <c r="C96" s="83" t="s">
        <v>58</v>
      </c>
      <c r="D96" s="83" t="s">
        <v>57</v>
      </c>
      <c r="E96" s="83" t="s">
        <v>58</v>
      </c>
      <c r="F96" s="83" t="s">
        <v>57</v>
      </c>
      <c r="G96" s="83" t="s">
        <v>58</v>
      </c>
      <c r="H96" s="83" t="s">
        <v>57</v>
      </c>
      <c r="I96" s="28"/>
      <c r="J96" s="1"/>
      <c r="K96" s="1"/>
      <c r="L96" s="1"/>
      <c r="M96" s="1"/>
    </row>
    <row r="97" spans="2:13" ht="23.5" customHeight="1" x14ac:dyDescent="0.35">
      <c r="B97" s="84" t="s">
        <v>98</v>
      </c>
      <c r="C97" s="85">
        <v>1</v>
      </c>
      <c r="D97" s="85">
        <v>1</v>
      </c>
      <c r="E97" s="85">
        <v>1</v>
      </c>
      <c r="F97" s="85">
        <v>1</v>
      </c>
      <c r="G97" s="85">
        <v>1</v>
      </c>
      <c r="H97" s="85">
        <v>1</v>
      </c>
      <c r="I97" s="28"/>
      <c r="J97" s="1"/>
      <c r="K97" s="1"/>
      <c r="L97" s="1"/>
      <c r="M97" s="1"/>
    </row>
    <row r="98" spans="2:13" ht="23.5" customHeight="1" x14ac:dyDescent="0.35">
      <c r="B98" s="84" t="s">
        <v>99</v>
      </c>
      <c r="C98" s="85">
        <v>1</v>
      </c>
      <c r="D98" s="85">
        <v>1</v>
      </c>
      <c r="E98" s="85">
        <v>1</v>
      </c>
      <c r="F98" s="85">
        <v>1</v>
      </c>
      <c r="G98" s="85">
        <v>1</v>
      </c>
      <c r="H98" s="85">
        <v>1</v>
      </c>
      <c r="I98" s="28"/>
      <c r="J98" s="1"/>
      <c r="K98" s="1"/>
      <c r="L98" s="1"/>
      <c r="M98" s="1"/>
    </row>
    <row r="99" spans="2:13" ht="25.5" customHeight="1" x14ac:dyDescent="0.35">
      <c r="B99" s="84" t="s">
        <v>100</v>
      </c>
      <c r="C99" s="85">
        <v>1</v>
      </c>
      <c r="D99" s="85">
        <v>1</v>
      </c>
      <c r="E99" s="85">
        <v>1</v>
      </c>
      <c r="F99" s="85">
        <v>1</v>
      </c>
      <c r="G99" s="85">
        <v>1</v>
      </c>
      <c r="H99" s="85">
        <v>1</v>
      </c>
      <c r="I99" s="28"/>
      <c r="J99" s="1"/>
      <c r="K99" s="1"/>
      <c r="L99" s="1"/>
      <c r="M99" s="1"/>
    </row>
    <row r="100" spans="2:13" ht="18" x14ac:dyDescent="0.4">
      <c r="B100" s="15"/>
      <c r="I100" s="28"/>
      <c r="J100" s="1"/>
      <c r="K100" s="1"/>
      <c r="L100" s="1"/>
      <c r="M100" s="1"/>
    </row>
    <row r="101" spans="2:13" ht="25.5" customHeight="1" x14ac:dyDescent="0.35">
      <c r="B101" s="273" t="s">
        <v>101</v>
      </c>
      <c r="C101" s="273"/>
      <c r="D101" s="273"/>
      <c r="E101" s="273"/>
      <c r="F101" s="273"/>
      <c r="G101" s="273"/>
      <c r="H101" s="273"/>
      <c r="I101" s="82"/>
      <c r="J101" s="1"/>
      <c r="K101" s="1"/>
      <c r="L101" s="1"/>
      <c r="M101" s="1"/>
    </row>
    <row r="102" spans="2:13" ht="20.149999999999999" customHeight="1" x14ac:dyDescent="0.35">
      <c r="B102" s="274" t="s">
        <v>97</v>
      </c>
      <c r="C102" s="276" t="s">
        <v>77</v>
      </c>
      <c r="D102" s="276"/>
      <c r="E102" s="276" t="s">
        <v>78</v>
      </c>
      <c r="F102" s="276"/>
      <c r="G102" s="276" t="s">
        <v>79</v>
      </c>
      <c r="H102" s="276"/>
      <c r="I102" s="82"/>
      <c r="J102" s="1"/>
      <c r="K102" s="1"/>
      <c r="L102" s="1"/>
      <c r="M102" s="1"/>
    </row>
    <row r="103" spans="2:13" ht="22.5" customHeight="1" x14ac:dyDescent="0.35">
      <c r="B103" s="275"/>
      <c r="C103" s="83" t="s">
        <v>58</v>
      </c>
      <c r="D103" s="83" t="s">
        <v>57</v>
      </c>
      <c r="E103" s="83" t="s">
        <v>58</v>
      </c>
      <c r="F103" s="83" t="s">
        <v>57</v>
      </c>
      <c r="G103" s="83" t="s">
        <v>58</v>
      </c>
      <c r="H103" s="83" t="s">
        <v>57</v>
      </c>
      <c r="I103" s="28"/>
      <c r="J103" s="86"/>
      <c r="K103" s="1"/>
      <c r="L103" s="1"/>
      <c r="M103" s="1"/>
    </row>
    <row r="104" spans="2:13" ht="24.65" customHeight="1" x14ac:dyDescent="0.35">
      <c r="B104" s="84" t="s">
        <v>98</v>
      </c>
      <c r="C104" s="58">
        <v>350000</v>
      </c>
      <c r="D104" s="58">
        <v>250000</v>
      </c>
      <c r="E104" s="58">
        <v>450000</v>
      </c>
      <c r="F104" s="58">
        <v>300000</v>
      </c>
      <c r="G104" s="58">
        <v>650000</v>
      </c>
      <c r="H104" s="58">
        <v>500000</v>
      </c>
      <c r="I104" s="28"/>
      <c r="J104" s="1"/>
      <c r="K104" s="1"/>
      <c r="L104" s="1"/>
      <c r="M104" s="1"/>
    </row>
    <row r="105" spans="2:13" ht="24.65" customHeight="1" x14ac:dyDescent="0.35">
      <c r="B105" s="84" t="s">
        <v>99</v>
      </c>
      <c r="C105" s="58">
        <v>700000</v>
      </c>
      <c r="D105" s="58">
        <v>500000</v>
      </c>
      <c r="E105" s="58">
        <v>800000</v>
      </c>
      <c r="F105" s="58">
        <v>600000</v>
      </c>
      <c r="G105" s="58">
        <v>1300000</v>
      </c>
      <c r="H105" s="58">
        <v>1000000</v>
      </c>
      <c r="I105" s="28"/>
      <c r="J105" s="1"/>
      <c r="K105" s="1"/>
      <c r="L105" s="1"/>
      <c r="M105" s="1"/>
    </row>
    <row r="106" spans="2:13" ht="23.5" customHeight="1" x14ac:dyDescent="0.35">
      <c r="B106" s="84" t="s">
        <v>100</v>
      </c>
      <c r="C106" s="58">
        <v>1050000</v>
      </c>
      <c r="D106" s="58">
        <v>750000</v>
      </c>
      <c r="E106" s="58">
        <v>1250000</v>
      </c>
      <c r="F106" s="58">
        <v>900000</v>
      </c>
      <c r="G106" s="58">
        <v>1950000</v>
      </c>
      <c r="H106" s="58">
        <v>1500000</v>
      </c>
      <c r="I106" s="28"/>
      <c r="J106" s="1"/>
      <c r="K106" s="1"/>
      <c r="L106" s="1"/>
      <c r="M106" s="1"/>
    </row>
    <row r="107" spans="2:13" ht="27.65" customHeight="1" x14ac:dyDescent="0.45">
      <c r="B107" s="84" t="s">
        <v>70</v>
      </c>
      <c r="C107" s="87">
        <f>C104+C106+C105</f>
        <v>2100000</v>
      </c>
      <c r="D107" s="87">
        <f t="shared" ref="D107:H107" si="7">D104+D106+D105</f>
        <v>1500000</v>
      </c>
      <c r="E107" s="87">
        <f t="shared" si="7"/>
        <v>2500000</v>
      </c>
      <c r="F107" s="87">
        <f t="shared" si="7"/>
        <v>1800000</v>
      </c>
      <c r="G107" s="87">
        <f t="shared" si="7"/>
        <v>3900000</v>
      </c>
      <c r="H107" s="87">
        <f t="shared" si="7"/>
        <v>3000000</v>
      </c>
      <c r="I107" s="28"/>
      <c r="J107" s="1"/>
      <c r="K107" s="1"/>
      <c r="L107" s="1"/>
      <c r="M107" s="1"/>
    </row>
    <row r="108" spans="2:13" ht="26.15" customHeight="1" x14ac:dyDescent="0.35">
      <c r="C108" s="88"/>
      <c r="I108" s="28"/>
      <c r="J108" s="1"/>
      <c r="K108" s="1"/>
      <c r="L108" s="1"/>
      <c r="M108" s="1"/>
    </row>
    <row r="109" spans="2:13" ht="27.65" customHeight="1" x14ac:dyDescent="0.35">
      <c r="B109" s="277" t="s">
        <v>102</v>
      </c>
      <c r="C109" s="277"/>
      <c r="D109" s="277"/>
      <c r="E109" s="277"/>
      <c r="F109" s="278">
        <f>C107+D107+E107+F107+G107+H107</f>
        <v>14800000</v>
      </c>
      <c r="G109" s="278"/>
      <c r="I109" s="28"/>
      <c r="J109" s="1"/>
      <c r="K109" s="1"/>
      <c r="L109" s="1"/>
      <c r="M109" s="1"/>
    </row>
    <row r="110" spans="2:13" x14ac:dyDescent="0.35">
      <c r="B110" s="1"/>
      <c r="C110" s="1"/>
      <c r="D110" s="28"/>
      <c r="E110" s="28"/>
      <c r="F110" s="28"/>
      <c r="G110" s="28"/>
      <c r="H110" s="28"/>
      <c r="I110" s="28"/>
      <c r="J110" s="1"/>
      <c r="K110" s="1"/>
      <c r="L110" s="1"/>
      <c r="M110" s="1"/>
    </row>
    <row r="113" spans="2:6" ht="30" x14ac:dyDescent="0.35">
      <c r="B113" s="269" t="s">
        <v>103</v>
      </c>
      <c r="C113" s="269"/>
      <c r="D113" s="270">
        <f>F109+F89+F54+F32</f>
        <v>10425986740</v>
      </c>
      <c r="E113" s="270"/>
    </row>
    <row r="117" spans="2:6" ht="54" customHeight="1" x14ac:dyDescent="0.35"/>
    <row r="118" spans="2:6" s="89" customFormat="1" ht="42.65" customHeight="1" x14ac:dyDescent="0.55000000000000004">
      <c r="B118" s="410" t="s">
        <v>104</v>
      </c>
      <c r="C118" s="411"/>
      <c r="D118" s="412"/>
      <c r="E118" s="413"/>
      <c r="F118" s="414"/>
    </row>
    <row r="119" spans="2:6" s="89" customFormat="1" ht="50.15" customHeight="1" x14ac:dyDescent="0.55000000000000004">
      <c r="B119" s="415" t="s">
        <v>105</v>
      </c>
      <c r="C119" s="416"/>
      <c r="D119" s="412"/>
      <c r="E119" s="413"/>
      <c r="F119" s="414"/>
    </row>
    <row r="120" spans="2:6" s="89" customFormat="1" ht="29.5" customHeight="1" x14ac:dyDescent="0.55000000000000004">
      <c r="B120" s="410" t="s">
        <v>107</v>
      </c>
      <c r="C120" s="411"/>
      <c r="D120" s="412"/>
      <c r="E120" s="413"/>
      <c r="F120" s="414"/>
    </row>
    <row r="121" spans="2:6" s="89" customFormat="1" ht="31" customHeight="1" x14ac:dyDescent="0.55000000000000004">
      <c r="B121" s="410" t="s">
        <v>109</v>
      </c>
      <c r="C121" s="411"/>
      <c r="D121" s="412"/>
      <c r="E121" s="413"/>
      <c r="F121" s="414"/>
    </row>
    <row r="122" spans="2:6" s="89" customFormat="1" ht="29.5" customHeight="1" x14ac:dyDescent="0.55000000000000004">
      <c r="B122" s="410" t="s">
        <v>111</v>
      </c>
      <c r="C122" s="411"/>
      <c r="D122" s="412"/>
      <c r="E122" s="413"/>
      <c r="F122" s="414"/>
    </row>
    <row r="123" spans="2:6" s="89" customFormat="1" ht="29.5" customHeight="1" x14ac:dyDescent="0.55000000000000004">
      <c r="B123" s="410" t="s">
        <v>113</v>
      </c>
      <c r="C123" s="411"/>
      <c r="D123" s="412"/>
      <c r="E123" s="413"/>
      <c r="F123" s="414"/>
    </row>
    <row r="124" spans="2:6" s="89" customFormat="1" ht="37" customHeight="1" x14ac:dyDescent="0.55000000000000004">
      <c r="B124" s="410" t="s">
        <v>115</v>
      </c>
      <c r="C124" s="411"/>
      <c r="D124" s="412"/>
      <c r="E124" s="413"/>
      <c r="F124" s="414"/>
    </row>
    <row r="125" spans="2:6" s="89" customFormat="1" x14ac:dyDescent="0.35"/>
    <row r="126" spans="2:6" s="89" customFormat="1" x14ac:dyDescent="0.35"/>
    <row r="127" spans="2:6" s="89" customFormat="1" x14ac:dyDescent="0.35"/>
    <row r="128" spans="2:6" s="89" customFormat="1" x14ac:dyDescent="0.35"/>
  </sheetData>
  <mergeCells count="113">
    <mergeCell ref="B7:B8"/>
    <mergeCell ref="C7:D7"/>
    <mergeCell ref="F7:F8"/>
    <mergeCell ref="G7:H7"/>
    <mergeCell ref="J7:J8"/>
    <mergeCell ref="K7:L7"/>
    <mergeCell ref="B3:L4"/>
    <mergeCell ref="B5:D5"/>
    <mergeCell ref="F5:H5"/>
    <mergeCell ref="J5:L5"/>
    <mergeCell ref="B6:D6"/>
    <mergeCell ref="F6:H6"/>
    <mergeCell ref="J6:L6"/>
    <mergeCell ref="B15:B16"/>
    <mergeCell ref="C15:D15"/>
    <mergeCell ref="F15:F16"/>
    <mergeCell ref="G15:H15"/>
    <mergeCell ref="J15:J16"/>
    <mergeCell ref="K15:L15"/>
    <mergeCell ref="B13:D13"/>
    <mergeCell ref="F13:H13"/>
    <mergeCell ref="J13:L13"/>
    <mergeCell ref="B14:D14"/>
    <mergeCell ref="F14:H14"/>
    <mergeCell ref="J14:L14"/>
    <mergeCell ref="B23:B24"/>
    <mergeCell ref="C23:D23"/>
    <mergeCell ref="F23:F24"/>
    <mergeCell ref="G23:H23"/>
    <mergeCell ref="J23:J24"/>
    <mergeCell ref="K23:L23"/>
    <mergeCell ref="B21:D21"/>
    <mergeCell ref="F21:H21"/>
    <mergeCell ref="J21:L21"/>
    <mergeCell ref="B22:D22"/>
    <mergeCell ref="F22:H22"/>
    <mergeCell ref="J22:L22"/>
    <mergeCell ref="B40:B41"/>
    <mergeCell ref="B43:H43"/>
    <mergeCell ref="C44:D44"/>
    <mergeCell ref="E44:F44"/>
    <mergeCell ref="G44:H44"/>
    <mergeCell ref="B45:B46"/>
    <mergeCell ref="B29:C29"/>
    <mergeCell ref="B32:E32"/>
    <mergeCell ref="F32:G32"/>
    <mergeCell ref="B36:H36"/>
    <mergeCell ref="B38:H38"/>
    <mergeCell ref="C39:D39"/>
    <mergeCell ref="E39:F39"/>
    <mergeCell ref="G39:H39"/>
    <mergeCell ref="B58:J59"/>
    <mergeCell ref="B60:D60"/>
    <mergeCell ref="F60:J60"/>
    <mergeCell ref="B61:D61"/>
    <mergeCell ref="B62:B63"/>
    <mergeCell ref="C62:D62"/>
    <mergeCell ref="F62:F63"/>
    <mergeCell ref="B48:H48"/>
    <mergeCell ref="C49:D49"/>
    <mergeCell ref="E49:F49"/>
    <mergeCell ref="G49:H49"/>
    <mergeCell ref="B50:B51"/>
    <mergeCell ref="B54:E54"/>
    <mergeCell ref="F54:G54"/>
    <mergeCell ref="F75:F76"/>
    <mergeCell ref="B76:D76"/>
    <mergeCell ref="B77:D77"/>
    <mergeCell ref="B78:B79"/>
    <mergeCell ref="C78:D78"/>
    <mergeCell ref="F78:J78"/>
    <mergeCell ref="F64:F65"/>
    <mergeCell ref="F66:F67"/>
    <mergeCell ref="B68:D68"/>
    <mergeCell ref="B69:D69"/>
    <mergeCell ref="F69:J69"/>
    <mergeCell ref="B70:B71"/>
    <mergeCell ref="C70:D70"/>
    <mergeCell ref="B93:H93"/>
    <mergeCell ref="B94:H94"/>
    <mergeCell ref="B95:B96"/>
    <mergeCell ref="C95:D95"/>
    <mergeCell ref="E95:F95"/>
    <mergeCell ref="G95:H95"/>
    <mergeCell ref="B84:C84"/>
    <mergeCell ref="F84:F85"/>
    <mergeCell ref="F86:G86"/>
    <mergeCell ref="F87:G87"/>
    <mergeCell ref="B89:E89"/>
    <mergeCell ref="F89:G89"/>
    <mergeCell ref="B113:C113"/>
    <mergeCell ref="D113:E113"/>
    <mergeCell ref="B118:C118"/>
    <mergeCell ref="D118:F118"/>
    <mergeCell ref="B119:C119"/>
    <mergeCell ref="D119:F119"/>
    <mergeCell ref="B101:H101"/>
    <mergeCell ref="B102:B103"/>
    <mergeCell ref="C102:D102"/>
    <mergeCell ref="E102:F102"/>
    <mergeCell ref="G102:H102"/>
    <mergeCell ref="B109:E109"/>
    <mergeCell ref="F109:G109"/>
    <mergeCell ref="B123:C123"/>
    <mergeCell ref="D123:F123"/>
    <mergeCell ref="B124:C124"/>
    <mergeCell ref="D124:F124"/>
    <mergeCell ref="B120:C120"/>
    <mergeCell ref="D120:F120"/>
    <mergeCell ref="B121:C121"/>
    <mergeCell ref="D121:F121"/>
    <mergeCell ref="B122:C122"/>
    <mergeCell ref="D122:F12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BD84136E4B7034AADAA81079D3D588B" ma:contentTypeVersion="18" ma:contentTypeDescription="Create a new document." ma:contentTypeScope="" ma:versionID="3b8d14ad7cb0dd3678885c77e8ea1191">
  <xsd:schema xmlns:xsd="http://www.w3.org/2001/XMLSchema" xmlns:xs="http://www.w3.org/2001/XMLSchema" xmlns:p="http://schemas.microsoft.com/office/2006/metadata/properties" xmlns:ns3="b5046c7b-caea-4af0-ba60-703e9486b797" xmlns:ns4="fdab2042-c633-46e2-9704-ff68354c9b8e" targetNamespace="http://schemas.microsoft.com/office/2006/metadata/properties" ma:root="true" ma:fieldsID="56ad26060276b685a9bff2ee7fbb5e34" ns3:_="" ns4:_="">
    <xsd:import namespace="b5046c7b-caea-4af0-ba60-703e9486b797"/>
    <xsd:import namespace="fdab2042-c633-46e2-9704-ff68354c9b8e"/>
    <xsd:element name="properties">
      <xsd:complexType>
        <xsd:sequence>
          <xsd:element name="documentManagement">
            <xsd:complexType>
              <xsd:all>
                <xsd:element ref="ns3:MigrationWizId" minOccurs="0"/>
                <xsd:element ref="ns3:MigrationWizIdPermissions" minOccurs="0"/>
                <xsd:element ref="ns3:MigrationWizIdPermissionLevels" minOccurs="0"/>
                <xsd:element ref="ns3:MigrationWizIdDocumentLibraryPermissions" minOccurs="0"/>
                <xsd:element ref="ns3:MigrationWizIdSecurityGroups" minOccurs="0"/>
                <xsd:element ref="ns4:SharedWithUsers" minOccurs="0"/>
                <xsd:element ref="ns4:SharedWithDetails" minOccurs="0"/>
                <xsd:element ref="ns4:SharingHintHash" minOccurs="0"/>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046c7b-caea-4af0-ba60-703e9486b797" elementFormDefault="qualified">
    <xsd:import namespace="http://schemas.microsoft.com/office/2006/documentManagement/types"/>
    <xsd:import namespace="http://schemas.microsoft.com/office/infopath/2007/PartnerControls"/>
    <xsd:element name="MigrationWizId" ma:index="8" nillable="true" ma:displayName="MigrationWizId" ma:internalName="MigrationWizId">
      <xsd:simpleType>
        <xsd:restriction base="dms:Text"/>
      </xsd:simpleType>
    </xsd:element>
    <xsd:element name="MigrationWizIdPermissions" ma:index="9" nillable="true" ma:displayName="MigrationWizIdPermissions" ma:internalName="MigrationWizIdPermissions">
      <xsd:simpleType>
        <xsd:restriction base="dms:Text"/>
      </xsd:simpleType>
    </xsd:element>
    <xsd:element name="MigrationWizIdPermissionLevels" ma:index="10" nillable="true" ma:displayName="MigrationWizIdPermissionLevels" ma:internalName="MigrationWizIdPermissionLevels">
      <xsd:simpleType>
        <xsd:restriction base="dms:Text"/>
      </xsd:simpleType>
    </xsd:element>
    <xsd:element name="MigrationWizIdDocumentLibraryPermissions" ma:index="11" nillable="true" ma:displayName="MigrationWizIdDocumentLibraryPermissions" ma:internalName="MigrationWizIdDocumentLibraryPermissions">
      <xsd:simpleType>
        <xsd:restriction base="dms:Text"/>
      </xsd:simpleType>
    </xsd:element>
    <xsd:element name="MigrationWizIdSecurityGroups" ma:index="12" nillable="true" ma:displayName="MigrationWizIdSecurityGroups" ma:internalName="MigrationWizIdSecurityGroups">
      <xsd:simpleType>
        <xsd:restriction base="dms:Text"/>
      </xsd:simpleType>
    </xsd:element>
    <xsd:element name="MediaServiceMetadata" ma:index="16" nillable="true" ma:displayName="MediaServiceMetadata" ma:description="" ma:hidden="true" ma:internalName="MediaServiceMetadata" ma:readOnly="true">
      <xsd:simpleType>
        <xsd:restriction base="dms:Note"/>
      </xsd:simpleType>
    </xsd:element>
    <xsd:element name="MediaServiceFastMetadata" ma:index="17" nillable="true" ma:displayName="MediaServiceFastMetadata" ma:description="" ma:hidden="true" ma:internalName="MediaServiceFastMetadata" ma:readOnly="tru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MediaServiceAutoTags" ma:index="19" nillable="true" ma:displayName="MediaServiceAutoTags" ma:internalName="MediaServiceAutoTags" ma:readOnly="true">
      <xsd:simpleType>
        <xsd:restriction base="dms:Text"/>
      </xsd:simpleType>
    </xsd:element>
    <xsd:element name="MediaServiceOCR" ma:index="20" nillable="true" ma:displayName="MediaServiceOCR" ma:internalName="MediaServiceOCR" ma:readOnly="true">
      <xsd:simpleType>
        <xsd:restriction base="dms:Note">
          <xsd:maxLength value="255"/>
        </xsd:restriction>
      </xsd:simpleType>
    </xsd:element>
    <xsd:element name="MediaServiceLocation" ma:index="21" nillable="true" ma:displayName="MediaServiceLocation" ma:internalName="MediaServiceLocation"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GenerationTime" ma:index="23" nillable="true" ma:displayName="MediaServiceGenerationTime" ma:hidden="true" ma:internalName="MediaServiceGenerationTime" ma:readOnly="true">
      <xsd:simpleType>
        <xsd:restriction base="dms:Text"/>
      </xsd:simpleType>
    </xsd:element>
    <xsd:element name="MediaServiceAutoKeyPoints" ma:index="24" nillable="true" ma:displayName="MediaServiceAutoKeyPoints" ma:hidden="true" ma:internalName="MediaServiceAutoKeyPoints" ma:readOnly="true">
      <xsd:simpleType>
        <xsd:restriction base="dms:Note"/>
      </xsd:simpleType>
    </xsd:element>
    <xsd:element name="MediaServiceKeyPoints" ma:index="25"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dab2042-c633-46e2-9704-ff68354c9b8e"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SharingHintHash" ma:index="15" nillable="true" ma:displayName="Sharing Hint Hash"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MigrationWizIdPermissionLevels xmlns="b5046c7b-caea-4af0-ba60-703e9486b797" xsi:nil="true"/>
    <MigrationWizIdPermissions xmlns="b5046c7b-caea-4af0-ba60-703e9486b797" xsi:nil="true"/>
    <MigrationWizIdDocumentLibraryPermissions xmlns="b5046c7b-caea-4af0-ba60-703e9486b797" xsi:nil="true"/>
    <MigrationWizIdSecurityGroups xmlns="b5046c7b-caea-4af0-ba60-703e9486b797" xsi:nil="true"/>
    <MigrationWizId xmlns="b5046c7b-caea-4af0-ba60-703e9486b797" xsi:nil="true"/>
  </documentManagement>
</p:properties>
</file>

<file path=customXml/itemProps1.xml><?xml version="1.0" encoding="utf-8"?>
<ds:datastoreItem xmlns:ds="http://schemas.openxmlformats.org/officeDocument/2006/customXml" ds:itemID="{983B9017-2D09-4952-BCAD-FDC3054D0A5B}">
  <ds:schemaRefs>
    <ds:schemaRef ds:uri="http://schemas.microsoft.com/sharepoint/v3/contenttype/forms"/>
  </ds:schemaRefs>
</ds:datastoreItem>
</file>

<file path=customXml/itemProps2.xml><?xml version="1.0" encoding="utf-8"?>
<ds:datastoreItem xmlns:ds="http://schemas.openxmlformats.org/officeDocument/2006/customXml" ds:itemID="{D6988554-B571-41EE-8F38-0E76A6634A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046c7b-caea-4af0-ba60-703e9486b797"/>
    <ds:schemaRef ds:uri="fdab2042-c633-46e2-9704-ff68354c9b8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12BF78F-31AA-484E-BD04-1DE08B99BDA7}">
  <ds:schemaRefs>
    <ds:schemaRef ds:uri="http://schemas.microsoft.com/office/2006/metadata/properties"/>
    <ds:schemaRef ds:uri="http://schemas.microsoft.com/office/infopath/2007/PartnerControls"/>
    <ds:schemaRef ds:uri="b5046c7b-caea-4af0-ba60-703e9486b79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Estudio de Mercado</vt:lpstr>
      <vt:lpstr>Infotic</vt:lpstr>
      <vt:lpstr>Almagrario</vt:lpstr>
      <vt:lpstr>Servicios Postales Nacionales </vt:lpstr>
      <vt:lpstr>Portes de Colombia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 Pardo E.</dc:creator>
  <cp:keywords/>
  <dc:description/>
  <cp:lastModifiedBy>Jorge Claudio Cotes Martinez</cp:lastModifiedBy>
  <cp:revision/>
  <dcterms:created xsi:type="dcterms:W3CDTF">2020-02-11T21:20:39Z</dcterms:created>
  <dcterms:modified xsi:type="dcterms:W3CDTF">2026-01-28T20:01:39Z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0x0101003BD84136E4B7034AADAA81079D3D588B</vt:lpwstr>
  </property>
</Properties>
</file>