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SOCIADOS PDPMC\2026\Corpocaldas Regalias\"/>
    </mc:Choice>
  </mc:AlternateContent>
  <bookViews>
    <workbookView xWindow="-28920" yWindow="-120" windowWidth="29040" windowHeight="15720" activeTab="1"/>
  </bookViews>
  <sheets>
    <sheet name="Presupuesto" sheetId="1" r:id="rId1"/>
    <sheet name="Cronograma" sheetId="3" r:id="rId2"/>
    <sheet name="Hoja1" sheetId="2" r:id="rId3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5" i="1" l="1"/>
  <c r="F44" i="1"/>
  <c r="F42" i="1"/>
  <c r="E42" i="1"/>
  <c r="E41" i="1"/>
  <c r="F40" i="1"/>
  <c r="E40" i="1"/>
  <c r="F39" i="1"/>
  <c r="F36" i="1"/>
  <c r="F30" i="1"/>
  <c r="E29" i="1"/>
  <c r="F28" i="1"/>
  <c r="E28" i="1"/>
  <c r="F27" i="1"/>
  <c r="E27" i="1"/>
  <c r="E26" i="1"/>
  <c r="F25" i="1"/>
  <c r="E25" i="1"/>
  <c r="F22" i="1"/>
  <c r="E20" i="1"/>
  <c r="E19" i="1"/>
  <c r="F18" i="1"/>
  <c r="E18" i="1"/>
  <c r="F16" i="1"/>
  <c r="F15" i="1"/>
  <c r="F14" i="1"/>
  <c r="F11" i="1"/>
  <c r="F9" i="1"/>
  <c r="E8" i="1"/>
  <c r="F7" i="1"/>
  <c r="E7" i="1"/>
  <c r="F6" i="1"/>
  <c r="E6" i="1"/>
  <c r="F5" i="1"/>
  <c r="E5" i="1"/>
</calcChain>
</file>

<file path=xl/sharedStrings.xml><?xml version="1.0" encoding="utf-8"?>
<sst xmlns="http://schemas.openxmlformats.org/spreadsheetml/2006/main" count="151" uniqueCount="78">
  <si>
    <t>Realizar jornadas de transferencia del Modelo de Gobernanza Ambiental con los Consejos de cuenca y las instancias de gobernanza de las áreas protegidas en el departamento de Caldas.</t>
  </si>
  <si>
    <t>12 de instancias de gobernanza fortalecidas</t>
  </si>
  <si>
    <t>Actividad</t>
  </si>
  <si>
    <t>Unidad medida</t>
  </si>
  <si>
    <t>valor unitario</t>
  </si>
  <si>
    <t>valor total</t>
  </si>
  <si>
    <t>Honorarios por asistencia técnica en gobernanza ambiental y facilitación de procesos participativos.</t>
  </si>
  <si>
    <t>Gestión técnica de desplazamientos para la transferencia del Modelo de Gobernanza</t>
  </si>
  <si>
    <t>Unidad</t>
  </si>
  <si>
    <t>costo total actividad</t>
  </si>
  <si>
    <t>Realizar encuentros con los actores de la agenda ambiental ganadera en los municipios priorizados del departamento de Caldas.</t>
  </si>
  <si>
    <t>8 reuniones realizadas</t>
  </si>
  <si>
    <t>Honorarios por asistencia técnica en ganadería sostenible y gestión territorial</t>
  </si>
  <si>
    <t>Gestión técnica de desplazamientos y permanencia comunitaria en el territorio.</t>
  </si>
  <si>
    <t>Transporte</t>
  </si>
  <si>
    <t xml:space="preserve">Día </t>
  </si>
  <si>
    <t>Coordinación metodológica de encuentros sectoriales con actores ganaderos.</t>
  </si>
  <si>
    <t>Día</t>
  </si>
  <si>
    <t>Realizar giras de intercambio de experiencias exitosas en sistemas de ganadería sostenible con los integrantes de la agenda ambiental ganadera de los municipios priorizados del departamento de Caldas.</t>
  </si>
  <si>
    <t>2 Giras</t>
  </si>
  <si>
    <t>Honorarios por coordinación técnica y relatoría de giras de intercambio.</t>
  </si>
  <si>
    <t>Gestión técnica de la participación comunitaria en las giras</t>
  </si>
  <si>
    <t>Documentar las experiencias y elaboración de informes de transferencia de conocimiento.</t>
  </si>
  <si>
    <t>Planificación técnica de recorridos y sesiones de intercambio (rutas, contenidos, agenda)</t>
  </si>
  <si>
    <t>Implementar proyectos ciudadanos de educación ambiental PROCEDA con grupos organizados de la ciudadanía de los municipios priorizados por el proyecto.</t>
  </si>
  <si>
    <t>Honorarios por acompañamiento pedagógico y metodológico a procesos PROCEDA.</t>
  </si>
  <si>
    <t>Entrega de guías, módulos y herramientas educativas para PROCEDA</t>
  </si>
  <si>
    <t>Entrega de materiales pedagógicos de apoyo para sesiones formativas con grupos ciudadanos.</t>
  </si>
  <si>
    <t>TOTAL</t>
  </si>
  <si>
    <t>2 PROCEDA por municipio
Oriente: 5 municipios (10 procedas)</t>
  </si>
  <si>
    <t>Jornadas de entrega de materiales pedagógicos</t>
  </si>
  <si>
    <t>Elaboración y entrega de insumos pedagógicos  y herramientas pedagógicas para trabajo con productores.</t>
  </si>
  <si>
    <r>
      <rPr>
        <sz val="10"/>
        <rFont val="Arial"/>
        <family val="2"/>
      </rPr>
      <t>Estructuración del proceso</t>
    </r>
    <r>
      <rPr>
        <sz val="10"/>
        <color rgb="FFEE0000"/>
        <rFont val="Arial"/>
        <family val="2"/>
      </rPr>
      <t xml:space="preserve"> </t>
    </r>
    <r>
      <rPr>
        <sz val="10"/>
        <color theme="1"/>
        <rFont val="Arial"/>
        <family val="2"/>
      </rPr>
      <t>metodológico y acompañamiento pedagógico para jornadas de transferencia.</t>
    </r>
  </si>
  <si>
    <r>
      <t xml:space="preserve">Objeto: </t>
    </r>
    <r>
      <rPr>
        <sz val="10"/>
        <color theme="1" tint="4.9989318521683403E-2"/>
        <rFont val="Arial"/>
        <family val="2"/>
      </rPr>
      <t>Prestar servicios técnicos especializados para desarrollar jornadas de transferencia del Modelo de Gobernanza Ambiental con los Consejos de cuenca e instancias de gobernanza de áreas protegidas, encuentros con los actores de la agenda ambiental ganadera, giras de intercambio de experiencias en sistemas de ganadería sostenible e implementar Proyectos Ciudadanos de Educación Ambiental – PROCEDA con grupos organizados de la ciudadanía, en el marco del proyecto “Conservación y Gestión Ambiental en Áreas de la Estructura Ecológica del Departamento de Caldas”, BPIN 20243201010055. aprobado por el Ministerio de Ambiente y Desarrollo Sostenible con recursos del Sistema General de Regalías (SGR).</t>
    </r>
  </si>
  <si>
    <t>número</t>
  </si>
  <si>
    <t>Alcance</t>
  </si>
  <si>
    <t>1.1</t>
  </si>
  <si>
    <t>1.2</t>
  </si>
  <si>
    <t>1.3</t>
  </si>
  <si>
    <t>1.4</t>
  </si>
  <si>
    <t>Mes</t>
  </si>
  <si>
    <t>2.1</t>
  </si>
  <si>
    <t>2.2.</t>
  </si>
  <si>
    <t>2.3</t>
  </si>
  <si>
    <t>2.4</t>
  </si>
  <si>
    <t>3.1</t>
  </si>
  <si>
    <t>3.2</t>
  </si>
  <si>
    <t>3.3</t>
  </si>
  <si>
    <t>3.4</t>
  </si>
  <si>
    <t>4.1</t>
  </si>
  <si>
    <t>4.2</t>
  </si>
  <si>
    <t>4.3</t>
  </si>
  <si>
    <t xml:space="preserve">CRONOGRAMA </t>
  </si>
  <si>
    <t>Objeto del Contrato: Prestar servicios técnicos especializados para desarrollar jornadas de transferencia del Modelo de Gobernanza Ambiental con los Consejos de cuenca e instancias de gobernanza de áreas protegidas, encuentros con los actores de la agenda ambiental ganadera, giras de intercambio de experiencias en sistemas de ganadería sostenible e implementar Proyectos Ciudadanos de Educación Ambiental – PROCEDA con grupos organizados de la ciudadanía, en el marco del proyecto “Conservación y Gestión Ambiental en Áreas de la Estructura Ecológica del Departamento de Caldas, en los municipios de Manzanares Marquetalia, Samaná, Pensilvania y Victoria”, BPIN 20243201010055. Aprobado por el Ministerio de Ambiente y Desarrollo Sostenible con recursos del Sistema General de Regalías (SGR).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</si>
  <si>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</si>
  <si>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</si>
  <si>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</si>
  <si>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</si>
  <si>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</si>
  <si>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</si>
  <si>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</si>
  <si>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</si>
  <si>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</si>
  <si>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 xml:space="preserve">Mes 10 </t>
  </si>
  <si>
    <t>Mes 11</t>
  </si>
  <si>
    <t>Mes 12</t>
  </si>
  <si>
    <t>Actividades</t>
  </si>
  <si>
    <t>Cantidades</t>
  </si>
  <si>
    <t>X</t>
  </si>
  <si>
    <t>Jornadas de transferencia del Modelo de Gobernanza Ambiental, - PAI.</t>
  </si>
  <si>
    <t>12 Jornadas</t>
  </si>
  <si>
    <t>Encuentros con productores ganaderos</t>
  </si>
  <si>
    <t>8 Encuentros</t>
  </si>
  <si>
    <t>Gira de intercambio de experiencias exitosas.</t>
  </si>
  <si>
    <t>Implementar Proyectos Ciudadanos de Educación Ambiental  PROCEDA.</t>
  </si>
  <si>
    <t>10 Intervenciones</t>
  </si>
  <si>
    <t>Informes Finales</t>
  </si>
  <si>
    <t>2 Gira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</si>
</sst>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 tint="4.9989318521683403E-2"/>
      <name val="Arial"/>
      <family val="2"/>
    </font>
    <font>
      <b/>
      <sz val="10"/>
      <color theme="1"/>
      <name val="Arial"/>
      <family val="2"/>
    </font>
    <font>
      <sz val="10"/>
      <color rgb="FFEE0000"/>
      <name val="Arial"/>
      <family val="2"/>
    </font>
    <font>
      <sz val="10"/>
      <color theme="1" tint="4.9989318521683403E-2"/>
      <name val="Arial"/>
      <family val="2"/>
    </font>
    <font>
      <sz val="9"/>
      <color theme="1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D9DEF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</cellStyleXfs>
  <cellXfs count="10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top" wrapText="1"/>
    </xf>
    <xf numFmtId="164" fontId="0" fillId="0" borderId="0" xfId="0" applyNumberFormat="1"/>
    <xf numFmtId="0" fontId="3" fillId="0" borderId="1" xfId="0" applyFont="1" applyFill="1" applyBorder="1" applyAlignment="1">
      <alignment horizontal="center" vertical="center"/>
    </xf>
    <xf numFmtId="164" fontId="3" fillId="0" borderId="1" xfId="1" applyNumberFormat="1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64" fontId="3" fillId="0" borderId="1" xfId="1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/>
    <xf numFmtId="164" fontId="3" fillId="0" borderId="1" xfId="1" applyNumberFormat="1" applyFont="1" applyBorder="1"/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wrapText="1"/>
    </xf>
    <xf numFmtId="0" fontId="4" fillId="3" borderId="11" xfId="2" applyFont="1" applyFill="1" applyBorder="1" applyAlignment="1" applyProtection="1">
      <alignment vertical="center" wrapText="1"/>
      <protection locked="0"/>
    </xf>
    <xf numFmtId="0" fontId="4" fillId="3" borderId="12" xfId="2" applyFont="1" applyFill="1" applyBorder="1" applyAlignment="1" applyProtection="1">
      <alignment vertical="center" wrapText="1"/>
      <protection locked="0"/>
    </xf>
    <xf numFmtId="0" fontId="4" fillId="2" borderId="13" xfId="2" applyFont="1" applyFill="1" applyBorder="1" applyAlignment="1">
      <alignment horizontal="left" vertical="center" wrapText="1"/>
    </xf>
    <xf numFmtId="0" fontId="4" fillId="2" borderId="14" xfId="2" applyFont="1" applyFill="1" applyBorder="1" applyAlignment="1">
      <alignment horizontal="left" vertical="center" wrapText="1"/>
    </xf>
    <xf numFmtId="0" fontId="4" fillId="2" borderId="15" xfId="2" applyFont="1" applyFill="1" applyBorder="1" applyAlignment="1">
      <alignment horizontal="left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center" wrapText="1"/>
    </xf>
    <xf numFmtId="0" fontId="5" fillId="3" borderId="9" xfId="0" applyFont="1" applyFill="1" applyBorder="1" applyAlignment="1">
      <alignment horizontal="center" wrapText="1"/>
    </xf>
    <xf numFmtId="0" fontId="3" fillId="0" borderId="7" xfId="0" applyFont="1" applyBorder="1" applyAlignment="1">
      <alignment horizontal="justify" vertical="top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4" fillId="3" borderId="16" xfId="2" applyFont="1" applyFill="1" applyBorder="1" applyAlignment="1" applyProtection="1">
      <alignment vertical="center" wrapText="1"/>
      <protection locked="0"/>
    </xf>
    <xf numFmtId="0" fontId="4" fillId="3" borderId="17" xfId="2" applyFont="1" applyFill="1" applyBorder="1" applyAlignment="1" applyProtection="1">
      <alignment vertical="center" wrapText="1"/>
      <protection locked="0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wrapText="1"/>
    </xf>
    <xf numFmtId="164" fontId="3" fillId="0" borderId="20" xfId="0" applyNumberFormat="1" applyFont="1" applyBorder="1" applyAlignment="1">
      <alignment vertical="center"/>
    </xf>
    <xf numFmtId="0" fontId="5" fillId="0" borderId="16" xfId="0" applyFont="1" applyBorder="1" applyAlignment="1">
      <alignment horizontal="center" vertical="center" wrapText="1"/>
    </xf>
    <xf numFmtId="164" fontId="3" fillId="0" borderId="20" xfId="0" applyNumberFormat="1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164" fontId="5" fillId="0" borderId="20" xfId="0" applyNumberFormat="1" applyFont="1" applyBorder="1"/>
    <xf numFmtId="0" fontId="5" fillId="0" borderId="23" xfId="0" applyFont="1" applyFill="1" applyBorder="1" applyAlignment="1">
      <alignment horizontal="center" vertical="center" wrapText="1"/>
    </xf>
    <xf numFmtId="164" fontId="3" fillId="0" borderId="20" xfId="1" applyNumberFormat="1" applyFont="1" applyBorder="1" applyAlignment="1">
      <alignment vertical="center"/>
    </xf>
    <xf numFmtId="164" fontId="3" fillId="0" borderId="24" xfId="1" applyNumberFormat="1" applyFont="1" applyBorder="1" applyAlignment="1">
      <alignment horizontal="center" vertical="center"/>
    </xf>
    <xf numFmtId="164" fontId="3" fillId="0" borderId="19" xfId="1" applyNumberFormat="1" applyFont="1" applyBorder="1" applyAlignment="1">
      <alignment horizontal="center" vertical="center"/>
    </xf>
    <xf numFmtId="164" fontId="3" fillId="0" borderId="25" xfId="1" applyNumberFormat="1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164" fontId="3" fillId="0" borderId="24" xfId="0" applyNumberFormat="1" applyFont="1" applyBorder="1" applyAlignment="1">
      <alignment horizontal="center" vertical="center"/>
    </xf>
    <xf numFmtId="164" fontId="3" fillId="0" borderId="19" xfId="0" applyNumberFormat="1" applyFont="1" applyBorder="1" applyAlignment="1">
      <alignment horizontal="center" vertical="center"/>
    </xf>
    <xf numFmtId="164" fontId="3" fillId="0" borderId="20" xfId="0" applyNumberFormat="1" applyFont="1" applyBorder="1"/>
    <xf numFmtId="164" fontId="3" fillId="0" borderId="24" xfId="0" applyNumberFormat="1" applyFont="1" applyBorder="1" applyAlignment="1">
      <alignment horizontal="center"/>
    </xf>
    <xf numFmtId="164" fontId="3" fillId="0" borderId="19" xfId="0" applyNumberFormat="1" applyFont="1" applyBorder="1" applyAlignment="1">
      <alignment horizontal="center"/>
    </xf>
    <xf numFmtId="164" fontId="3" fillId="0" borderId="25" xfId="0" applyNumberFormat="1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164" fontId="5" fillId="0" borderId="20" xfId="0" applyNumberFormat="1" applyFont="1" applyFill="1" applyBorder="1"/>
    <xf numFmtId="0" fontId="5" fillId="0" borderId="29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164" fontId="5" fillId="4" borderId="31" xfId="0" applyNumberFormat="1" applyFont="1" applyFill="1" applyBorder="1"/>
    <xf numFmtId="0" fontId="5" fillId="0" borderId="9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9" fillId="5" borderId="32" xfId="3" applyFont="1" applyFill="1" applyBorder="1" applyAlignment="1">
      <alignment horizontal="center" vertical="center" wrapText="1"/>
    </xf>
    <xf numFmtId="0" fontId="9" fillId="5" borderId="0" xfId="3" applyFont="1" applyFill="1" applyBorder="1" applyAlignment="1">
      <alignment horizontal="center" vertical="center" wrapText="1"/>
    </xf>
    <xf numFmtId="0" fontId="10" fillId="0" borderId="33" xfId="3" applyFont="1" applyBorder="1" applyAlignment="1">
      <alignment horizontal="center" vertical="center" wrapText="1"/>
    </xf>
    <xf numFmtId="0" fontId="10" fillId="0" borderId="34" xfId="3" applyFont="1" applyBorder="1" applyAlignment="1">
      <alignment horizontal="center" vertical="center" wrapText="1"/>
    </xf>
    <xf numFmtId="0" fontId="10" fillId="0" borderId="35" xfId="3" applyFont="1" applyBorder="1" applyAlignment="1">
      <alignment horizontal="center" vertical="center" wrapText="1"/>
    </xf>
    <xf numFmtId="0" fontId="10" fillId="0" borderId="32" xfId="3" applyFont="1" applyBorder="1" applyAlignment="1">
      <alignment horizontal="center" vertical="center" wrapText="1"/>
    </xf>
    <xf numFmtId="0" fontId="10" fillId="0" borderId="0" xfId="3" applyFont="1" applyBorder="1" applyAlignment="1">
      <alignment horizontal="center" vertical="center" wrapText="1"/>
    </xf>
    <xf numFmtId="0" fontId="10" fillId="0" borderId="36" xfId="3" applyFont="1" applyBorder="1" applyAlignment="1">
      <alignment horizontal="center" vertical="center" wrapText="1"/>
    </xf>
    <xf numFmtId="0" fontId="2" fillId="0" borderId="32" xfId="3" applyFont="1" applyBorder="1" applyAlignment="1">
      <alignment vertical="center" wrapText="1"/>
    </xf>
    <xf numFmtId="0" fontId="2" fillId="0" borderId="10" xfId="3" applyFont="1" applyBorder="1" applyAlignment="1">
      <alignment vertical="center" wrapText="1"/>
    </xf>
    <xf numFmtId="0" fontId="9" fillId="0" borderId="3" xfId="3" applyFont="1" applyBorder="1"/>
    <xf numFmtId="0" fontId="9" fillId="0" borderId="24" xfId="3" applyFont="1" applyBorder="1"/>
    <xf numFmtId="0" fontId="9" fillId="6" borderId="37" xfId="3" quotePrefix="1" applyFont="1" applyFill="1" applyBorder="1" applyAlignment="1">
      <alignment horizontal="left" vertical="center" wrapText="1"/>
    </xf>
    <xf numFmtId="0" fontId="9" fillId="6" borderId="38" xfId="3" quotePrefix="1" applyFont="1" applyFill="1" applyBorder="1" applyAlignment="1">
      <alignment horizontal="left" vertical="center" wrapText="1"/>
    </xf>
    <xf numFmtId="0" fontId="9" fillId="6" borderId="38" xfId="3" quotePrefix="1" applyFont="1" applyFill="1" applyBorder="1" applyAlignment="1">
      <alignment horizontal="center" vertical="center" wrapText="1"/>
    </xf>
    <xf numFmtId="0" fontId="9" fillId="6" borderId="39" xfId="3" quotePrefix="1" applyFont="1" applyFill="1" applyBorder="1" applyAlignment="1">
      <alignment horizontal="center" vertical="center" wrapText="1"/>
    </xf>
    <xf numFmtId="0" fontId="2" fillId="0" borderId="18" xfId="3" applyFont="1" applyBorder="1" applyAlignment="1">
      <alignment vertical="top" wrapText="1"/>
    </xf>
    <xf numFmtId="0" fontId="2" fillId="0" borderId="1" xfId="3" applyFont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/>
    </xf>
    <xf numFmtId="0" fontId="3" fillId="0" borderId="20" xfId="0" applyFont="1" applyBorder="1"/>
    <xf numFmtId="0" fontId="9" fillId="0" borderId="1" xfId="3" applyFont="1" applyBorder="1"/>
    <xf numFmtId="0" fontId="2" fillId="0" borderId="18" xfId="3" applyFont="1" applyBorder="1" applyAlignment="1">
      <alignment horizontal="left" vertical="center" wrapText="1"/>
    </xf>
    <xf numFmtId="0" fontId="2" fillId="0" borderId="1" xfId="3" quotePrefix="1" applyFont="1" applyBorder="1" applyAlignment="1">
      <alignment horizontal="center" vertical="center" wrapText="1"/>
    </xf>
    <xf numFmtId="0" fontId="3" fillId="0" borderId="18" xfId="0" applyFont="1" applyBorder="1"/>
    <xf numFmtId="0" fontId="9" fillId="0" borderId="20" xfId="3" applyFont="1" applyBorder="1" applyAlignment="1">
      <alignment horizontal="center" vertical="center"/>
    </xf>
    <xf numFmtId="0" fontId="3" fillId="0" borderId="29" xfId="0" applyFont="1" applyBorder="1"/>
    <xf numFmtId="0" fontId="3" fillId="0" borderId="30" xfId="0" applyFont="1" applyBorder="1"/>
    <xf numFmtId="0" fontId="3" fillId="0" borderId="31" xfId="0" applyFont="1" applyBorder="1"/>
    <xf numFmtId="0" fontId="3" fillId="0" borderId="0" xfId="0" applyFont="1"/>
  </cellXfs>
  <cellStyles count="4">
    <cellStyle name="Moneda" xfId="1" builtinId="4"/>
    <cellStyle name="Normal" xfId="0" builtinId="0"/>
    <cellStyle name="Normal 2" xfId="2"/>
    <cellStyle name="Normal_Formato presupuesto (2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opLeftCell="A25" zoomScale="110" zoomScaleNormal="110" workbookViewId="0">
      <selection activeCell="H40" sqref="H40"/>
    </sheetView>
  </sheetViews>
  <sheetFormatPr baseColWidth="10" defaultRowHeight="13.8"/>
  <cols>
    <col min="2" max="2" width="69.09765625" customWidth="1"/>
    <col min="4" max="4" width="6.3984375" bestFit="1" customWidth="1"/>
    <col min="5" max="5" width="11.69921875" bestFit="1" customWidth="1"/>
    <col min="6" max="6" width="12.59765625" bestFit="1" customWidth="1"/>
    <col min="8" max="8" width="11.69921875" bestFit="1" customWidth="1"/>
  </cols>
  <sheetData>
    <row r="1" spans="1:6" ht="68.400000000000006" customHeight="1" thickBot="1">
      <c r="A1" s="25" t="s">
        <v>33</v>
      </c>
      <c r="B1" s="26"/>
      <c r="C1" s="26"/>
      <c r="D1" s="26"/>
      <c r="E1" s="26"/>
      <c r="F1" s="27"/>
    </row>
    <row r="2" spans="1:6">
      <c r="A2" s="37"/>
      <c r="B2" s="23" t="s">
        <v>35</v>
      </c>
      <c r="C2" s="24"/>
      <c r="D2" s="24"/>
      <c r="E2" s="24"/>
      <c r="F2" s="38"/>
    </row>
    <row r="3" spans="1:6" ht="41.4" customHeight="1">
      <c r="A3" s="39">
        <v>1</v>
      </c>
      <c r="B3" s="65" t="s">
        <v>0</v>
      </c>
      <c r="C3" s="18" t="s">
        <v>1</v>
      </c>
      <c r="D3" s="18"/>
      <c r="E3" s="18"/>
      <c r="F3" s="40"/>
    </row>
    <row r="4" spans="1:6">
      <c r="A4" s="41"/>
      <c r="B4" s="28" t="s">
        <v>2</v>
      </c>
      <c r="C4" s="19" t="s">
        <v>3</v>
      </c>
      <c r="D4" s="19" t="s">
        <v>34</v>
      </c>
      <c r="E4" s="19" t="s">
        <v>4</v>
      </c>
      <c r="F4" s="42" t="s">
        <v>5</v>
      </c>
    </row>
    <row r="5" spans="1:6" ht="26.4">
      <c r="A5" s="41" t="s">
        <v>36</v>
      </c>
      <c r="B5" s="29" t="s">
        <v>6</v>
      </c>
      <c r="C5" s="1" t="s">
        <v>40</v>
      </c>
      <c r="D5" s="1">
        <v>12</v>
      </c>
      <c r="E5" s="5">
        <f>6100000*(8%)+6100000</f>
        <v>6588000</v>
      </c>
      <c r="F5" s="43">
        <f>E5*D5</f>
        <v>79056000</v>
      </c>
    </row>
    <row r="6" spans="1:6">
      <c r="A6" s="41" t="s">
        <v>37</v>
      </c>
      <c r="B6" s="29" t="s">
        <v>7</v>
      </c>
      <c r="C6" s="1" t="s">
        <v>8</v>
      </c>
      <c r="D6" s="1">
        <v>1600</v>
      </c>
      <c r="E6" s="5">
        <f>45000*8%+(45000)</f>
        <v>48600</v>
      </c>
      <c r="F6" s="43">
        <f>E6*D6</f>
        <v>77760000</v>
      </c>
    </row>
    <row r="7" spans="1:6">
      <c r="A7" s="44" t="s">
        <v>38</v>
      </c>
      <c r="B7" s="30" t="s">
        <v>30</v>
      </c>
      <c r="C7" s="1" t="s">
        <v>8</v>
      </c>
      <c r="D7" s="1">
        <v>1600</v>
      </c>
      <c r="E7" s="5">
        <f>30500*8%+(30500)</f>
        <v>32940</v>
      </c>
      <c r="F7" s="45">
        <f>(E7*D7)+(D8*E8)</f>
        <v>53552880</v>
      </c>
    </row>
    <row r="8" spans="1:6">
      <c r="A8" s="44"/>
      <c r="B8" s="30"/>
      <c r="C8" s="1" t="s">
        <v>8</v>
      </c>
      <c r="D8" s="1">
        <v>12</v>
      </c>
      <c r="E8" s="5">
        <f>65500*8%+(65500)</f>
        <v>70740</v>
      </c>
      <c r="F8" s="45"/>
    </row>
    <row r="9" spans="1:6">
      <c r="A9" s="44" t="s">
        <v>39</v>
      </c>
      <c r="B9" s="30" t="s">
        <v>32</v>
      </c>
      <c r="C9" s="1" t="s">
        <v>8</v>
      </c>
      <c r="D9" s="1">
        <v>1600</v>
      </c>
      <c r="E9" s="5">
        <v>8044.5550000000003</v>
      </c>
      <c r="F9" s="45">
        <f>(E9*D9)+(D10*E10)</f>
        <v>16981972</v>
      </c>
    </row>
    <row r="10" spans="1:6">
      <c r="A10" s="46"/>
      <c r="B10" s="30"/>
      <c r="C10" s="1" t="s">
        <v>8</v>
      </c>
      <c r="D10" s="1">
        <v>12</v>
      </c>
      <c r="E10" s="5">
        <v>342557</v>
      </c>
      <c r="F10" s="45"/>
    </row>
    <row r="11" spans="1:6">
      <c r="A11" s="69" t="s">
        <v>9</v>
      </c>
      <c r="B11" s="67"/>
      <c r="C11" s="67"/>
      <c r="D11" s="67"/>
      <c r="E11" s="68"/>
      <c r="F11" s="47">
        <f>SUM(F5:F10)</f>
        <v>227350852</v>
      </c>
    </row>
    <row r="12" spans="1:6" ht="26.4">
      <c r="A12" s="39">
        <v>2</v>
      </c>
      <c r="B12" s="31" t="s">
        <v>10</v>
      </c>
      <c r="C12" s="20" t="s">
        <v>11</v>
      </c>
      <c r="D12" s="21"/>
      <c r="E12" s="21"/>
      <c r="F12" s="48"/>
    </row>
    <row r="13" spans="1:6">
      <c r="A13" s="41"/>
      <c r="B13" s="32" t="s">
        <v>2</v>
      </c>
      <c r="C13" s="19" t="s">
        <v>3</v>
      </c>
      <c r="D13" s="19" t="s">
        <v>34</v>
      </c>
      <c r="E13" s="19" t="s">
        <v>4</v>
      </c>
      <c r="F13" s="42" t="s">
        <v>5</v>
      </c>
    </row>
    <row r="14" spans="1:6">
      <c r="A14" s="41" t="s">
        <v>41</v>
      </c>
      <c r="B14" s="33" t="s">
        <v>12</v>
      </c>
      <c r="C14" s="1" t="s">
        <v>40</v>
      </c>
      <c r="D14" s="1">
        <v>12</v>
      </c>
      <c r="E14" s="5">
        <v>6588000</v>
      </c>
      <c r="F14" s="49">
        <f>E14*D14</f>
        <v>79056000</v>
      </c>
    </row>
    <row r="15" spans="1:6">
      <c r="A15" s="41" t="s">
        <v>42</v>
      </c>
      <c r="B15" s="33" t="s">
        <v>13</v>
      </c>
      <c r="C15" s="1" t="s">
        <v>14</v>
      </c>
      <c r="D15" s="4">
        <v>235</v>
      </c>
      <c r="E15" s="5">
        <v>48600</v>
      </c>
      <c r="F15" s="49">
        <f>E15*D15</f>
        <v>11421000</v>
      </c>
    </row>
    <row r="16" spans="1:6">
      <c r="A16" s="44" t="s">
        <v>43</v>
      </c>
      <c r="B16" s="30" t="s">
        <v>31</v>
      </c>
      <c r="C16" s="1" t="s">
        <v>15</v>
      </c>
      <c r="D16" s="4">
        <v>235</v>
      </c>
      <c r="E16" s="5">
        <v>32940</v>
      </c>
      <c r="F16" s="50">
        <f>(E16*D16)+(D17*E17)</f>
        <v>8306820</v>
      </c>
    </row>
    <row r="17" spans="1:6">
      <c r="A17" s="44"/>
      <c r="B17" s="30"/>
      <c r="C17" s="1" t="s">
        <v>8</v>
      </c>
      <c r="D17" s="1">
        <v>8</v>
      </c>
      <c r="E17" s="5">
        <v>70740</v>
      </c>
      <c r="F17" s="51"/>
    </row>
    <row r="18" spans="1:6">
      <c r="A18" s="44" t="s">
        <v>44</v>
      </c>
      <c r="B18" s="30" t="s">
        <v>16</v>
      </c>
      <c r="C18" s="1" t="s">
        <v>8</v>
      </c>
      <c r="D18" s="1">
        <v>8</v>
      </c>
      <c r="E18" s="5">
        <f>194500*8%+(194500)</f>
        <v>210060</v>
      </c>
      <c r="F18" s="50">
        <f>+(D18*E18)+(D19*E19)+(D20*E20)+(D21*E21)</f>
        <v>13083782.695999999</v>
      </c>
    </row>
    <row r="19" spans="1:6">
      <c r="A19" s="44"/>
      <c r="B19" s="30"/>
      <c r="C19" s="1" t="s">
        <v>17</v>
      </c>
      <c r="D19" s="1">
        <v>8</v>
      </c>
      <c r="E19" s="5">
        <f>143000*8%+(143000)</f>
        <v>154440</v>
      </c>
      <c r="F19" s="52"/>
    </row>
    <row r="20" spans="1:6">
      <c r="A20" s="44"/>
      <c r="B20" s="30"/>
      <c r="C20" s="1" t="s">
        <v>8</v>
      </c>
      <c r="D20" s="1">
        <v>24</v>
      </c>
      <c r="E20" s="7">
        <f>342557+2326.654</f>
        <v>344883.65399999998</v>
      </c>
      <c r="F20" s="52"/>
    </row>
    <row r="21" spans="1:6">
      <c r="A21" s="46"/>
      <c r="B21" s="30"/>
      <c r="C21" s="1" t="s">
        <v>8</v>
      </c>
      <c r="D21" s="1">
        <v>235</v>
      </c>
      <c r="E21" s="7">
        <v>8045</v>
      </c>
      <c r="F21" s="51"/>
    </row>
    <row r="22" spans="1:6">
      <c r="A22" s="66" t="s">
        <v>9</v>
      </c>
      <c r="B22" s="67"/>
      <c r="C22" s="67"/>
      <c r="D22" s="67"/>
      <c r="E22" s="68"/>
      <c r="F22" s="47">
        <f>SUM(F14:F21)</f>
        <v>111867602.69599999</v>
      </c>
    </row>
    <row r="23" spans="1:6" ht="39.6">
      <c r="A23" s="39">
        <v>3</v>
      </c>
      <c r="B23" s="6" t="s">
        <v>18</v>
      </c>
      <c r="C23" s="20" t="s">
        <v>19</v>
      </c>
      <c r="D23" s="21"/>
      <c r="E23" s="21"/>
      <c r="F23" s="48"/>
    </row>
    <row r="24" spans="1:6">
      <c r="A24" s="53"/>
      <c r="B24" s="22" t="s">
        <v>2</v>
      </c>
      <c r="C24" s="19" t="s">
        <v>3</v>
      </c>
      <c r="D24" s="19" t="s">
        <v>34</v>
      </c>
      <c r="E24" s="19" t="s">
        <v>4</v>
      </c>
      <c r="F24" s="42" t="s">
        <v>5</v>
      </c>
    </row>
    <row r="25" spans="1:6">
      <c r="A25" s="44" t="s">
        <v>45</v>
      </c>
      <c r="B25" s="16" t="s">
        <v>20</v>
      </c>
      <c r="C25" s="1" t="s">
        <v>15</v>
      </c>
      <c r="D25" s="8">
        <v>5</v>
      </c>
      <c r="E25" s="9">
        <f>E14/30</f>
        <v>219600</v>
      </c>
      <c r="F25" s="54">
        <f>+(D25*E25)+(D26*E26)</f>
        <v>2196000</v>
      </c>
    </row>
    <row r="26" spans="1:6">
      <c r="A26" s="44"/>
      <c r="B26" s="17"/>
      <c r="C26" s="1" t="s">
        <v>15</v>
      </c>
      <c r="D26" s="8">
        <v>5</v>
      </c>
      <c r="E26" s="9">
        <f>E14/30</f>
        <v>219600</v>
      </c>
      <c r="F26" s="55"/>
    </row>
    <row r="27" spans="1:6">
      <c r="A27" s="41" t="s">
        <v>46</v>
      </c>
      <c r="B27" s="2" t="s">
        <v>21</v>
      </c>
      <c r="C27" s="1" t="s">
        <v>14</v>
      </c>
      <c r="D27" s="1">
        <v>20</v>
      </c>
      <c r="E27" s="10">
        <f>438500*8%+(438500)</f>
        <v>473580</v>
      </c>
      <c r="F27" s="56">
        <f>E27*D27</f>
        <v>9471600</v>
      </c>
    </row>
    <row r="28" spans="1:6">
      <c r="A28" s="41" t="s">
        <v>47</v>
      </c>
      <c r="B28" s="16" t="s">
        <v>22</v>
      </c>
      <c r="C28" s="1" t="s">
        <v>17</v>
      </c>
      <c r="D28" s="1">
        <v>20</v>
      </c>
      <c r="E28" s="10">
        <f>388500*8%+(388500)</f>
        <v>419580</v>
      </c>
      <c r="F28" s="57">
        <f>+(D28*E28)+(D29*E29)</f>
        <v>15314400</v>
      </c>
    </row>
    <row r="29" spans="1:6">
      <c r="A29" s="41"/>
      <c r="B29" s="17"/>
      <c r="C29" s="1" t="s">
        <v>17</v>
      </c>
      <c r="D29" s="1">
        <v>20</v>
      </c>
      <c r="E29" s="10">
        <f>320500*8%+(320500)</f>
        <v>346140</v>
      </c>
      <c r="F29" s="58"/>
    </row>
    <row r="30" spans="1:6">
      <c r="A30" s="44" t="s">
        <v>48</v>
      </c>
      <c r="B30" s="34" t="s">
        <v>23</v>
      </c>
      <c r="C30" s="1" t="s">
        <v>8</v>
      </c>
      <c r="D30" s="1">
        <v>3</v>
      </c>
      <c r="E30" s="10">
        <v>70740</v>
      </c>
      <c r="F30" s="54">
        <f>+(D30*E30)+(D31*E31)+(D32*E32)+(D33*E33)+(D34*E34)+(D35*E35)</f>
        <v>4914870</v>
      </c>
    </row>
    <row r="31" spans="1:6">
      <c r="A31" s="44"/>
      <c r="B31" s="35"/>
      <c r="C31" s="1" t="s">
        <v>8</v>
      </c>
      <c r="D31" s="1">
        <v>3</v>
      </c>
      <c r="E31" s="10">
        <v>210060</v>
      </c>
      <c r="F31" s="59"/>
    </row>
    <row r="32" spans="1:6">
      <c r="A32" s="44"/>
      <c r="B32" s="35"/>
      <c r="C32" s="1" t="s">
        <v>17</v>
      </c>
      <c r="D32" s="1">
        <v>3</v>
      </c>
      <c r="E32" s="10">
        <v>162000</v>
      </c>
      <c r="F32" s="59"/>
    </row>
    <row r="33" spans="1:8">
      <c r="A33" s="44"/>
      <c r="B33" s="35"/>
      <c r="C33" s="1" t="s">
        <v>8</v>
      </c>
      <c r="D33" s="1">
        <v>20</v>
      </c>
      <c r="E33" s="10">
        <v>8045</v>
      </c>
      <c r="F33" s="59"/>
    </row>
    <row r="34" spans="1:8">
      <c r="A34" s="44"/>
      <c r="B34" s="35"/>
      <c r="C34" s="1" t="s">
        <v>15</v>
      </c>
      <c r="D34" s="8">
        <v>5</v>
      </c>
      <c r="E34" s="10">
        <v>342557</v>
      </c>
      <c r="F34" s="59"/>
    </row>
    <row r="35" spans="1:8">
      <c r="A35" s="46"/>
      <c r="B35" s="36"/>
      <c r="C35" s="1" t="s">
        <v>15</v>
      </c>
      <c r="D35" s="8">
        <v>5</v>
      </c>
      <c r="E35" s="10">
        <v>342557</v>
      </c>
      <c r="F35" s="55"/>
    </row>
    <row r="36" spans="1:8">
      <c r="A36" s="70" t="s">
        <v>9</v>
      </c>
      <c r="B36" s="71"/>
      <c r="C36" s="67"/>
      <c r="D36" s="67"/>
      <c r="E36" s="68"/>
      <c r="F36" s="47">
        <f>SUM(F25:F35)</f>
        <v>31896870</v>
      </c>
    </row>
    <row r="37" spans="1:8" ht="26.4">
      <c r="A37" s="39">
        <v>4</v>
      </c>
      <c r="B37" s="6" t="s">
        <v>24</v>
      </c>
      <c r="C37" s="20" t="s">
        <v>29</v>
      </c>
      <c r="D37" s="21"/>
      <c r="E37" s="21"/>
      <c r="F37" s="48"/>
    </row>
    <row r="38" spans="1:8">
      <c r="A38" s="60"/>
      <c r="B38" s="22" t="s">
        <v>2</v>
      </c>
      <c r="C38" s="19" t="s">
        <v>3</v>
      </c>
      <c r="D38" s="19" t="s">
        <v>34</v>
      </c>
      <c r="E38" s="19" t="s">
        <v>4</v>
      </c>
      <c r="F38" s="42" t="s">
        <v>5</v>
      </c>
    </row>
    <row r="39" spans="1:8">
      <c r="A39" s="41" t="s">
        <v>49</v>
      </c>
      <c r="B39" s="11" t="s">
        <v>25</v>
      </c>
      <c r="C39" s="1" t="s">
        <v>40</v>
      </c>
      <c r="D39" s="8">
        <v>8</v>
      </c>
      <c r="E39" s="10">
        <v>6588000</v>
      </c>
      <c r="F39" s="56">
        <f>E39*D39</f>
        <v>52704000</v>
      </c>
    </row>
    <row r="40" spans="1:8">
      <c r="A40" s="44" t="s">
        <v>50</v>
      </c>
      <c r="B40" s="14" t="s">
        <v>26</v>
      </c>
      <c r="C40" s="1" t="s">
        <v>8</v>
      </c>
      <c r="D40" s="8">
        <v>1</v>
      </c>
      <c r="E40" s="10">
        <f>1168500*8%+(1168500)</f>
        <v>1261980</v>
      </c>
      <c r="F40" s="57">
        <f>+(D40*E40)+(D41*E41)</f>
        <v>104941980</v>
      </c>
    </row>
    <row r="41" spans="1:8">
      <c r="A41" s="44"/>
      <c r="B41" s="15"/>
      <c r="C41" s="1" t="s">
        <v>8</v>
      </c>
      <c r="D41" s="12">
        <v>10</v>
      </c>
      <c r="E41" s="10">
        <f>9600000*8%+(9600000)</f>
        <v>10368000</v>
      </c>
      <c r="F41" s="58"/>
    </row>
    <row r="42" spans="1:8">
      <c r="A42" s="44" t="s">
        <v>51</v>
      </c>
      <c r="B42" s="14" t="s">
        <v>27</v>
      </c>
      <c r="C42" s="1" t="s">
        <v>8</v>
      </c>
      <c r="D42" s="8">
        <v>320</v>
      </c>
      <c r="E42" s="13">
        <f>8000*8%+(8000)</f>
        <v>8640</v>
      </c>
      <c r="F42" s="50">
        <f>+(D42*E42)+(D43*E43)</f>
        <v>8245712</v>
      </c>
    </row>
    <row r="43" spans="1:8">
      <c r="A43" s="46"/>
      <c r="B43" s="15"/>
      <c r="C43" s="1" t="s">
        <v>15</v>
      </c>
      <c r="D43" s="8">
        <v>16</v>
      </c>
      <c r="E43" s="10">
        <v>342557</v>
      </c>
      <c r="F43" s="51"/>
    </row>
    <row r="44" spans="1:8">
      <c r="A44" s="70" t="s">
        <v>9</v>
      </c>
      <c r="B44" s="67"/>
      <c r="C44" s="67"/>
      <c r="D44" s="67"/>
      <c r="E44" s="68"/>
      <c r="F44" s="61">
        <f>SUM(F39:F43)</f>
        <v>165891692</v>
      </c>
    </row>
    <row r="45" spans="1:8" ht="14.4" thickBot="1">
      <c r="A45" s="62" t="s">
        <v>28</v>
      </c>
      <c r="B45" s="63"/>
      <c r="C45" s="63"/>
      <c r="D45" s="63"/>
      <c r="E45" s="63"/>
      <c r="F45" s="64">
        <f>F44+F36+F22+F11</f>
        <v>537007016.69599998</v>
      </c>
    </row>
    <row r="47" spans="1:8">
      <c r="H47" s="3"/>
    </row>
  </sheetData>
  <mergeCells count="36">
    <mergeCell ref="A1:F1"/>
    <mergeCell ref="C3:F3"/>
    <mergeCell ref="B7:B8"/>
    <mergeCell ref="F7:F8"/>
    <mergeCell ref="B9:B10"/>
    <mergeCell ref="F9:F10"/>
    <mergeCell ref="A7:A8"/>
    <mergeCell ref="A9:A10"/>
    <mergeCell ref="A11:E11"/>
    <mergeCell ref="C12:F12"/>
    <mergeCell ref="B16:B17"/>
    <mergeCell ref="F16:F17"/>
    <mergeCell ref="B18:B21"/>
    <mergeCell ref="F18:F21"/>
    <mergeCell ref="A16:A17"/>
    <mergeCell ref="A18:A21"/>
    <mergeCell ref="A22:E22"/>
    <mergeCell ref="C23:F23"/>
    <mergeCell ref="B25:B26"/>
    <mergeCell ref="F25:F26"/>
    <mergeCell ref="B28:B29"/>
    <mergeCell ref="F28:F29"/>
    <mergeCell ref="B30:B35"/>
    <mergeCell ref="F30:F35"/>
    <mergeCell ref="A25:A26"/>
    <mergeCell ref="A30:A35"/>
    <mergeCell ref="A44:E44"/>
    <mergeCell ref="A45:E45"/>
    <mergeCell ref="A36:E36"/>
    <mergeCell ref="C37:F37"/>
    <mergeCell ref="B40:B41"/>
    <mergeCell ref="F40:F41"/>
    <mergeCell ref="B42:B43"/>
    <mergeCell ref="F42:F43"/>
    <mergeCell ref="A40:A41"/>
    <mergeCell ref="A42:A4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4"/>
  <sheetViews>
    <sheetView tabSelected="1" workbookViewId="0">
      <selection activeCell="B16" sqref="B16"/>
    </sheetView>
  </sheetViews>
  <sheetFormatPr baseColWidth="10" defaultRowHeight="13.8"/>
  <cols>
    <col min="2" max="2" width="39.8984375" customWidth="1"/>
    <col min="3" max="3" width="14.69921875" customWidth="1"/>
    <col min="4" max="12" width="5.3984375" bestFit="1" customWidth="1"/>
    <col min="13" max="13" width="6.796875" bestFit="1" customWidth="1"/>
    <col min="14" max="15" width="6.296875" bestFit="1" customWidth="1"/>
  </cols>
  <sheetData>
    <row r="2" spans="2:15">
      <c r="B2" s="72" t="s">
        <v>52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</row>
    <row r="3" spans="2:15" ht="0.6" customHeight="1" thickBot="1">
      <c r="B3" s="72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</row>
    <row r="4" spans="2:15" ht="26.4" customHeight="1">
      <c r="B4" s="74" t="s">
        <v>53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6"/>
    </row>
    <row r="5" spans="2:15" ht="27.6" customHeight="1">
      <c r="B5" s="77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9"/>
    </row>
    <row r="6" spans="2:15" ht="14.4" thickBot="1">
      <c r="B6" s="80"/>
      <c r="C6" s="81"/>
      <c r="D6" s="82" t="s">
        <v>54</v>
      </c>
      <c r="E6" s="82" t="s">
        <v>55</v>
      </c>
      <c r="F6" s="82" t="s">
        <v>56</v>
      </c>
      <c r="G6" s="82" t="s">
        <v>57</v>
      </c>
      <c r="H6" s="82" t="s">
        <v>58</v>
      </c>
      <c r="I6" s="82" t="s">
        <v>59</v>
      </c>
      <c r="J6" s="82" t="s">
        <v>60</v>
      </c>
      <c r="K6" s="82" t="s">
        <v>61</v>
      </c>
      <c r="L6" s="82" t="s">
        <v>62</v>
      </c>
      <c r="M6" s="82" t="s">
        <v>63</v>
      </c>
      <c r="N6" s="82" t="s">
        <v>64</v>
      </c>
      <c r="O6" s="83" t="s">
        <v>65</v>
      </c>
    </row>
    <row r="7" spans="2:15">
      <c r="B7" s="84" t="s">
        <v>66</v>
      </c>
      <c r="C7" s="85" t="s">
        <v>67</v>
      </c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7"/>
    </row>
    <row r="8" spans="2:15" ht="26.4">
      <c r="B8" s="88" t="s">
        <v>69</v>
      </c>
      <c r="C8" s="89" t="s">
        <v>70</v>
      </c>
      <c r="D8" s="92"/>
      <c r="E8" s="90" t="s">
        <v>68</v>
      </c>
      <c r="F8" s="90" t="s">
        <v>68</v>
      </c>
      <c r="G8" s="90" t="s">
        <v>68</v>
      </c>
      <c r="H8" s="90" t="s">
        <v>68</v>
      </c>
      <c r="I8" s="90" t="s">
        <v>68</v>
      </c>
      <c r="J8" s="90" t="s">
        <v>68</v>
      </c>
      <c r="K8" s="90" t="s">
        <v>68</v>
      </c>
      <c r="L8" s="90" t="s">
        <v>68</v>
      </c>
      <c r="M8" s="90" t="s">
        <v>68</v>
      </c>
      <c r="N8" s="90" t="s">
        <v>68</v>
      </c>
      <c r="O8" s="91"/>
    </row>
    <row r="9" spans="2:15">
      <c r="B9" s="93" t="s">
        <v>71</v>
      </c>
      <c r="C9" s="94" t="s">
        <v>72</v>
      </c>
      <c r="D9" s="92"/>
      <c r="E9" s="92"/>
      <c r="F9" s="90" t="s">
        <v>68</v>
      </c>
      <c r="G9" s="90" t="s">
        <v>68</v>
      </c>
      <c r="H9" s="90" t="s">
        <v>68</v>
      </c>
      <c r="I9" s="90" t="s">
        <v>68</v>
      </c>
      <c r="J9" s="90" t="s">
        <v>68</v>
      </c>
      <c r="K9" s="90" t="s">
        <v>68</v>
      </c>
      <c r="L9" s="90" t="s">
        <v>68</v>
      </c>
      <c r="M9" s="90" t="s">
        <v>68</v>
      </c>
      <c r="N9" s="92"/>
      <c r="O9" s="91"/>
    </row>
    <row r="10" spans="2:15">
      <c r="B10" s="93" t="s">
        <v>73</v>
      </c>
      <c r="C10" s="94" t="s">
        <v>77</v>
      </c>
      <c r="D10" s="92"/>
      <c r="E10" s="90"/>
      <c r="F10" s="90"/>
      <c r="G10" s="90"/>
      <c r="H10" s="90"/>
      <c r="I10" s="90"/>
      <c r="J10" s="90"/>
      <c r="K10" s="90"/>
      <c r="L10" s="90"/>
      <c r="M10" s="90" t="s">
        <v>68</v>
      </c>
      <c r="N10" s="90" t="s">
        <v>68</v>
      </c>
      <c r="O10" s="91"/>
    </row>
    <row r="11" spans="2:15" ht="26.4">
      <c r="B11" s="93" t="s">
        <v>74</v>
      </c>
      <c r="C11" s="94" t="s">
        <v>75</v>
      </c>
      <c r="D11" s="92"/>
      <c r="E11" s="90" t="s">
        <v>68</v>
      </c>
      <c r="F11" s="90" t="s">
        <v>68</v>
      </c>
      <c r="G11" s="90" t="s">
        <v>68</v>
      </c>
      <c r="H11" s="90" t="s">
        <v>68</v>
      </c>
      <c r="I11" s="90" t="s">
        <v>68</v>
      </c>
      <c r="J11" s="90" t="s">
        <v>68</v>
      </c>
      <c r="K11" s="90" t="s">
        <v>68</v>
      </c>
      <c r="L11" s="90" t="s">
        <v>68</v>
      </c>
      <c r="M11" s="90" t="s">
        <v>68</v>
      </c>
      <c r="N11" s="90" t="s">
        <v>68</v>
      </c>
      <c r="O11" s="91"/>
    </row>
    <row r="12" spans="2:15">
      <c r="B12" s="95" t="s">
        <v>76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96" t="s">
        <v>68</v>
      </c>
    </row>
    <row r="13" spans="2:15" ht="14.4" thickBot="1">
      <c r="B13" s="97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9"/>
    </row>
    <row r="14" spans="2:15">
      <c r="B14" s="100"/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0"/>
      <c r="N14" s="100"/>
      <c r="O14" s="100"/>
    </row>
  </sheetData>
  <mergeCells count="3">
    <mergeCell ref="B2:O3"/>
    <mergeCell ref="B4:O5"/>
    <mergeCell ref="D7:O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</vt:lpstr>
      <vt:lpstr>Cronograma</vt:lpstr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LuisAlejandro Muñoz Rios</dc:creator>
  <cp:lastModifiedBy>PDPMC-41</cp:lastModifiedBy>
  <dcterms:created xsi:type="dcterms:W3CDTF">2026-01-28T16:16:08Z</dcterms:created>
  <dcterms:modified xsi:type="dcterms:W3CDTF">2026-01-28T21:44:51Z</dcterms:modified>
</cp:coreProperties>
</file>