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DORA1\Desktop\"/>
    </mc:Choice>
  </mc:AlternateContent>
  <xr:revisionPtr revIDLastSave="0" documentId="8_{E41BDEB6-83A0-4464-A7A1-30E1FFE5460B}" xr6:coauthVersionLast="47" xr6:coauthVersionMax="47" xr10:uidLastSave="{00000000-0000-0000-0000-000000000000}"/>
  <bookViews>
    <workbookView xWindow="-108" yWindow="-108" windowWidth="23256" windowHeight="12456" xr2:uid="{C717AAB5-A81A-48BE-832C-270EE776BC04}"/>
  </bookViews>
  <sheets>
    <sheet name="DEFINITIVO 2026" sheetId="1" r:id="rId1"/>
  </sheets>
  <definedNames>
    <definedName name="_xlnm._FilterDatabase" localSheetId="0" hidden="1">'DEFINITIVO 2026'!#REF!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  <c r="D67" i="1"/>
  <c r="D53" i="1"/>
  <c r="F46" i="1"/>
  <c r="D35" i="1"/>
  <c r="G34" i="1"/>
  <c r="H34" i="1" s="1"/>
  <c r="G33" i="1"/>
  <c r="G35" i="1" s="1"/>
  <c r="G32" i="1"/>
  <c r="H32" i="1" s="1"/>
  <c r="F31" i="1"/>
  <c r="H31" i="1" s="1"/>
  <c r="F30" i="1"/>
  <c r="H30" i="1" s="1"/>
  <c r="F29" i="1"/>
  <c r="H29" i="1" s="1"/>
  <c r="E28" i="1"/>
  <c r="H28" i="1" s="1"/>
  <c r="D21" i="1"/>
  <c r="F14" i="1"/>
  <c r="C6" i="1"/>
  <c r="G12" i="1" s="1"/>
  <c r="C5" i="1"/>
  <c r="E5" i="1" s="1"/>
  <c r="E4" i="1"/>
  <c r="F4" i="1" s="1"/>
  <c r="E12" i="1"/>
  <c r="E13" i="1" s="1"/>
  <c r="G20" i="1" l="1"/>
  <c r="H20" i="1" s="1"/>
  <c r="G19" i="1"/>
  <c r="H19" i="1" s="1"/>
  <c r="G18" i="1"/>
  <c r="E6" i="1"/>
  <c r="E44" i="1"/>
  <c r="E59" i="1"/>
  <c r="E60" i="1" s="1"/>
  <c r="E46" i="1"/>
  <c r="H46" i="1" s="1"/>
  <c r="E45" i="1"/>
  <c r="G21" i="1"/>
  <c r="H18" i="1"/>
  <c r="H13" i="1"/>
  <c r="E14" i="1"/>
  <c r="H14" i="1" s="1"/>
  <c r="F44" i="1"/>
  <c r="F5" i="1"/>
  <c r="E35" i="1"/>
  <c r="F35" i="1"/>
  <c r="H33" i="1"/>
  <c r="F12" i="1"/>
  <c r="G44" i="1" l="1"/>
  <c r="F6" i="1"/>
  <c r="F16" i="1"/>
  <c r="H16" i="1" s="1"/>
  <c r="F15" i="1"/>
  <c r="F17" i="1"/>
  <c r="H17" i="1" s="1"/>
  <c r="E53" i="1"/>
  <c r="H45" i="1"/>
  <c r="F59" i="1"/>
  <c r="F48" i="1"/>
  <c r="H48" i="1" s="1"/>
  <c r="F47" i="1"/>
  <c r="F49" i="1"/>
  <c r="H49" i="1" s="1"/>
  <c r="E67" i="1"/>
  <c r="H60" i="1"/>
  <c r="E21" i="1"/>
  <c r="H35" i="1"/>
  <c r="G59" i="1" l="1"/>
  <c r="G50" i="1"/>
  <c r="G52" i="1"/>
  <c r="H52" i="1" s="1"/>
  <c r="G51" i="1"/>
  <c r="H51" i="1" s="1"/>
  <c r="F63" i="1"/>
  <c r="H63" i="1" s="1"/>
  <c r="F62" i="1"/>
  <c r="H62" i="1" s="1"/>
  <c r="F61" i="1"/>
  <c r="H47" i="1"/>
  <c r="F53" i="1"/>
  <c r="H15" i="1"/>
  <c r="F21" i="1"/>
  <c r="G53" i="1" l="1"/>
  <c r="H50" i="1"/>
  <c r="G65" i="1"/>
  <c r="H65" i="1" s="1"/>
  <c r="G66" i="1"/>
  <c r="H66" i="1" s="1"/>
  <c r="G64" i="1"/>
  <c r="H21" i="1"/>
  <c r="G37" i="1" s="1"/>
  <c r="H53" i="1"/>
  <c r="F67" i="1"/>
  <c r="H61" i="1"/>
  <c r="H64" i="1" l="1"/>
  <c r="H67" i="1" s="1"/>
  <c r="G70" i="1" s="1"/>
  <c r="G67" i="1"/>
  <c r="G72" i="1" l="1"/>
  <c r="I37" i="1" s="1"/>
  <c r="I70" i="1"/>
</calcChain>
</file>

<file path=xl/sharedStrings.xml><?xml version="1.0" encoding="utf-8"?>
<sst xmlns="http://schemas.openxmlformats.org/spreadsheetml/2006/main" count="94" uniqueCount="25">
  <si>
    <t>PROPUESTA 2026</t>
  </si>
  <si>
    <t>Técnica profesional en programación de software</t>
  </si>
  <si>
    <t>Valor Matrícula</t>
  </si>
  <si>
    <t>ALCALDIA</t>
  </si>
  <si>
    <t>Participación</t>
  </si>
  <si>
    <t>CIAF</t>
  </si>
  <si>
    <t>Tecnología en desarrollo de software</t>
  </si>
  <si>
    <t>Tecnicos I-IV</t>
  </si>
  <si>
    <t>Profesional en ingeniería de software</t>
  </si>
  <si>
    <t>Tecnologo V-VII</t>
  </si>
  <si>
    <t>Profesional VIII-X</t>
  </si>
  <si>
    <t>SEMESTRE 2026-I</t>
  </si>
  <si>
    <t>ECOSISTEMA UNIVERSIDAD PARA CUBA</t>
  </si>
  <si>
    <t>PROGRAMA</t>
  </si>
  <si>
    <t>SEMESTRE</t>
  </si>
  <si>
    <t>ESTUDIANTES</t>
  </si>
  <si>
    <t>TECNICO</t>
  </si>
  <si>
    <t>TECNOLOGIA</t>
  </si>
  <si>
    <t>PROFESIONAL</t>
  </si>
  <si>
    <t>TOTAL</t>
  </si>
  <si>
    <t>Técnica prof en programación de software</t>
  </si>
  <si>
    <t>SEMESTRE 2026-II</t>
  </si>
  <si>
    <t>TOTAL APORTE ALCALDE</t>
  </si>
  <si>
    <t>TOTAL CONTRAPARTIDA CIAF</t>
  </si>
  <si>
    <t>VALOR TOTAL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</si>
</sst>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-* #,##0_-;\-* #,##0_-;_-* &quot;-&quot;??_-;_-@_-"/>
    <numFmt numFmtId="166" formatCode="_-&quot;$&quot;\ * #,##0_-;\-&quot;$&quot;\ * #,##0_-;_-&quot;$&quot;\ * &quot;-&quot;??_-;_-@_-"/>
    <numFmt numFmtId="167" formatCode="0.0%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"/>
    </font>
    <font>
      <b/>
      <sz val="11"/>
      <color theme="1"/>
      <name val="Arial "/>
    </font>
    <font>
      <b/>
      <sz val="14"/>
      <color rgb="FF0070C0"/>
      <name val="Arial "/>
    </font>
    <font>
      <b/>
      <sz val="14"/>
      <color theme="1"/>
      <name val="Arial "/>
    </font>
    <font>
      <b/>
      <sz val="11"/>
      <color theme="0"/>
      <name val="Arial "/>
    </font>
    <font>
      <sz val="11"/>
      <name val="Arial "/>
    </font>
    <font>
      <sz val="11"/>
      <color theme="0"/>
      <name val="Arial "/>
    </font>
    <font>
      <b/>
      <sz val="14"/>
      <color rgb="FF0070C0"/>
      <name val="Arial"/>
      <family val="2"/>
    </font>
    <font>
      <sz val="11"/>
      <color theme="1"/>
      <name val="Arial"/>
      <family val="2"/>
    </font>
    <font>
      <b/>
      <sz val="14"/>
      <color theme="0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 "/>
    </font>
    <font>
      <b/>
      <sz val="16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rgb="FF002060"/>
      </left>
      <right style="dotted">
        <color rgb="FF002060"/>
      </right>
      <top style="dotted">
        <color rgb="FF002060"/>
      </top>
      <bottom style="dotted">
        <color rgb="FF00206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dotted">
        <color rgb="FF002060"/>
      </left>
      <right/>
      <top style="dotted">
        <color rgb="FF002060"/>
      </top>
      <bottom style="dotted">
        <color rgb="FF002060"/>
      </bottom>
      <diagonal/>
    </border>
    <border>
      <left/>
      <right style="dotted">
        <color rgb="FF002060"/>
      </right>
      <top style="dotted">
        <color rgb="FF002060"/>
      </top>
      <bottom style="dotted">
        <color rgb="FF002060"/>
      </bottom>
      <diagonal/>
    </border>
    <border>
      <left/>
      <right/>
      <top style="dotted">
        <color rgb="FF002060"/>
      </top>
      <bottom style="dotted">
        <color rgb="FF00206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9" fontId="2" fillId="0" borderId="0" xfId="0" applyNumberFormat="1" applyFont="1" applyAlignment="1">
      <alignment horizontal="right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2" fillId="0" borderId="2" xfId="0" applyFont="1" applyBorder="1" applyAlignment="1">
      <alignment horizontal="left"/>
    </xf>
    <xf numFmtId="165" fontId="2" fillId="0" borderId="2" xfId="1" applyNumberFormat="1" applyFont="1" applyBorder="1"/>
    <xf numFmtId="165" fontId="2" fillId="0" borderId="2" xfId="1" applyNumberFormat="1" applyFont="1" applyBorder="1" applyAlignment="1">
      <alignment horizontal="center"/>
    </xf>
    <xf numFmtId="9" fontId="2" fillId="0" borderId="2" xfId="3" applyFont="1" applyBorder="1" applyAlignment="1">
      <alignment horizontal="right"/>
    </xf>
    <xf numFmtId="166" fontId="2" fillId="0" borderId="2" xfId="2" applyNumberFormat="1" applyFont="1" applyBorder="1"/>
    <xf numFmtId="43" fontId="7" fillId="0" borderId="0" xfId="0" applyNumberFormat="1" applyFont="1"/>
    <xf numFmtId="43" fontId="8" fillId="0" borderId="0" xfId="0" applyNumberFormat="1" applyFont="1"/>
    <xf numFmtId="0" fontId="2" fillId="0" borderId="0" xfId="0" applyFont="1" applyAlignment="1">
      <alignment horizontal="left"/>
    </xf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167" fontId="2" fillId="0" borderId="0" xfId="3" applyNumberFormat="1" applyFont="1" applyBorder="1" applyAlignment="1">
      <alignment horizontal="right"/>
    </xf>
    <xf numFmtId="166" fontId="2" fillId="0" borderId="0" xfId="2" applyNumberFormat="1" applyFont="1" applyBorder="1"/>
    <xf numFmtId="9" fontId="2" fillId="0" borderId="0" xfId="0" applyNumberFormat="1" applyFont="1"/>
    <xf numFmtId="0" fontId="9" fillId="0" borderId="0" xfId="0" applyFont="1"/>
    <xf numFmtId="0" fontId="10" fillId="0" borderId="0" xfId="0" applyFont="1"/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2" fillId="0" borderId="0" xfId="0" applyFont="1"/>
    <xf numFmtId="0" fontId="13" fillId="2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165" fontId="14" fillId="3" borderId="5" xfId="1" applyNumberFormat="1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166" fontId="14" fillId="3" borderId="5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9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/>
    </xf>
    <xf numFmtId="166" fontId="10" fillId="0" borderId="2" xfId="2" applyNumberFormat="1" applyFont="1" applyBorder="1" applyAlignment="1">
      <alignment vertical="top"/>
    </xf>
    <xf numFmtId="166" fontId="15" fillId="0" borderId="2" xfId="2" applyNumberFormat="1" applyFont="1" applyBorder="1" applyAlignment="1">
      <alignment vertical="top"/>
    </xf>
    <xf numFmtId="0" fontId="10" fillId="0" borderId="2" xfId="0" applyFont="1" applyBorder="1" applyAlignment="1">
      <alignment horizontal="center"/>
    </xf>
    <xf numFmtId="166" fontId="10" fillId="0" borderId="2" xfId="2" applyNumberFormat="1" applyFont="1" applyBorder="1"/>
    <xf numFmtId="0" fontId="16" fillId="0" borderId="0" xfId="0" applyFont="1"/>
    <xf numFmtId="0" fontId="11" fillId="2" borderId="2" xfId="0" applyFont="1" applyFill="1" applyBorder="1"/>
    <xf numFmtId="0" fontId="11" fillId="2" borderId="2" xfId="0" applyFont="1" applyFill="1" applyBorder="1" applyAlignment="1">
      <alignment horizontal="center"/>
    </xf>
    <xf numFmtId="166" fontId="11" fillId="3" borderId="2" xfId="2" applyNumberFormat="1" applyFont="1" applyFill="1" applyBorder="1"/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166" fontId="15" fillId="0" borderId="2" xfId="2" applyNumberFormat="1" applyFont="1" applyBorder="1"/>
    <xf numFmtId="0" fontId="17" fillId="0" borderId="0" xfId="0" applyFont="1"/>
    <xf numFmtId="0" fontId="18" fillId="2" borderId="2" xfId="0" applyFont="1" applyFill="1" applyBorder="1"/>
    <xf numFmtId="0" fontId="18" fillId="2" borderId="2" xfId="0" applyFont="1" applyFill="1" applyBorder="1" applyAlignment="1">
      <alignment horizontal="center"/>
    </xf>
    <xf numFmtId="166" fontId="18" fillId="3" borderId="2" xfId="2" applyNumberFormat="1" applyFont="1" applyFill="1" applyBorder="1"/>
    <xf numFmtId="166" fontId="18" fillId="3" borderId="9" xfId="2" applyNumberFormat="1" applyFont="1" applyFill="1" applyBorder="1" applyAlignment="1">
      <alignment horizontal="center"/>
    </xf>
    <xf numFmtId="166" fontId="18" fillId="3" borderId="10" xfId="2" applyNumberFormat="1" applyFont="1" applyFill="1" applyBorder="1" applyAlignment="1">
      <alignment horizontal="center"/>
    </xf>
    <xf numFmtId="44" fontId="17" fillId="0" borderId="0" xfId="0" applyNumberFormat="1" applyFont="1"/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166" fontId="18" fillId="4" borderId="2" xfId="2" applyNumberFormat="1" applyFont="1" applyFill="1" applyBorder="1"/>
    <xf numFmtId="166" fontId="18" fillId="4" borderId="9" xfId="2" applyNumberFormat="1" applyFont="1" applyFill="1" applyBorder="1" applyAlignment="1">
      <alignment horizontal="center"/>
    </xf>
    <xf numFmtId="166" fontId="18" fillId="4" borderId="11" xfId="2" applyNumberFormat="1" applyFont="1" applyFill="1" applyBorder="1" applyAlignment="1">
      <alignment horizontal="center"/>
    </xf>
    <xf numFmtId="166" fontId="18" fillId="2" borderId="2" xfId="0" applyNumberFormat="1" applyFont="1" applyFill="1" applyBorder="1"/>
    <xf numFmtId="166" fontId="18" fillId="2" borderId="9" xfId="0" applyNumberFormat="1" applyFont="1" applyFill="1" applyBorder="1" applyAlignment="1">
      <alignment horizontal="center"/>
    </xf>
    <xf numFmtId="166" fontId="18" fillId="2" borderId="10" xfId="0" applyNumberFormat="1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D3D0A-71FC-494E-9AD2-C55146D4FF40}">
  <sheetPr>
    <tabColor rgb="FFFFC000"/>
  </sheetPr>
  <dimension ref="A1:I72"/>
  <sheetViews>
    <sheetView showGridLines="0" tabSelected="1" topLeftCell="A43" zoomScale="85" zoomScaleNormal="85" workbookViewId="0">
      <selection activeCell="K14" sqref="K14"/>
    </sheetView>
  </sheetViews>
  <sheetFormatPr baseColWidth="10" defaultColWidth="10.88671875" defaultRowHeight="13.8"/>
  <cols>
    <col min="1" max="1" width="27.5546875" style="4" customWidth="1"/>
    <col min="2" max="2" width="15.5546875" style="4" customWidth="1"/>
    <col min="3" max="3" width="16.44140625" style="4" customWidth="1"/>
    <col min="4" max="4" width="16.44140625" style="4" bestFit="1" customWidth="1"/>
    <col min="5" max="5" width="20" style="4" bestFit="1" customWidth="1"/>
    <col min="6" max="6" width="19.88671875" style="4" bestFit="1" customWidth="1"/>
    <col min="7" max="7" width="20" style="4" bestFit="1" customWidth="1"/>
    <col min="8" max="8" width="20.33203125" style="4" customWidth="1"/>
    <col min="9" max="9" width="16.88671875" style="4" bestFit="1" customWidth="1"/>
    <col min="10" max="16384" width="10.88671875" style="4"/>
  </cols>
  <sheetData>
    <row r="1" spans="1:9">
      <c r="A1" s="1"/>
      <c r="B1" s="1"/>
      <c r="C1" s="2"/>
      <c r="D1" s="3"/>
    </row>
    <row r="2" spans="1:9" ht="17.399999999999999">
      <c r="A2" s="5" t="s">
        <v>0</v>
      </c>
      <c r="B2" s="5"/>
      <c r="C2" s="5"/>
      <c r="D2" s="5"/>
      <c r="E2" s="5"/>
      <c r="F2" s="5"/>
      <c r="I2" s="6"/>
    </row>
    <row r="3" spans="1:9">
      <c r="A3" s="7"/>
      <c r="B3" s="8" t="s">
        <v>2</v>
      </c>
      <c r="C3" s="9" t="s">
        <v>3</v>
      </c>
      <c r="D3" s="9" t="s">
        <v>4</v>
      </c>
      <c r="E3" s="8" t="s">
        <v>5</v>
      </c>
      <c r="F3" s="8" t="s">
        <v>4</v>
      </c>
    </row>
    <row r="4" spans="1:9">
      <c r="A4" s="10" t="s">
        <v>7</v>
      </c>
      <c r="B4" s="11">
        <v>3219952.0698000002</v>
      </c>
      <c r="C4" s="12">
        <f>+B4*D4</f>
        <v>2092968.8453700002</v>
      </c>
      <c r="D4" s="13">
        <v>0.65</v>
      </c>
      <c r="E4" s="14">
        <f>+B4-C4</f>
        <v>1126983.2244299999</v>
      </c>
      <c r="F4" s="13">
        <f>+E4/B4</f>
        <v>0.35</v>
      </c>
      <c r="I4" s="15"/>
    </row>
    <row r="5" spans="1:9">
      <c r="A5" s="10" t="s">
        <v>9</v>
      </c>
      <c r="B5" s="11">
        <v>3863943.9608999998</v>
      </c>
      <c r="C5" s="12">
        <f t="shared" ref="C5" si="0">+B5*D5</f>
        <v>2511563.5745850001</v>
      </c>
      <c r="D5" s="13">
        <v>0.65</v>
      </c>
      <c r="E5" s="14">
        <f>+B5-C5</f>
        <v>1352380.3863149998</v>
      </c>
      <c r="F5" s="13">
        <f>+E5/B5</f>
        <v>0.35</v>
      </c>
      <c r="I5" s="15"/>
    </row>
    <row r="6" spans="1:9">
      <c r="A6" s="10" t="s">
        <v>10</v>
      </c>
      <c r="B6" s="11">
        <v>4507932.6867000004</v>
      </c>
      <c r="C6" s="12">
        <f>+B6*D6</f>
        <v>2930156.2463550004</v>
      </c>
      <c r="D6" s="13">
        <v>0.65</v>
      </c>
      <c r="E6" s="14">
        <f>+B6-C6</f>
        <v>1577776.440345</v>
      </c>
      <c r="F6" s="13">
        <f>+E6/B6</f>
        <v>0.35</v>
      </c>
      <c r="I6" s="15"/>
    </row>
    <row r="7" spans="1:9">
      <c r="A7" s="17"/>
      <c r="B7" s="17"/>
      <c r="C7" s="18"/>
      <c r="D7" s="19"/>
      <c r="E7" s="20"/>
      <c r="F7" s="21"/>
      <c r="G7" s="20"/>
      <c r="H7" s="22"/>
      <c r="I7" s="16"/>
    </row>
    <row r="8" spans="1:9" ht="17.399999999999999">
      <c r="A8" s="23" t="s">
        <v>11</v>
      </c>
    </row>
    <row r="9" spans="1:9" s="24" customFormat="1" ht="18" customHeight="1" thickBot="1">
      <c r="A9" s="25" t="s">
        <v>12</v>
      </c>
      <c r="B9" s="26"/>
      <c r="C9" s="26"/>
      <c r="D9" s="26"/>
      <c r="E9" s="26"/>
      <c r="F9" s="26"/>
      <c r="G9" s="26"/>
      <c r="H9" s="26"/>
    </row>
    <row r="10" spans="1:9" s="27" customFormat="1" ht="16.2" thickBot="1">
      <c r="A10" s="28"/>
      <c r="B10" s="28"/>
      <c r="C10" s="29" t="s">
        <v>3</v>
      </c>
      <c r="D10" s="30"/>
      <c r="E10" s="30"/>
      <c r="F10" s="30"/>
      <c r="G10" s="30"/>
      <c r="H10" s="30"/>
    </row>
    <row r="11" spans="1:9" s="24" customFormat="1" ht="14.4" thickBot="1">
      <c r="A11" s="31" t="s">
        <v>13</v>
      </c>
      <c r="B11" s="32"/>
      <c r="C11" s="33" t="s">
        <v>14</v>
      </c>
      <c r="D11" s="33" t="s">
        <v>15</v>
      </c>
      <c r="E11" s="34" t="s">
        <v>16</v>
      </c>
      <c r="F11" s="35" t="s">
        <v>17</v>
      </c>
      <c r="G11" s="35" t="s">
        <v>18</v>
      </c>
      <c r="H11" s="35"/>
    </row>
    <row r="12" spans="1:9" s="24" customFormat="1" ht="14.4" thickBot="1">
      <c r="A12" s="33"/>
      <c r="B12" s="33"/>
      <c r="C12" s="33"/>
      <c r="D12" s="33"/>
      <c r="E12" s="36">
        <f>+C4</f>
        <v>2092968.8453700002</v>
      </c>
      <c r="F12" s="36">
        <f>+C5</f>
        <v>2511563.5745850001</v>
      </c>
      <c r="G12" s="36">
        <f>+C6</f>
        <v>2930156.2463550004</v>
      </c>
      <c r="H12" s="34" t="s">
        <v>19</v>
      </c>
    </row>
    <row r="13" spans="1:9" s="37" customFormat="1">
      <c r="A13" s="38" t="s">
        <v>20</v>
      </c>
      <c r="B13" s="39" t="s">
        <v>1</v>
      </c>
      <c r="C13" s="40">
        <v>3</v>
      </c>
      <c r="D13" s="40">
        <v>3</v>
      </c>
      <c r="E13" s="41">
        <f>+D13*E12</f>
        <v>6278906.5361100007</v>
      </c>
      <c r="F13" s="41">
        <v>0</v>
      </c>
      <c r="G13" s="41">
        <v>0</v>
      </c>
      <c r="H13" s="42">
        <f>SUM(E13:G13)</f>
        <v>6278906.5361100007</v>
      </c>
    </row>
    <row r="14" spans="1:9" s="24" customFormat="1" ht="13.8" customHeight="1">
      <c r="A14" s="38" t="s">
        <v>20</v>
      </c>
      <c r="B14" s="39" t="s">
        <v>1</v>
      </c>
      <c r="C14" s="40">
        <v>4</v>
      </c>
      <c r="D14" s="43">
        <v>32</v>
      </c>
      <c r="E14" s="41">
        <f>+D14*E12</f>
        <v>66975003.051840007</v>
      </c>
      <c r="F14" s="44">
        <f t="shared" ref="F14" si="1">+IF(D14&lt;=4,E14*$E$12,IF(AND($C14&gt;4,$C14&lt;=7),E14*$F$12,IF($C14&gt;7,E14*$G$12,0)))</f>
        <v>0</v>
      </c>
      <c r="G14" s="44">
        <v>0</v>
      </c>
      <c r="H14" s="42">
        <f t="shared" ref="H14:H20" si="2">SUM(E14:G14)</f>
        <v>66975003.051840007</v>
      </c>
    </row>
    <row r="15" spans="1:9" s="24" customFormat="1">
      <c r="A15" s="38" t="s">
        <v>6</v>
      </c>
      <c r="B15" s="39"/>
      <c r="C15" s="40">
        <v>5</v>
      </c>
      <c r="D15" s="43">
        <v>18</v>
      </c>
      <c r="E15" s="41">
        <v>0</v>
      </c>
      <c r="F15" s="44">
        <f>+D15*$F$12</f>
        <v>45208144.342529997</v>
      </c>
      <c r="G15" s="44">
        <v>0</v>
      </c>
      <c r="H15" s="42">
        <f t="shared" si="2"/>
        <v>45208144.342529997</v>
      </c>
    </row>
    <row r="16" spans="1:9" s="24" customFormat="1" ht="13.8" customHeight="1">
      <c r="A16" s="38" t="s">
        <v>6</v>
      </c>
      <c r="B16" s="39"/>
      <c r="C16" s="40">
        <v>6</v>
      </c>
      <c r="D16" s="43">
        <v>11</v>
      </c>
      <c r="E16" s="41">
        <v>0</v>
      </c>
      <c r="F16" s="44">
        <f t="shared" ref="F16:F17" si="3">+D16*$F$12</f>
        <v>27627199.320435002</v>
      </c>
      <c r="G16" s="44">
        <v>0</v>
      </c>
      <c r="H16" s="42">
        <f t="shared" si="2"/>
        <v>27627199.320435002</v>
      </c>
    </row>
    <row r="17" spans="1:8" s="24" customFormat="1" ht="14.4" customHeight="1">
      <c r="A17" s="38" t="s">
        <v>6</v>
      </c>
      <c r="B17" s="39"/>
      <c r="C17" s="40">
        <v>7</v>
      </c>
      <c r="D17" s="43">
        <v>27</v>
      </c>
      <c r="E17" s="41">
        <v>0</v>
      </c>
      <c r="F17" s="44">
        <f t="shared" si="3"/>
        <v>67812216.513795003</v>
      </c>
      <c r="G17" s="44">
        <v>0</v>
      </c>
      <c r="H17" s="42">
        <f t="shared" si="2"/>
        <v>67812216.513795003</v>
      </c>
    </row>
    <row r="18" spans="1:8" s="24" customFormat="1">
      <c r="A18" s="38" t="s">
        <v>8</v>
      </c>
      <c r="B18" s="39"/>
      <c r="C18" s="40">
        <v>8</v>
      </c>
      <c r="D18" s="43">
        <v>15</v>
      </c>
      <c r="E18" s="41">
        <v>0</v>
      </c>
      <c r="F18" s="44">
        <v>0</v>
      </c>
      <c r="G18" s="44">
        <f>+D18*$G$12</f>
        <v>43952343.69532501</v>
      </c>
      <c r="H18" s="42">
        <f t="shared" si="2"/>
        <v>43952343.69532501</v>
      </c>
    </row>
    <row r="19" spans="1:8" s="24" customFormat="1" ht="13.8" customHeight="1">
      <c r="A19" s="38" t="s">
        <v>8</v>
      </c>
      <c r="B19" s="39"/>
      <c r="C19" s="40">
        <v>9</v>
      </c>
      <c r="D19" s="43">
        <v>11</v>
      </c>
      <c r="E19" s="41">
        <v>0</v>
      </c>
      <c r="F19" s="44">
        <v>0</v>
      </c>
      <c r="G19" s="44">
        <f t="shared" ref="G19:G20" si="4">+D19*$G$12</f>
        <v>32231718.709905006</v>
      </c>
      <c r="H19" s="42">
        <f t="shared" si="2"/>
        <v>32231718.709905006</v>
      </c>
    </row>
    <row r="20" spans="1:8" s="24" customFormat="1" ht="13.8" customHeight="1">
      <c r="A20" s="38" t="s">
        <v>8</v>
      </c>
      <c r="B20" s="39"/>
      <c r="C20" s="40">
        <v>10</v>
      </c>
      <c r="D20" s="43">
        <v>7</v>
      </c>
      <c r="E20" s="41">
        <v>0</v>
      </c>
      <c r="F20" s="44">
        <v>0</v>
      </c>
      <c r="G20" s="44">
        <f t="shared" si="4"/>
        <v>20511093.724485002</v>
      </c>
      <c r="H20" s="42">
        <f t="shared" si="2"/>
        <v>20511093.724485002</v>
      </c>
    </row>
    <row r="21" spans="1:8" s="45" customFormat="1" ht="20.399999999999999" customHeight="1">
      <c r="A21" s="46" t="s">
        <v>19</v>
      </c>
      <c r="B21" s="46"/>
      <c r="C21" s="47"/>
      <c r="D21" s="47">
        <f>SUM(D13:D20)</f>
        <v>124</v>
      </c>
      <c r="E21" s="48">
        <f>SUM(E13:E20)</f>
        <v>73253909.587950006</v>
      </c>
      <c r="F21" s="48">
        <f t="shared" ref="F21:G21" si="5">SUM(F13:F20)</f>
        <v>140647560.17676002</v>
      </c>
      <c r="G21" s="48">
        <f t="shared" si="5"/>
        <v>96695156.129715025</v>
      </c>
      <c r="H21" s="48">
        <f>SUM(H13:H20)</f>
        <v>310596625.89442503</v>
      </c>
    </row>
    <row r="23" spans="1:8" ht="17.399999999999999">
      <c r="A23" s="23" t="s">
        <v>21</v>
      </c>
    </row>
    <row r="24" spans="1:8" s="24" customFormat="1" ht="18" customHeight="1" thickBot="1">
      <c r="A24" s="25" t="s">
        <v>12</v>
      </c>
      <c r="B24" s="26"/>
      <c r="C24" s="26"/>
      <c r="D24" s="26"/>
      <c r="E24" s="26"/>
      <c r="F24" s="26"/>
      <c r="G24" s="26"/>
      <c r="H24" s="26"/>
    </row>
    <row r="25" spans="1:8" s="24" customFormat="1" ht="15" customHeight="1" thickBot="1">
      <c r="A25" s="33"/>
      <c r="B25" s="33"/>
      <c r="C25" s="49" t="s">
        <v>3</v>
      </c>
      <c r="D25" s="50"/>
      <c r="E25" s="50"/>
      <c r="F25" s="50"/>
      <c r="G25" s="50"/>
      <c r="H25" s="50"/>
    </row>
    <row r="26" spans="1:8" s="24" customFormat="1" ht="14.4" thickBot="1">
      <c r="A26" s="31" t="s">
        <v>13</v>
      </c>
      <c r="B26" s="32"/>
      <c r="C26" s="33" t="s">
        <v>14</v>
      </c>
      <c r="D26" s="33" t="s">
        <v>15</v>
      </c>
      <c r="E26" s="34" t="s">
        <v>16</v>
      </c>
      <c r="F26" s="35" t="s">
        <v>17</v>
      </c>
      <c r="G26" s="35" t="s">
        <v>18</v>
      </c>
      <c r="H26" s="35"/>
    </row>
    <row r="27" spans="1:8" s="24" customFormat="1" ht="14.4" thickBot="1">
      <c r="A27" s="33"/>
      <c r="B27" s="33"/>
      <c r="C27" s="33"/>
      <c r="D27" s="33"/>
      <c r="E27" s="36">
        <v>2092968.8453700002</v>
      </c>
      <c r="F27" s="36">
        <v>2511563.5745850001</v>
      </c>
      <c r="G27" s="36">
        <v>2930156.2463550004</v>
      </c>
      <c r="H27" s="34" t="s">
        <v>19</v>
      </c>
    </row>
    <row r="28" spans="1:8" s="37" customFormat="1">
      <c r="A28" s="38" t="s">
        <v>20</v>
      </c>
      <c r="B28" s="39" t="s">
        <v>1</v>
      </c>
      <c r="C28" s="40">
        <v>4</v>
      </c>
      <c r="D28" s="40">
        <v>3</v>
      </c>
      <c r="E28" s="44">
        <f>+D28*E27</f>
        <v>6278906.5361100007</v>
      </c>
      <c r="F28" s="41">
        <v>0</v>
      </c>
      <c r="G28" s="41">
        <v>0</v>
      </c>
      <c r="H28" s="42">
        <f t="shared" ref="H28:H34" si="6">SUM(E28:G28)</f>
        <v>6278906.5361100007</v>
      </c>
    </row>
    <row r="29" spans="1:8" s="24" customFormat="1" ht="13.8" customHeight="1">
      <c r="A29" s="38" t="s">
        <v>20</v>
      </c>
      <c r="B29" s="39" t="s">
        <v>1</v>
      </c>
      <c r="C29" s="40">
        <v>5</v>
      </c>
      <c r="D29" s="43">
        <v>32</v>
      </c>
      <c r="E29" s="41">
        <v>0</v>
      </c>
      <c r="F29" s="41">
        <f>+D29*$F$27</f>
        <v>80370034.386720002</v>
      </c>
      <c r="G29" s="41">
        <v>0</v>
      </c>
      <c r="H29" s="51">
        <f t="shared" si="6"/>
        <v>80370034.386720002</v>
      </c>
    </row>
    <row r="30" spans="1:8" s="24" customFormat="1">
      <c r="A30" s="38" t="s">
        <v>6</v>
      </c>
      <c r="B30" s="39"/>
      <c r="C30" s="40">
        <v>6</v>
      </c>
      <c r="D30" s="43">
        <v>18</v>
      </c>
      <c r="E30" s="41">
        <v>0</v>
      </c>
      <c r="F30" s="41">
        <f>+D30*$F$27</f>
        <v>45208144.342529997</v>
      </c>
      <c r="G30" s="41">
        <v>0</v>
      </c>
      <c r="H30" s="51">
        <f t="shared" si="6"/>
        <v>45208144.342529997</v>
      </c>
    </row>
    <row r="31" spans="1:8" s="24" customFormat="1" ht="13.8" customHeight="1">
      <c r="A31" s="38" t="s">
        <v>6</v>
      </c>
      <c r="B31" s="39"/>
      <c r="C31" s="40">
        <v>7</v>
      </c>
      <c r="D31" s="43">
        <v>11</v>
      </c>
      <c r="E31" s="41">
        <v>0</v>
      </c>
      <c r="F31" s="41">
        <f>+D31*$F$27</f>
        <v>27627199.320435002</v>
      </c>
      <c r="G31" s="41">
        <v>0</v>
      </c>
      <c r="H31" s="51">
        <f t="shared" si="6"/>
        <v>27627199.320435002</v>
      </c>
    </row>
    <row r="32" spans="1:8" s="24" customFormat="1" ht="14.4" customHeight="1">
      <c r="A32" s="38" t="s">
        <v>6</v>
      </c>
      <c r="B32" s="39"/>
      <c r="C32" s="40">
        <v>8</v>
      </c>
      <c r="D32" s="43">
        <v>27</v>
      </c>
      <c r="E32" s="41">
        <v>0</v>
      </c>
      <c r="F32" s="44">
        <v>0</v>
      </c>
      <c r="G32" s="41">
        <f>+D32*$G$27</f>
        <v>79114218.651585013</v>
      </c>
      <c r="H32" s="51">
        <f t="shared" si="6"/>
        <v>79114218.651585013</v>
      </c>
    </row>
    <row r="33" spans="1:9" s="24" customFormat="1">
      <c r="A33" s="38" t="s">
        <v>8</v>
      </c>
      <c r="B33" s="39"/>
      <c r="C33" s="40">
        <v>9</v>
      </c>
      <c r="D33" s="43">
        <v>15</v>
      </c>
      <c r="E33" s="41">
        <v>0</v>
      </c>
      <c r="F33" s="44">
        <v>0</v>
      </c>
      <c r="G33" s="41">
        <f>+D33*$G$27</f>
        <v>43952343.69532501</v>
      </c>
      <c r="H33" s="51">
        <f t="shared" si="6"/>
        <v>43952343.69532501</v>
      </c>
    </row>
    <row r="34" spans="1:9" s="24" customFormat="1" ht="13.8" customHeight="1">
      <c r="A34" s="38" t="s">
        <v>8</v>
      </c>
      <c r="B34" s="39"/>
      <c r="C34" s="40">
        <v>10</v>
      </c>
      <c r="D34" s="43">
        <v>11</v>
      </c>
      <c r="E34" s="41">
        <v>0</v>
      </c>
      <c r="F34" s="44">
        <v>0</v>
      </c>
      <c r="G34" s="41">
        <f>+D34*$G$27</f>
        <v>32231718.709905006</v>
      </c>
      <c r="H34" s="51">
        <f t="shared" si="6"/>
        <v>32231718.709905006</v>
      </c>
    </row>
    <row r="35" spans="1:9" s="45" customFormat="1" ht="20.399999999999999" customHeight="1">
      <c r="A35" s="46" t="s">
        <v>19</v>
      </c>
      <c r="B35" s="46"/>
      <c r="C35" s="47"/>
      <c r="D35" s="47">
        <f>SUM(D28:D34)</f>
        <v>117</v>
      </c>
      <c r="E35" s="48">
        <f>SUM(E28:E34)</f>
        <v>6278906.5361100007</v>
      </c>
      <c r="F35" s="48">
        <f>SUM(F28:F34)</f>
        <v>153205378.049685</v>
      </c>
      <c r="G35" s="48">
        <f>SUM(G28:G34)</f>
        <v>155298281.05681503</v>
      </c>
      <c r="H35" s="48">
        <f>SUM(H28:H34)</f>
        <v>314782565.64261001</v>
      </c>
    </row>
    <row r="37" spans="1:9" s="52" customFormat="1" ht="21">
      <c r="A37" s="53" t="s">
        <v>22</v>
      </c>
      <c r="B37" s="53"/>
      <c r="C37" s="54"/>
      <c r="D37" s="54"/>
      <c r="E37" s="55"/>
      <c r="F37" s="55"/>
      <c r="G37" s="56">
        <f>+H21+H35</f>
        <v>625379191.53703499</v>
      </c>
      <c r="H37" s="57"/>
      <c r="I37" s="58">
        <f>+G37/G72</f>
        <v>0.65152633670840909</v>
      </c>
    </row>
    <row r="40" spans="1:9" ht="17.399999999999999">
      <c r="A40" s="23" t="s">
        <v>11</v>
      </c>
    </row>
    <row r="41" spans="1:9" s="24" customFormat="1" ht="18" customHeight="1" thickBot="1">
      <c r="A41" s="59" t="s">
        <v>12</v>
      </c>
      <c r="B41" s="60"/>
      <c r="C41" s="60"/>
      <c r="D41" s="60"/>
      <c r="E41" s="60"/>
      <c r="F41" s="60"/>
      <c r="G41" s="60"/>
      <c r="H41" s="60"/>
    </row>
    <row r="42" spans="1:9" s="24" customFormat="1" ht="18" customHeight="1" thickBot="1">
      <c r="A42" s="33"/>
      <c r="B42" s="33"/>
      <c r="C42" s="61" t="s">
        <v>5</v>
      </c>
      <c r="D42" s="62"/>
      <c r="E42" s="62"/>
      <c r="F42" s="62"/>
      <c r="G42" s="62"/>
      <c r="H42" s="62"/>
    </row>
    <row r="43" spans="1:9" s="24" customFormat="1" ht="14.4" thickBot="1">
      <c r="A43" s="31" t="s">
        <v>13</v>
      </c>
      <c r="B43" s="32"/>
      <c r="C43" s="33" t="s">
        <v>14</v>
      </c>
      <c r="D43" s="33" t="s">
        <v>15</v>
      </c>
      <c r="E43" s="34" t="s">
        <v>16</v>
      </c>
      <c r="F43" s="35" t="s">
        <v>17</v>
      </c>
      <c r="G43" s="35" t="s">
        <v>18</v>
      </c>
      <c r="H43" s="35"/>
    </row>
    <row r="44" spans="1:9" s="24" customFormat="1" ht="14.4" thickBot="1">
      <c r="A44" s="33"/>
      <c r="B44" s="33"/>
      <c r="C44" s="33"/>
      <c r="D44" s="33"/>
      <c r="E44" s="36">
        <f>+E4</f>
        <v>1126983.2244299999</v>
      </c>
      <c r="F44" s="36">
        <f>+E5</f>
        <v>1352380.3863149998</v>
      </c>
      <c r="G44" s="36">
        <f>+E6</f>
        <v>1577776.440345</v>
      </c>
      <c r="H44" s="34" t="s">
        <v>19</v>
      </c>
    </row>
    <row r="45" spans="1:9" s="37" customFormat="1">
      <c r="A45" s="38" t="s">
        <v>20</v>
      </c>
      <c r="B45" s="39" t="s">
        <v>1</v>
      </c>
      <c r="C45" s="40">
        <v>3</v>
      </c>
      <c r="D45" s="40">
        <v>3</v>
      </c>
      <c r="E45" s="41">
        <f>+D45*E44</f>
        <v>3380949.6732899998</v>
      </c>
      <c r="F45" s="41">
        <v>0</v>
      </c>
      <c r="G45" s="41">
        <v>0</v>
      </c>
      <c r="H45" s="42">
        <f>SUM(E45:G45)</f>
        <v>3380949.6732899998</v>
      </c>
    </row>
    <row r="46" spans="1:9" s="24" customFormat="1" ht="13.8" customHeight="1">
      <c r="A46" s="38" t="s">
        <v>20</v>
      </c>
      <c r="B46" s="39" t="s">
        <v>1</v>
      </c>
      <c r="C46" s="40">
        <v>4</v>
      </c>
      <c r="D46" s="43">
        <v>32</v>
      </c>
      <c r="E46" s="41">
        <f>+D46*E44</f>
        <v>36063463.181759998</v>
      </c>
      <c r="F46" s="44">
        <f t="shared" ref="F46" si="7">+IF(D46&lt;=4,E46*$E$12,IF(AND($C46&gt;4,$C46&lt;=7),E46*$F$12,IF($C46&gt;7,E46*$G$12,0)))</f>
        <v>0</v>
      </c>
      <c r="G46" s="44">
        <v>0</v>
      </c>
      <c r="H46" s="42">
        <f t="shared" ref="H46:H52" si="8">SUM(E46:G46)</f>
        <v>36063463.181759998</v>
      </c>
    </row>
    <row r="47" spans="1:9" s="24" customFormat="1">
      <c r="A47" s="38" t="s">
        <v>6</v>
      </c>
      <c r="B47" s="39"/>
      <c r="C47" s="40">
        <v>5</v>
      </c>
      <c r="D47" s="43">
        <v>18</v>
      </c>
      <c r="E47" s="41">
        <v>0</v>
      </c>
      <c r="F47" s="44">
        <f>IF(C47&gt;=5,D47*$F$44,0)</f>
        <v>24342846.953669995</v>
      </c>
      <c r="G47" s="44">
        <v>0</v>
      </c>
      <c r="H47" s="42">
        <f t="shared" si="8"/>
        <v>24342846.953669995</v>
      </c>
    </row>
    <row r="48" spans="1:9" s="24" customFormat="1" ht="13.8" customHeight="1">
      <c r="A48" s="38" t="s">
        <v>6</v>
      </c>
      <c r="B48" s="39"/>
      <c r="C48" s="40">
        <v>6</v>
      </c>
      <c r="D48" s="43">
        <v>11</v>
      </c>
      <c r="E48" s="41">
        <v>0</v>
      </c>
      <c r="F48" s="44">
        <f t="shared" ref="F48" si="9">IF(C48&gt;=5,D48*$F$44,0)</f>
        <v>14876184.249464998</v>
      </c>
      <c r="G48" s="44">
        <v>0</v>
      </c>
      <c r="H48" s="42">
        <f t="shared" si="8"/>
        <v>14876184.249464998</v>
      </c>
    </row>
    <row r="49" spans="1:8" s="24" customFormat="1" ht="14.4" customHeight="1">
      <c r="A49" s="38" t="s">
        <v>6</v>
      </c>
      <c r="B49" s="39"/>
      <c r="C49" s="40">
        <v>7</v>
      </c>
      <c r="D49" s="43">
        <v>27</v>
      </c>
      <c r="E49" s="41">
        <v>0</v>
      </c>
      <c r="F49" s="44">
        <f>IF(C49&gt;=5,D49*$F$44,0)</f>
        <v>36514270.430504993</v>
      </c>
      <c r="G49" s="44">
        <v>0</v>
      </c>
      <c r="H49" s="42">
        <f t="shared" si="8"/>
        <v>36514270.430504993</v>
      </c>
    </row>
    <row r="50" spans="1:8" s="24" customFormat="1">
      <c r="A50" s="38" t="s">
        <v>8</v>
      </c>
      <c r="B50" s="39"/>
      <c r="C50" s="40">
        <v>8</v>
      </c>
      <c r="D50" s="43">
        <v>15</v>
      </c>
      <c r="E50" s="41">
        <v>0</v>
      </c>
      <c r="F50" s="44">
        <v>0</v>
      </c>
      <c r="G50" s="44">
        <f>IF(C50&gt;=5,D50*$G$44,0)</f>
        <v>23666646.605175</v>
      </c>
      <c r="H50" s="42">
        <f t="shared" si="8"/>
        <v>23666646.605175</v>
      </c>
    </row>
    <row r="51" spans="1:8" s="24" customFormat="1" ht="13.8" customHeight="1">
      <c r="A51" s="38" t="s">
        <v>8</v>
      </c>
      <c r="B51" s="39"/>
      <c r="C51" s="40">
        <v>9</v>
      </c>
      <c r="D51" s="43">
        <v>11</v>
      </c>
      <c r="E51" s="41">
        <v>0</v>
      </c>
      <c r="F51" s="44">
        <v>0</v>
      </c>
      <c r="G51" s="44">
        <f t="shared" ref="G51:G52" si="10">IF(C51&gt;=5,D51*$G$44,0)</f>
        <v>17355540.843795002</v>
      </c>
      <c r="H51" s="42">
        <f t="shared" si="8"/>
        <v>17355540.843795002</v>
      </c>
    </row>
    <row r="52" spans="1:8" s="24" customFormat="1" ht="13.8" customHeight="1">
      <c r="A52" s="38" t="s">
        <v>8</v>
      </c>
      <c r="B52" s="39"/>
      <c r="C52" s="40">
        <v>10</v>
      </c>
      <c r="D52" s="43">
        <v>7</v>
      </c>
      <c r="E52" s="41">
        <v>0</v>
      </c>
      <c r="F52" s="44">
        <v>0</v>
      </c>
      <c r="G52" s="44">
        <f t="shared" si="10"/>
        <v>11044435.082415</v>
      </c>
      <c r="H52" s="42">
        <f t="shared" si="8"/>
        <v>11044435.082415</v>
      </c>
    </row>
    <row r="53" spans="1:8" s="45" customFormat="1" ht="17.399999999999999">
      <c r="A53" s="46" t="s">
        <v>19</v>
      </c>
      <c r="B53" s="46"/>
      <c r="C53" s="47"/>
      <c r="D53" s="47">
        <f>SUM(D45:D52)</f>
        <v>124</v>
      </c>
      <c r="E53" s="48">
        <f>SUM(E45:E52)</f>
        <v>39444412.855049998</v>
      </c>
      <c r="F53" s="48">
        <f>SUM(F45:F52)</f>
        <v>75733301.633639991</v>
      </c>
      <c r="G53" s="48">
        <f>SUM(G45:G52)</f>
        <v>52066622.531385005</v>
      </c>
      <c r="H53" s="48">
        <f>SUM(H45:H52)</f>
        <v>167244337.02007496</v>
      </c>
    </row>
    <row r="55" spans="1:8" ht="17.399999999999999">
      <c r="A55" s="23" t="s">
        <v>21</v>
      </c>
    </row>
    <row r="56" spans="1:8" s="24" customFormat="1" ht="18" customHeight="1" thickBot="1">
      <c r="A56" s="59" t="s">
        <v>12</v>
      </c>
      <c r="B56" s="60"/>
      <c r="C56" s="60"/>
      <c r="D56" s="60"/>
      <c r="E56" s="60"/>
      <c r="F56" s="60"/>
      <c r="G56" s="60"/>
      <c r="H56" s="60"/>
    </row>
    <row r="57" spans="1:8" s="24" customFormat="1" ht="15" customHeight="1" thickBot="1">
      <c r="A57" s="33"/>
      <c r="B57" s="33"/>
      <c r="C57" s="61" t="s">
        <v>5</v>
      </c>
      <c r="D57" s="62"/>
      <c r="E57" s="62"/>
      <c r="F57" s="62"/>
      <c r="G57" s="62"/>
      <c r="H57" s="62"/>
    </row>
    <row r="58" spans="1:8" s="24" customFormat="1" ht="14.4" thickBot="1">
      <c r="A58" s="31" t="s">
        <v>13</v>
      </c>
      <c r="B58" s="32"/>
      <c r="C58" s="33" t="s">
        <v>14</v>
      </c>
      <c r="D58" s="33" t="s">
        <v>15</v>
      </c>
      <c r="E58" s="34" t="s">
        <v>16</v>
      </c>
      <c r="F58" s="35" t="s">
        <v>17</v>
      </c>
      <c r="G58" s="35" t="s">
        <v>18</v>
      </c>
      <c r="H58" s="35"/>
    </row>
    <row r="59" spans="1:8" s="24" customFormat="1" ht="14.4" thickBot="1">
      <c r="A59" s="33"/>
      <c r="B59" s="33"/>
      <c r="C59" s="33"/>
      <c r="D59" s="33"/>
      <c r="E59" s="36">
        <f>+E44</f>
        <v>1126983.2244299999</v>
      </c>
      <c r="F59" s="36">
        <f t="shared" ref="F59:G59" si="11">+F44</f>
        <v>1352380.3863149998</v>
      </c>
      <c r="G59" s="36">
        <f t="shared" si="11"/>
        <v>1577776.440345</v>
      </c>
      <c r="H59" s="34" t="s">
        <v>19</v>
      </c>
    </row>
    <row r="60" spans="1:8" s="37" customFormat="1">
      <c r="A60" s="38" t="s">
        <v>20</v>
      </c>
      <c r="B60" s="39" t="s">
        <v>1</v>
      </c>
      <c r="C60" s="40">
        <v>4</v>
      </c>
      <c r="D60" s="40">
        <v>13</v>
      </c>
      <c r="E60" s="44">
        <f>+D60*E59</f>
        <v>14650781.91759</v>
      </c>
      <c r="F60" s="41">
        <v>0</v>
      </c>
      <c r="G60" s="41">
        <v>0</v>
      </c>
      <c r="H60" s="42">
        <f t="shared" ref="H60:H66" si="12">SUM(E60:G60)</f>
        <v>14650781.91759</v>
      </c>
    </row>
    <row r="61" spans="1:8" s="24" customFormat="1" ht="13.8" customHeight="1">
      <c r="A61" s="38" t="s">
        <v>20</v>
      </c>
      <c r="B61" s="39" t="s">
        <v>1</v>
      </c>
      <c r="C61" s="40">
        <v>5</v>
      </c>
      <c r="D61" s="43">
        <v>9</v>
      </c>
      <c r="E61" s="41">
        <v>0</v>
      </c>
      <c r="F61" s="44">
        <f>IF(C61&gt;=5,D61*$F$59,0)</f>
        <v>12171423.476834998</v>
      </c>
      <c r="G61" s="41">
        <v>0</v>
      </c>
      <c r="H61" s="51">
        <f t="shared" si="12"/>
        <v>12171423.476834998</v>
      </c>
    </row>
    <row r="62" spans="1:8" s="24" customFormat="1">
      <c r="A62" s="38" t="s">
        <v>6</v>
      </c>
      <c r="B62" s="39"/>
      <c r="C62" s="40">
        <v>6</v>
      </c>
      <c r="D62" s="43">
        <v>18</v>
      </c>
      <c r="E62" s="41">
        <v>0</v>
      </c>
      <c r="F62" s="44">
        <f>IF(C62&gt;=5,D62*$F$59,0)</f>
        <v>24342846.953669995</v>
      </c>
      <c r="G62" s="41">
        <v>0</v>
      </c>
      <c r="H62" s="51">
        <f t="shared" si="12"/>
        <v>24342846.953669995</v>
      </c>
    </row>
    <row r="63" spans="1:8" s="24" customFormat="1" ht="13.8" customHeight="1">
      <c r="A63" s="38" t="s">
        <v>6</v>
      </c>
      <c r="B63" s="39"/>
      <c r="C63" s="40">
        <v>7</v>
      </c>
      <c r="D63" s="43">
        <v>24</v>
      </c>
      <c r="E63" s="41">
        <v>0</v>
      </c>
      <c r="F63" s="44">
        <f>IF(C63&gt;=5,D63*$F$59,0)</f>
        <v>32457129.271559995</v>
      </c>
      <c r="G63" s="41">
        <v>0</v>
      </c>
      <c r="H63" s="51">
        <f t="shared" si="12"/>
        <v>32457129.271559995</v>
      </c>
    </row>
    <row r="64" spans="1:8" s="24" customFormat="1" ht="14.4" customHeight="1">
      <c r="A64" s="38" t="s">
        <v>6</v>
      </c>
      <c r="B64" s="39"/>
      <c r="C64" s="40">
        <v>8</v>
      </c>
      <c r="D64" s="43">
        <v>17</v>
      </c>
      <c r="E64" s="41">
        <v>0</v>
      </c>
      <c r="F64" s="44">
        <v>0</v>
      </c>
      <c r="G64" s="41">
        <f>+D64*$G$59</f>
        <v>26822199.485865001</v>
      </c>
      <c r="H64" s="51">
        <f t="shared" si="12"/>
        <v>26822199.485865001</v>
      </c>
    </row>
    <row r="65" spans="1:9" s="24" customFormat="1">
      <c r="A65" s="38" t="s">
        <v>8</v>
      </c>
      <c r="B65" s="39"/>
      <c r="C65" s="40">
        <v>9</v>
      </c>
      <c r="D65" s="43">
        <v>14</v>
      </c>
      <c r="E65" s="41">
        <v>0</v>
      </c>
      <c r="F65" s="44">
        <v>0</v>
      </c>
      <c r="G65" s="41">
        <f t="shared" ref="G65:G66" si="13">+D65*$G$59</f>
        <v>22088870.164829999</v>
      </c>
      <c r="H65" s="51">
        <f t="shared" si="12"/>
        <v>22088870.164829999</v>
      </c>
    </row>
    <row r="66" spans="1:9" s="24" customFormat="1" ht="13.8" customHeight="1">
      <c r="A66" s="38" t="s">
        <v>8</v>
      </c>
      <c r="B66" s="39"/>
      <c r="C66" s="40">
        <v>10</v>
      </c>
      <c r="D66" s="43">
        <v>22</v>
      </c>
      <c r="E66" s="41">
        <v>0</v>
      </c>
      <c r="F66" s="44">
        <v>0</v>
      </c>
      <c r="G66" s="41">
        <f t="shared" si="13"/>
        <v>34711081.687590003</v>
      </c>
      <c r="H66" s="51">
        <f t="shared" si="12"/>
        <v>34711081.687590003</v>
      </c>
    </row>
    <row r="67" spans="1:9" s="45" customFormat="1" ht="17.399999999999999">
      <c r="A67" s="46" t="s">
        <v>19</v>
      </c>
      <c r="B67" s="46"/>
      <c r="C67" s="47"/>
      <c r="D67" s="47">
        <f>SUM(D60:D66)</f>
        <v>117</v>
      </c>
      <c r="E67" s="48">
        <f>SUM(E60:E66)</f>
        <v>14650781.91759</v>
      </c>
      <c r="F67" s="48">
        <f>SUM(F60:F66)</f>
        <v>68971399.702064991</v>
      </c>
      <c r="G67" s="48">
        <f>SUM(G60:G66)</f>
        <v>83622151.338284999</v>
      </c>
      <c r="H67" s="48">
        <f>SUM(H60:H66)</f>
        <v>167244332.95793998</v>
      </c>
    </row>
    <row r="69" spans="1:9" ht="15" customHeight="1"/>
    <row r="70" spans="1:9" s="52" customFormat="1" ht="21">
      <c r="A70" s="53" t="s">
        <v>23</v>
      </c>
      <c r="B70" s="53"/>
      <c r="C70" s="54"/>
      <c r="D70" s="54"/>
      <c r="E70" s="63"/>
      <c r="F70" s="63"/>
      <c r="G70" s="64">
        <f>+H53+H67</f>
        <v>334488669.97801495</v>
      </c>
      <c r="H70" s="65"/>
      <c r="I70" s="58">
        <f>+G70/G72</f>
        <v>0.34847366329159091</v>
      </c>
    </row>
    <row r="72" spans="1:9" s="52" customFormat="1" ht="21">
      <c r="A72" s="53" t="s">
        <v>24</v>
      </c>
      <c r="B72" s="53"/>
      <c r="C72" s="53"/>
      <c r="D72" s="53"/>
      <c r="E72" s="66"/>
      <c r="F72" s="66"/>
      <c r="G72" s="67">
        <f>+G70+G37</f>
        <v>959867861.51504993</v>
      </c>
      <c r="H72" s="68"/>
    </row>
  </sheetData>
  <mergeCells count="46">
    <mergeCell ref="A65:B65"/>
    <mergeCell ref="A66:B66"/>
    <mergeCell ref="G70:H70"/>
    <mergeCell ref="G72:H72"/>
    <mergeCell ref="A58:B58"/>
    <mergeCell ref="A60:B60"/>
    <mergeCell ref="A61:B61"/>
    <mergeCell ref="A62:B62"/>
    <mergeCell ref="A63:B63"/>
    <mergeCell ref="A64:B64"/>
    <mergeCell ref="A49:B49"/>
    <mergeCell ref="A50:B50"/>
    <mergeCell ref="A51:B51"/>
    <mergeCell ref="A52:B52"/>
    <mergeCell ref="A56:H56"/>
    <mergeCell ref="C57:H57"/>
    <mergeCell ref="C42:H42"/>
    <mergeCell ref="A43:B43"/>
    <mergeCell ref="A45:B45"/>
    <mergeCell ref="A46:B46"/>
    <mergeCell ref="A47:B47"/>
    <mergeCell ref="A48:B48"/>
    <mergeCell ref="A31:B31"/>
    <mergeCell ref="A32:B32"/>
    <mergeCell ref="A33:B33"/>
    <mergeCell ref="A34:B34"/>
    <mergeCell ref="G37:H37"/>
    <mergeCell ref="A41:H41"/>
    <mergeCell ref="A24:H24"/>
    <mergeCell ref="C25:H25"/>
    <mergeCell ref="A26:B26"/>
    <mergeCell ref="A28:B28"/>
    <mergeCell ref="A29:B29"/>
    <mergeCell ref="A30:B30"/>
    <mergeCell ref="A15:B15"/>
    <mergeCell ref="A16:B16"/>
    <mergeCell ref="A17:B17"/>
    <mergeCell ref="A18:B18"/>
    <mergeCell ref="A19:B19"/>
    <mergeCell ref="A20:B20"/>
    <mergeCell ref="A2:F2"/>
    <mergeCell ref="A9:H9"/>
    <mergeCell ref="C10:H10"/>
    <mergeCell ref="A11:B11"/>
    <mergeCell ref="A13:B13"/>
    <mergeCell ref="A14:B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DEFINITIVO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CONTADORA1</dc:creator>
  <cp:lastModifiedBy>CONTADORA1</cp:lastModifiedBy>
  <dcterms:created xsi:type="dcterms:W3CDTF">2026-01-23T15:34:51Z</dcterms:created>
  <dcterms:modified xsi:type="dcterms:W3CDTF">2026-01-23T15:35:48Z</dcterms:modified>
</cp:coreProperties>
</file>