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lcaldia\Desktop\2026\VERSION FINAL\"/>
    </mc:Choice>
  </mc:AlternateContent>
  <xr:revisionPtr revIDLastSave="0" documentId="13_ncr:1_{37BB3BC4-41B4-4697-8EF1-077E47677B22}" xr6:coauthVersionLast="47" xr6:coauthVersionMax="47" xr10:uidLastSave="{00000000-0000-0000-0000-000000000000}"/>
  <bookViews>
    <workbookView xWindow="-120" yWindow="-120" windowWidth="29040" windowHeight="15840" tabRatio="814" xr2:uid="{00000000-000D-0000-FFFF-FFFF00000000}"/>
  </bookViews>
  <sheets>
    <sheet name="RESUMEN" sheetId="49" r:id="rId1"/>
    <sheet name="DEL01 ENERO AL 30JUNIO2026" sheetId="36" r:id="rId2"/>
    <sheet name="DEL 01 JULIO AL 14 JULIO" sheetId="37" r:id="rId3"/>
    <sheet name="DEL 15 JULIO AL 31 DICIEMBRE 26" sheetId="38" r:id="rId4"/>
    <sheet name="RESUMEN NOTA1" sheetId="16" r:id="rId5"/>
    <sheet name="RESUMEN NOTA2" sheetId="19" r:id="rId6"/>
    <sheet name="RESUMEN NOTA3" sheetId="46" r:id="rId7"/>
    <sheet name="GRAN TOTAL" sheetId="43" r:id="rId8"/>
    <sheet name="CANTIDAD SERVI" sheetId="48" r:id="rId9"/>
    <sheet name="PUESTOS DE TRABAJO" sheetId="47" r:id="rId10"/>
    <sheet name="COTIZACIONES" sheetId="50" r:id="rId11"/>
  </sheets>
  <definedNames>
    <definedName name="_xlnm._FilterDatabase" localSheetId="2" hidden="1">'DEL 01 JULIO AL 14 JULIO'!$A$4:$M$28</definedName>
    <definedName name="_xlnm._FilterDatabase" localSheetId="3" hidden="1">'DEL 15 JULIO AL 31 DICIEMBRE 26'!$A$4:$M$28</definedName>
    <definedName name="_xlnm._FilterDatabase" localSheetId="1" hidden="1">'DEL01 ENERO AL 30JUNIO2026'!$A$4:$M$28</definedName>
    <definedName name="_xlnm.Print_Area" localSheetId="4">'RESUMEN NOTA1'!$A$1:$C$13</definedName>
    <definedName name="_xlnm.Print_Area" localSheetId="5">'RESUMEN NOTA2'!$A$1:$C$12</definedName>
    <definedName name="_xlnm.Print_Area" localSheetId="6">'RESUMEN NOTA3'!$A$1:$C$12</definedName>
  </definedNames>
  <calcPr calcId="191029"/>
</workbook>
</file>

<file path=xl/calcChain.xml><?xml version="1.0" encoding="utf-8"?>
<calcChain xmlns="http://schemas.openxmlformats.org/spreadsheetml/2006/main">
  <c r="L58" i="49" l="1"/>
  <c r="L57" i="49"/>
  <c r="L56" i="49"/>
  <c r="D20" i="50"/>
  <c r="D18" i="50"/>
  <c r="D13" i="50"/>
  <c r="D11" i="50"/>
  <c r="D4" i="50"/>
  <c r="D2" i="50"/>
  <c r="C13" i="43"/>
  <c r="F9" i="43"/>
  <c r="E9" i="43"/>
  <c r="D9" i="43"/>
  <c r="C9" i="43"/>
  <c r="F8" i="43"/>
  <c r="F7" i="43"/>
  <c r="C8" i="46"/>
  <c r="C7" i="46"/>
  <c r="C6" i="46"/>
  <c r="C5" i="46"/>
  <c r="C4" i="46"/>
  <c r="C8" i="19"/>
  <c r="C7" i="19"/>
  <c r="C6" i="19"/>
  <c r="C5" i="19"/>
  <c r="C4" i="19"/>
  <c r="C12" i="16"/>
  <c r="C8" i="16"/>
  <c r="C7" i="16"/>
  <c r="C6" i="16"/>
  <c r="C5" i="16"/>
  <c r="C4" i="16"/>
  <c r="I94" i="38"/>
  <c r="I93" i="38"/>
  <c r="K92" i="38"/>
  <c r="I92" i="38"/>
  <c r="I91" i="38"/>
  <c r="I90" i="38"/>
  <c r="I89" i="38"/>
  <c r="I88" i="38"/>
  <c r="I87" i="38"/>
  <c r="C81" i="38"/>
  <c r="C80" i="38"/>
  <c r="C79" i="38"/>
  <c r="C78" i="38"/>
  <c r="C77" i="38"/>
  <c r="J73" i="38"/>
  <c r="J71" i="38"/>
  <c r="I71" i="38"/>
  <c r="H71" i="38"/>
  <c r="G71" i="38"/>
  <c r="F71" i="38"/>
  <c r="E71" i="38"/>
  <c r="D71" i="38"/>
  <c r="C71" i="38"/>
  <c r="I66" i="38"/>
  <c r="I65" i="38"/>
  <c r="H65" i="38"/>
  <c r="G65" i="38"/>
  <c r="F65" i="38"/>
  <c r="E65" i="38"/>
  <c r="I64" i="38"/>
  <c r="H64" i="38"/>
  <c r="G64" i="38"/>
  <c r="F64" i="38"/>
  <c r="I63" i="38"/>
  <c r="H63" i="38"/>
  <c r="G63" i="38"/>
  <c r="F63" i="38"/>
  <c r="I62" i="38"/>
  <c r="H62" i="38"/>
  <c r="G62" i="38"/>
  <c r="F62" i="38"/>
  <c r="I61" i="38"/>
  <c r="H61" i="38"/>
  <c r="G61" i="38"/>
  <c r="F61" i="38"/>
  <c r="I60" i="38"/>
  <c r="H60" i="38"/>
  <c r="G60" i="38"/>
  <c r="F60" i="38"/>
  <c r="I59" i="38"/>
  <c r="H59" i="38"/>
  <c r="G59" i="38"/>
  <c r="F59" i="38"/>
  <c r="I58" i="38"/>
  <c r="H58" i="38"/>
  <c r="G58" i="38"/>
  <c r="F58" i="38"/>
  <c r="I57" i="38"/>
  <c r="H57" i="38"/>
  <c r="G57" i="38"/>
  <c r="F57" i="38"/>
  <c r="I56" i="38"/>
  <c r="H56" i="38"/>
  <c r="G56" i="38"/>
  <c r="F56" i="38"/>
  <c r="I55" i="38"/>
  <c r="H55" i="38"/>
  <c r="G55" i="38"/>
  <c r="F55" i="38"/>
  <c r="I54" i="38"/>
  <c r="H54" i="38"/>
  <c r="G54" i="38"/>
  <c r="F54" i="38"/>
  <c r="I53" i="38"/>
  <c r="H53" i="38"/>
  <c r="G53" i="38"/>
  <c r="F53" i="38"/>
  <c r="I52" i="38"/>
  <c r="H52" i="38"/>
  <c r="G52" i="38"/>
  <c r="F52" i="38"/>
  <c r="I51" i="38"/>
  <c r="H51" i="38"/>
  <c r="G51" i="38"/>
  <c r="F51" i="38"/>
  <c r="I50" i="38"/>
  <c r="H50" i="38"/>
  <c r="G50" i="38"/>
  <c r="F50" i="38"/>
  <c r="I49" i="38"/>
  <c r="H49" i="38"/>
  <c r="G49" i="38"/>
  <c r="F49" i="38"/>
  <c r="I48" i="38"/>
  <c r="H48" i="38"/>
  <c r="G48" i="38"/>
  <c r="F48" i="38"/>
  <c r="I47" i="38"/>
  <c r="H47" i="38"/>
  <c r="G47" i="38"/>
  <c r="F47" i="38"/>
  <c r="I46" i="38"/>
  <c r="H46" i="38"/>
  <c r="G46" i="38"/>
  <c r="F46" i="38"/>
  <c r="I45" i="38"/>
  <c r="H45" i="38"/>
  <c r="G45" i="38"/>
  <c r="F45" i="38"/>
  <c r="I44" i="38"/>
  <c r="H44" i="38"/>
  <c r="G44" i="38"/>
  <c r="F44" i="38"/>
  <c r="I43" i="38"/>
  <c r="H43" i="38"/>
  <c r="G43" i="38"/>
  <c r="F43" i="38"/>
  <c r="I42" i="38"/>
  <c r="H42" i="38"/>
  <c r="G42" i="38"/>
  <c r="F42" i="38"/>
  <c r="I41" i="38"/>
  <c r="H41" i="38"/>
  <c r="G41" i="38"/>
  <c r="F41" i="38"/>
  <c r="I40" i="38"/>
  <c r="H40" i="38"/>
  <c r="G40" i="38"/>
  <c r="F40" i="38"/>
  <c r="I39" i="38"/>
  <c r="H39" i="38"/>
  <c r="G39" i="38"/>
  <c r="F39" i="38"/>
  <c r="I38" i="38"/>
  <c r="H38" i="38"/>
  <c r="G38" i="38"/>
  <c r="F38" i="38"/>
  <c r="I37" i="38"/>
  <c r="H37" i="38"/>
  <c r="G37" i="38"/>
  <c r="F37" i="38"/>
  <c r="I36" i="38"/>
  <c r="H36" i="38"/>
  <c r="G36" i="38"/>
  <c r="F36" i="38"/>
  <c r="I35" i="38"/>
  <c r="H35" i="38"/>
  <c r="G35" i="38"/>
  <c r="F35" i="38"/>
  <c r="I34" i="38"/>
  <c r="H34" i="38"/>
  <c r="G34" i="38"/>
  <c r="F34" i="38"/>
  <c r="I33" i="38"/>
  <c r="H33" i="38"/>
  <c r="G33" i="38"/>
  <c r="F33" i="38"/>
  <c r="L28" i="38"/>
  <c r="L27" i="38"/>
  <c r="K27" i="38"/>
  <c r="J27" i="38"/>
  <c r="I27" i="38"/>
  <c r="H27" i="38"/>
  <c r="G27" i="38"/>
  <c r="L26" i="38"/>
  <c r="K26" i="38"/>
  <c r="J26" i="38"/>
  <c r="I26" i="38"/>
  <c r="H26" i="38"/>
  <c r="G26" i="38"/>
  <c r="F26" i="38"/>
  <c r="L25" i="38"/>
  <c r="K25" i="38"/>
  <c r="J25" i="38"/>
  <c r="I25" i="38"/>
  <c r="H25" i="38"/>
  <c r="G25" i="38"/>
  <c r="L24" i="38"/>
  <c r="K24" i="38"/>
  <c r="J24" i="38"/>
  <c r="I24" i="38"/>
  <c r="H24" i="38"/>
  <c r="G24" i="38"/>
  <c r="F24" i="38"/>
  <c r="L23" i="38"/>
  <c r="K23" i="38"/>
  <c r="J23" i="38"/>
  <c r="I23" i="38"/>
  <c r="H23" i="38"/>
  <c r="G23" i="38"/>
  <c r="L22" i="38"/>
  <c r="K22" i="38"/>
  <c r="J22" i="38"/>
  <c r="I22" i="38"/>
  <c r="H22" i="38"/>
  <c r="G22" i="38"/>
  <c r="F22" i="38"/>
  <c r="L21" i="38"/>
  <c r="K21" i="38"/>
  <c r="J21" i="38"/>
  <c r="I21" i="38"/>
  <c r="H21" i="38"/>
  <c r="G21" i="38"/>
  <c r="L20" i="38"/>
  <c r="K20" i="38"/>
  <c r="J20" i="38"/>
  <c r="I20" i="38"/>
  <c r="H20" i="38"/>
  <c r="G20" i="38"/>
  <c r="F20" i="38"/>
  <c r="L19" i="38"/>
  <c r="K19" i="38"/>
  <c r="J19" i="38"/>
  <c r="I19" i="38"/>
  <c r="H19" i="38"/>
  <c r="G19" i="38"/>
  <c r="L18" i="38"/>
  <c r="K18" i="38"/>
  <c r="J18" i="38"/>
  <c r="I18" i="38"/>
  <c r="H18" i="38"/>
  <c r="G18" i="38"/>
  <c r="F18" i="38"/>
  <c r="L17" i="38"/>
  <c r="K17" i="38"/>
  <c r="J17" i="38"/>
  <c r="I17" i="38"/>
  <c r="H17" i="38"/>
  <c r="G17" i="38"/>
  <c r="L16" i="38"/>
  <c r="K16" i="38"/>
  <c r="J16" i="38"/>
  <c r="I16" i="38"/>
  <c r="H16" i="38"/>
  <c r="G16" i="38"/>
  <c r="F16" i="38"/>
  <c r="L15" i="38"/>
  <c r="K15" i="38"/>
  <c r="J15" i="38"/>
  <c r="I15" i="38"/>
  <c r="H15" i="38"/>
  <c r="G15" i="38"/>
  <c r="F15" i="38"/>
  <c r="L14" i="38"/>
  <c r="K14" i="38"/>
  <c r="J14" i="38"/>
  <c r="I14" i="38"/>
  <c r="H14" i="38"/>
  <c r="G14" i="38"/>
  <c r="F14" i="38"/>
  <c r="L13" i="38"/>
  <c r="K13" i="38"/>
  <c r="J13" i="38"/>
  <c r="I13" i="38"/>
  <c r="H13" i="38"/>
  <c r="G13" i="38"/>
  <c r="F13" i="38"/>
  <c r="L12" i="38"/>
  <c r="K12" i="38"/>
  <c r="J12" i="38"/>
  <c r="I12" i="38"/>
  <c r="H12" i="38"/>
  <c r="G12" i="38"/>
  <c r="F12" i="38"/>
  <c r="L11" i="38"/>
  <c r="K11" i="38"/>
  <c r="J11" i="38"/>
  <c r="I11" i="38"/>
  <c r="H11" i="38"/>
  <c r="G11" i="38"/>
  <c r="F11" i="38"/>
  <c r="L10" i="38"/>
  <c r="K10" i="38"/>
  <c r="J10" i="38"/>
  <c r="I10" i="38"/>
  <c r="H10" i="38"/>
  <c r="G10" i="38"/>
  <c r="F10" i="38"/>
  <c r="L9" i="38"/>
  <c r="K9" i="38"/>
  <c r="J9" i="38"/>
  <c r="I9" i="38"/>
  <c r="H9" i="38"/>
  <c r="G9" i="38"/>
  <c r="F9" i="38"/>
  <c r="L8" i="38"/>
  <c r="K8" i="38"/>
  <c r="J8" i="38"/>
  <c r="I8" i="38"/>
  <c r="H8" i="38"/>
  <c r="G8" i="38"/>
  <c r="F8" i="38"/>
  <c r="L7" i="38"/>
  <c r="K7" i="38"/>
  <c r="J7" i="38"/>
  <c r="I7" i="38"/>
  <c r="H7" i="38"/>
  <c r="G7" i="38"/>
  <c r="F7" i="38"/>
  <c r="L6" i="38"/>
  <c r="K6" i="38"/>
  <c r="J6" i="38"/>
  <c r="I6" i="38"/>
  <c r="H6" i="38"/>
  <c r="G6" i="38"/>
  <c r="F6" i="38"/>
  <c r="L5" i="38"/>
  <c r="K5" i="38"/>
  <c r="J5" i="38"/>
  <c r="I5" i="38"/>
  <c r="H5" i="38"/>
  <c r="G5" i="38"/>
  <c r="F5" i="38"/>
  <c r="I94" i="37"/>
  <c r="I93" i="37"/>
  <c r="K92" i="37"/>
  <c r="I92" i="37"/>
  <c r="I91" i="37"/>
  <c r="I90" i="37"/>
  <c r="I89" i="37"/>
  <c r="I88" i="37"/>
  <c r="I87" i="37"/>
  <c r="C81" i="37"/>
  <c r="C80" i="37"/>
  <c r="C79" i="37"/>
  <c r="C78" i="37"/>
  <c r="C77" i="37"/>
  <c r="J73" i="37"/>
  <c r="J71" i="37"/>
  <c r="I71" i="37"/>
  <c r="H71" i="37"/>
  <c r="G71" i="37"/>
  <c r="F71" i="37"/>
  <c r="E71" i="37"/>
  <c r="D71" i="37"/>
  <c r="C71" i="37"/>
  <c r="R66" i="37"/>
  <c r="Q66" i="37"/>
  <c r="P66" i="37"/>
  <c r="O66" i="37"/>
  <c r="N66" i="37"/>
  <c r="M66" i="37"/>
  <c r="I66" i="37"/>
  <c r="I65" i="37"/>
  <c r="H65" i="37"/>
  <c r="G65" i="37"/>
  <c r="F65" i="37"/>
  <c r="E65" i="37"/>
  <c r="M64" i="37"/>
  <c r="I64" i="37"/>
  <c r="H64" i="37"/>
  <c r="G64" i="37"/>
  <c r="F64" i="37"/>
  <c r="M63" i="37"/>
  <c r="I63" i="37"/>
  <c r="H63" i="37"/>
  <c r="G63" i="37"/>
  <c r="F63" i="37"/>
  <c r="M62" i="37"/>
  <c r="I62" i="37"/>
  <c r="H62" i="37"/>
  <c r="G62" i="37"/>
  <c r="F62" i="37"/>
  <c r="M61" i="37"/>
  <c r="I61" i="37"/>
  <c r="H61" i="37"/>
  <c r="G61" i="37"/>
  <c r="F61" i="37"/>
  <c r="M60" i="37"/>
  <c r="I60" i="37"/>
  <c r="H60" i="37"/>
  <c r="G60" i="37"/>
  <c r="F60" i="37"/>
  <c r="M59" i="37"/>
  <c r="I59" i="37"/>
  <c r="H59" i="37"/>
  <c r="G59" i="37"/>
  <c r="F59" i="37"/>
  <c r="M58" i="37"/>
  <c r="I58" i="37"/>
  <c r="H58" i="37"/>
  <c r="G58" i="37"/>
  <c r="F58" i="37"/>
  <c r="M57" i="37"/>
  <c r="I57" i="37"/>
  <c r="H57" i="37"/>
  <c r="G57" i="37"/>
  <c r="F57" i="37"/>
  <c r="M56" i="37"/>
  <c r="I56" i="37"/>
  <c r="H56" i="37"/>
  <c r="G56" i="37"/>
  <c r="F56" i="37"/>
  <c r="M55" i="37"/>
  <c r="I55" i="37"/>
  <c r="H55" i="37"/>
  <c r="G55" i="37"/>
  <c r="F55" i="37"/>
  <c r="M54" i="37"/>
  <c r="I54" i="37"/>
  <c r="H54" i="37"/>
  <c r="G54" i="37"/>
  <c r="F54" i="37"/>
  <c r="M53" i="37"/>
  <c r="I53" i="37"/>
  <c r="H53" i="37"/>
  <c r="G53" i="37"/>
  <c r="F53" i="37"/>
  <c r="M52" i="37"/>
  <c r="I52" i="37"/>
  <c r="H52" i="37"/>
  <c r="G52" i="37"/>
  <c r="F52" i="37"/>
  <c r="M51" i="37"/>
  <c r="I51" i="37"/>
  <c r="H51" i="37"/>
  <c r="G51" i="37"/>
  <c r="F51" i="37"/>
  <c r="M50" i="37"/>
  <c r="I50" i="37"/>
  <c r="H50" i="37"/>
  <c r="G50" i="37"/>
  <c r="F50" i="37"/>
  <c r="M49" i="37"/>
  <c r="I49" i="37"/>
  <c r="H49" i="37"/>
  <c r="G49" i="37"/>
  <c r="F49" i="37"/>
  <c r="M48" i="37"/>
  <c r="I48" i="37"/>
  <c r="H48" i="37"/>
  <c r="G48" i="37"/>
  <c r="F48" i="37"/>
  <c r="M47" i="37"/>
  <c r="I47" i="37"/>
  <c r="H47" i="37"/>
  <c r="G47" i="37"/>
  <c r="F47" i="37"/>
  <c r="M46" i="37"/>
  <c r="I46" i="37"/>
  <c r="H46" i="37"/>
  <c r="G46" i="37"/>
  <c r="F46" i="37"/>
  <c r="M45" i="37"/>
  <c r="I45" i="37"/>
  <c r="H45" i="37"/>
  <c r="G45" i="37"/>
  <c r="F45" i="37"/>
  <c r="M44" i="37"/>
  <c r="I44" i="37"/>
  <c r="H44" i="37"/>
  <c r="G44" i="37"/>
  <c r="F44" i="37"/>
  <c r="M43" i="37"/>
  <c r="I43" i="37"/>
  <c r="H43" i="37"/>
  <c r="G43" i="37"/>
  <c r="F43" i="37"/>
  <c r="M42" i="37"/>
  <c r="I42" i="37"/>
  <c r="H42" i="37"/>
  <c r="G42" i="37"/>
  <c r="F42" i="37"/>
  <c r="M41" i="37"/>
  <c r="I41" i="37"/>
  <c r="H41" i="37"/>
  <c r="G41" i="37"/>
  <c r="F41" i="37"/>
  <c r="M40" i="37"/>
  <c r="I40" i="37"/>
  <c r="H40" i="37"/>
  <c r="G40" i="37"/>
  <c r="F40" i="37"/>
  <c r="M39" i="37"/>
  <c r="I39" i="37"/>
  <c r="H39" i="37"/>
  <c r="G39" i="37"/>
  <c r="F39" i="37"/>
  <c r="M38" i="37"/>
  <c r="I38" i="37"/>
  <c r="H38" i="37"/>
  <c r="G38" i="37"/>
  <c r="F38" i="37"/>
  <c r="M37" i="37"/>
  <c r="I37" i="37"/>
  <c r="H37" i="37"/>
  <c r="G37" i="37"/>
  <c r="F37" i="37"/>
  <c r="M36" i="37"/>
  <c r="I36" i="37"/>
  <c r="H36" i="37"/>
  <c r="G36" i="37"/>
  <c r="F36" i="37"/>
  <c r="M35" i="37"/>
  <c r="I35" i="37"/>
  <c r="H35" i="37"/>
  <c r="G35" i="37"/>
  <c r="F35" i="37"/>
  <c r="M34" i="37"/>
  <c r="I34" i="37"/>
  <c r="H34" i="37"/>
  <c r="G34" i="37"/>
  <c r="F34" i="37"/>
  <c r="M33" i="37"/>
  <c r="I33" i="37"/>
  <c r="H33" i="37"/>
  <c r="G33" i="37"/>
  <c r="F33" i="37"/>
  <c r="R28" i="37"/>
  <c r="Q28" i="37"/>
  <c r="P28" i="37"/>
  <c r="O28" i="37"/>
  <c r="N28" i="37"/>
  <c r="M28" i="37"/>
  <c r="L28" i="37"/>
  <c r="L27" i="37"/>
  <c r="K27" i="37"/>
  <c r="J27" i="37"/>
  <c r="I27" i="37"/>
  <c r="H27" i="37"/>
  <c r="G27" i="37"/>
  <c r="M26" i="37"/>
  <c r="L26" i="37"/>
  <c r="K26" i="37"/>
  <c r="J26" i="37"/>
  <c r="I26" i="37"/>
  <c r="H26" i="37"/>
  <c r="G26" i="37"/>
  <c r="F26" i="37"/>
  <c r="M25" i="37"/>
  <c r="L25" i="37"/>
  <c r="K25" i="37"/>
  <c r="J25" i="37"/>
  <c r="I25" i="37"/>
  <c r="H25" i="37"/>
  <c r="G25" i="37"/>
  <c r="M24" i="37"/>
  <c r="L24" i="37"/>
  <c r="K24" i="37"/>
  <c r="J24" i="37"/>
  <c r="I24" i="37"/>
  <c r="H24" i="37"/>
  <c r="G24" i="37"/>
  <c r="F24" i="37"/>
  <c r="M23" i="37"/>
  <c r="L23" i="37"/>
  <c r="K23" i="37"/>
  <c r="J23" i="37"/>
  <c r="I23" i="37"/>
  <c r="H23" i="37"/>
  <c r="G23" i="37"/>
  <c r="M22" i="37"/>
  <c r="L22" i="37"/>
  <c r="K22" i="37"/>
  <c r="J22" i="37"/>
  <c r="I22" i="37"/>
  <c r="H22" i="37"/>
  <c r="G22" i="37"/>
  <c r="F22" i="37"/>
  <c r="M21" i="37"/>
  <c r="L21" i="37"/>
  <c r="K21" i="37"/>
  <c r="J21" i="37"/>
  <c r="I21" i="37"/>
  <c r="H21" i="37"/>
  <c r="G21" i="37"/>
  <c r="M20" i="37"/>
  <c r="L20" i="37"/>
  <c r="K20" i="37"/>
  <c r="J20" i="37"/>
  <c r="I20" i="37"/>
  <c r="H20" i="37"/>
  <c r="G20" i="37"/>
  <c r="F20" i="37"/>
  <c r="M19" i="37"/>
  <c r="L19" i="37"/>
  <c r="K19" i="37"/>
  <c r="J19" i="37"/>
  <c r="I19" i="37"/>
  <c r="H19" i="37"/>
  <c r="G19" i="37"/>
  <c r="M18" i="37"/>
  <c r="L18" i="37"/>
  <c r="K18" i="37"/>
  <c r="J18" i="37"/>
  <c r="I18" i="37"/>
  <c r="H18" i="37"/>
  <c r="G18" i="37"/>
  <c r="F18" i="37"/>
  <c r="M17" i="37"/>
  <c r="L17" i="37"/>
  <c r="K17" i="37"/>
  <c r="J17" i="37"/>
  <c r="I17" i="37"/>
  <c r="H17" i="37"/>
  <c r="G17" i="37"/>
  <c r="M16" i="37"/>
  <c r="L16" i="37"/>
  <c r="K16" i="37"/>
  <c r="J16" i="37"/>
  <c r="I16" i="37"/>
  <c r="H16" i="37"/>
  <c r="G16" i="37"/>
  <c r="F16" i="37"/>
  <c r="M15" i="37"/>
  <c r="L15" i="37"/>
  <c r="K15" i="37"/>
  <c r="J15" i="37"/>
  <c r="I15" i="37"/>
  <c r="H15" i="37"/>
  <c r="G15" i="37"/>
  <c r="F15" i="37"/>
  <c r="M14" i="37"/>
  <c r="L14" i="37"/>
  <c r="K14" i="37"/>
  <c r="J14" i="37"/>
  <c r="I14" i="37"/>
  <c r="H14" i="37"/>
  <c r="G14" i="37"/>
  <c r="F14" i="37"/>
  <c r="M13" i="37"/>
  <c r="L13" i="37"/>
  <c r="K13" i="37"/>
  <c r="J13" i="37"/>
  <c r="I13" i="37"/>
  <c r="H13" i="37"/>
  <c r="G13" i="37"/>
  <c r="F13" i="37"/>
  <c r="M12" i="37"/>
  <c r="L12" i="37"/>
  <c r="K12" i="37"/>
  <c r="J12" i="37"/>
  <c r="I12" i="37"/>
  <c r="H12" i="37"/>
  <c r="G12" i="37"/>
  <c r="F12" i="37"/>
  <c r="M11" i="37"/>
  <c r="L11" i="37"/>
  <c r="K11" i="37"/>
  <c r="J11" i="37"/>
  <c r="I11" i="37"/>
  <c r="H11" i="37"/>
  <c r="G11" i="37"/>
  <c r="F11" i="37"/>
  <c r="M10" i="37"/>
  <c r="L10" i="37"/>
  <c r="K10" i="37"/>
  <c r="J10" i="37"/>
  <c r="I10" i="37"/>
  <c r="H10" i="37"/>
  <c r="G10" i="37"/>
  <c r="F10" i="37"/>
  <c r="M9" i="37"/>
  <c r="L9" i="37"/>
  <c r="K9" i="37"/>
  <c r="J9" i="37"/>
  <c r="I9" i="37"/>
  <c r="H9" i="37"/>
  <c r="G9" i="37"/>
  <c r="F9" i="37"/>
  <c r="M8" i="37"/>
  <c r="L8" i="37"/>
  <c r="K8" i="37"/>
  <c r="J8" i="37"/>
  <c r="I8" i="37"/>
  <c r="H8" i="37"/>
  <c r="G8" i="37"/>
  <c r="F8" i="37"/>
  <c r="M7" i="37"/>
  <c r="L7" i="37"/>
  <c r="K7" i="37"/>
  <c r="J7" i="37"/>
  <c r="I7" i="37"/>
  <c r="H7" i="37"/>
  <c r="G7" i="37"/>
  <c r="F7" i="37"/>
  <c r="M6" i="37"/>
  <c r="L6" i="37"/>
  <c r="K6" i="37"/>
  <c r="J6" i="37"/>
  <c r="I6" i="37"/>
  <c r="H6" i="37"/>
  <c r="G6" i="37"/>
  <c r="F6" i="37"/>
  <c r="M5" i="37"/>
  <c r="L5" i="37"/>
  <c r="K5" i="37"/>
  <c r="J5" i="37"/>
  <c r="I5" i="37"/>
  <c r="H5" i="37"/>
  <c r="G5" i="37"/>
  <c r="F5" i="37"/>
  <c r="I92" i="36"/>
  <c r="I91" i="36"/>
  <c r="K90" i="36"/>
  <c r="I90" i="36"/>
  <c r="I89" i="36"/>
  <c r="I88" i="36"/>
  <c r="I87" i="36"/>
  <c r="I86" i="36"/>
  <c r="I85" i="36"/>
  <c r="C79" i="36"/>
  <c r="C78" i="36"/>
  <c r="C77" i="36"/>
  <c r="K76" i="36"/>
  <c r="J76" i="36"/>
  <c r="C76" i="36"/>
  <c r="C75" i="36"/>
  <c r="J72" i="36"/>
  <c r="J70" i="36"/>
  <c r="I70" i="36"/>
  <c r="H70" i="36"/>
  <c r="G70" i="36"/>
  <c r="F70" i="36"/>
  <c r="E70" i="36"/>
  <c r="D70" i="36"/>
  <c r="C70" i="36"/>
  <c r="I66" i="36"/>
  <c r="I65" i="36"/>
  <c r="H65" i="36"/>
  <c r="G65" i="36"/>
  <c r="F65" i="36"/>
  <c r="E65" i="36"/>
  <c r="I64" i="36"/>
  <c r="H64" i="36"/>
  <c r="G64" i="36"/>
  <c r="F64" i="36"/>
  <c r="I63" i="36"/>
  <c r="H63" i="36"/>
  <c r="G63" i="36"/>
  <c r="F63" i="36"/>
  <c r="I62" i="36"/>
  <c r="H62" i="36"/>
  <c r="G62" i="36"/>
  <c r="F62" i="36"/>
  <c r="I61" i="36"/>
  <c r="H61" i="36"/>
  <c r="G61" i="36"/>
  <c r="F61" i="36"/>
  <c r="I60" i="36"/>
  <c r="H60" i="36"/>
  <c r="G60" i="36"/>
  <c r="F60" i="36"/>
  <c r="I59" i="36"/>
  <c r="H59" i="36"/>
  <c r="G59" i="36"/>
  <c r="F59" i="36"/>
  <c r="I58" i="36"/>
  <c r="H58" i="36"/>
  <c r="G58" i="36"/>
  <c r="F58" i="36"/>
  <c r="I57" i="36"/>
  <c r="H57" i="36"/>
  <c r="G57" i="36"/>
  <c r="F57" i="36"/>
  <c r="I56" i="36"/>
  <c r="H56" i="36"/>
  <c r="G56" i="36"/>
  <c r="F56" i="36"/>
  <c r="I55" i="36"/>
  <c r="H55" i="36"/>
  <c r="G55" i="36"/>
  <c r="F55" i="36"/>
  <c r="I54" i="36"/>
  <c r="H54" i="36"/>
  <c r="G54" i="36"/>
  <c r="F54" i="36"/>
  <c r="I53" i="36"/>
  <c r="H53" i="36"/>
  <c r="G53" i="36"/>
  <c r="F53" i="36"/>
  <c r="I52" i="36"/>
  <c r="H52" i="36"/>
  <c r="G52" i="36"/>
  <c r="F52" i="36"/>
  <c r="I51" i="36"/>
  <c r="H51" i="36"/>
  <c r="G51" i="36"/>
  <c r="F51" i="36"/>
  <c r="I50" i="36"/>
  <c r="H50" i="36"/>
  <c r="G50" i="36"/>
  <c r="F50" i="36"/>
  <c r="I49" i="36"/>
  <c r="H49" i="36"/>
  <c r="G49" i="36"/>
  <c r="F49" i="36"/>
  <c r="I48" i="36"/>
  <c r="H48" i="36"/>
  <c r="G48" i="36"/>
  <c r="F48" i="36"/>
  <c r="I47" i="36"/>
  <c r="H47" i="36"/>
  <c r="G47" i="36"/>
  <c r="F47" i="36"/>
  <c r="I46" i="36"/>
  <c r="H46" i="36"/>
  <c r="G46" i="36"/>
  <c r="F46" i="36"/>
  <c r="I45" i="36"/>
  <c r="H45" i="36"/>
  <c r="G45" i="36"/>
  <c r="F45" i="36"/>
  <c r="I44" i="36"/>
  <c r="H44" i="36"/>
  <c r="G44" i="36"/>
  <c r="F44" i="36"/>
  <c r="I43" i="36"/>
  <c r="H43" i="36"/>
  <c r="G43" i="36"/>
  <c r="F43" i="36"/>
  <c r="I42" i="36"/>
  <c r="H42" i="36"/>
  <c r="G42" i="36"/>
  <c r="F42" i="36"/>
  <c r="I41" i="36"/>
  <c r="H41" i="36"/>
  <c r="G41" i="36"/>
  <c r="F41" i="36"/>
  <c r="I40" i="36"/>
  <c r="H40" i="36"/>
  <c r="G40" i="36"/>
  <c r="F40" i="36"/>
  <c r="I39" i="36"/>
  <c r="H39" i="36"/>
  <c r="G39" i="36"/>
  <c r="F39" i="36"/>
  <c r="I38" i="36"/>
  <c r="H38" i="36"/>
  <c r="G38" i="36"/>
  <c r="F38" i="36"/>
  <c r="I37" i="36"/>
  <c r="H37" i="36"/>
  <c r="G37" i="36"/>
  <c r="F37" i="36"/>
  <c r="I36" i="36"/>
  <c r="H36" i="36"/>
  <c r="G36" i="36"/>
  <c r="F36" i="36"/>
  <c r="I35" i="36"/>
  <c r="H35" i="36"/>
  <c r="G35" i="36"/>
  <c r="F35" i="36"/>
  <c r="I34" i="36"/>
  <c r="H34" i="36"/>
  <c r="G34" i="36"/>
  <c r="F34" i="36"/>
  <c r="I33" i="36"/>
  <c r="H33" i="36"/>
  <c r="G33" i="36"/>
  <c r="F33" i="36"/>
  <c r="L28" i="36"/>
  <c r="L27" i="36"/>
  <c r="K27" i="36"/>
  <c r="J27" i="36"/>
  <c r="I27" i="36"/>
  <c r="H27" i="36"/>
  <c r="G27" i="36"/>
  <c r="L26" i="36"/>
  <c r="K26" i="36"/>
  <c r="J26" i="36"/>
  <c r="I26" i="36"/>
  <c r="H26" i="36"/>
  <c r="G26" i="36"/>
  <c r="F26" i="36"/>
  <c r="L25" i="36"/>
  <c r="K25" i="36"/>
  <c r="J25" i="36"/>
  <c r="I25" i="36"/>
  <c r="H25" i="36"/>
  <c r="G25" i="36"/>
  <c r="L24" i="36"/>
  <c r="K24" i="36"/>
  <c r="J24" i="36"/>
  <c r="I24" i="36"/>
  <c r="H24" i="36"/>
  <c r="G24" i="36"/>
  <c r="F24" i="36"/>
  <c r="L23" i="36"/>
  <c r="K23" i="36"/>
  <c r="J23" i="36"/>
  <c r="I23" i="36"/>
  <c r="H23" i="36"/>
  <c r="G23" i="36"/>
  <c r="L22" i="36"/>
  <c r="K22" i="36"/>
  <c r="J22" i="36"/>
  <c r="I22" i="36"/>
  <c r="H22" i="36"/>
  <c r="G22" i="36"/>
  <c r="F22" i="36"/>
  <c r="L21" i="36"/>
  <c r="K21" i="36"/>
  <c r="J21" i="36"/>
  <c r="I21" i="36"/>
  <c r="H21" i="36"/>
  <c r="G21" i="36"/>
  <c r="L20" i="36"/>
  <c r="K20" i="36"/>
  <c r="J20" i="36"/>
  <c r="I20" i="36"/>
  <c r="H20" i="36"/>
  <c r="G20" i="36"/>
  <c r="F20" i="36"/>
  <c r="L19" i="36"/>
  <c r="K19" i="36"/>
  <c r="J19" i="36"/>
  <c r="I19" i="36"/>
  <c r="H19" i="36"/>
  <c r="G19" i="36"/>
  <c r="L18" i="36"/>
  <c r="K18" i="36"/>
  <c r="J18" i="36"/>
  <c r="I18" i="36"/>
  <c r="H18" i="36"/>
  <c r="G18" i="36"/>
  <c r="F18" i="36"/>
  <c r="L17" i="36"/>
  <c r="K17" i="36"/>
  <c r="J17" i="36"/>
  <c r="I17" i="36"/>
  <c r="H17" i="36"/>
  <c r="G17" i="36"/>
  <c r="L16" i="36"/>
  <c r="K16" i="36"/>
  <c r="J16" i="36"/>
  <c r="I16" i="36"/>
  <c r="H16" i="36"/>
  <c r="G16" i="36"/>
  <c r="F16" i="36"/>
  <c r="L15" i="36"/>
  <c r="K15" i="36"/>
  <c r="J15" i="36"/>
  <c r="I15" i="36"/>
  <c r="H15" i="36"/>
  <c r="G15" i="36"/>
  <c r="F15" i="36"/>
  <c r="L14" i="36"/>
  <c r="K14" i="36"/>
  <c r="J14" i="36"/>
  <c r="I14" i="36"/>
  <c r="H14" i="36"/>
  <c r="G14" i="36"/>
  <c r="F14" i="36"/>
  <c r="L13" i="36"/>
  <c r="K13" i="36"/>
  <c r="J13" i="36"/>
  <c r="I13" i="36"/>
  <c r="H13" i="36"/>
  <c r="G13" i="36"/>
  <c r="F13" i="36"/>
  <c r="L12" i="36"/>
  <c r="K12" i="36"/>
  <c r="J12" i="36"/>
  <c r="I12" i="36"/>
  <c r="H12" i="36"/>
  <c r="G12" i="36"/>
  <c r="F12" i="36"/>
  <c r="L11" i="36"/>
  <c r="K11" i="36"/>
  <c r="J11" i="36"/>
  <c r="I11" i="36"/>
  <c r="H11" i="36"/>
  <c r="G11" i="36"/>
  <c r="F11" i="36"/>
  <c r="L10" i="36"/>
  <c r="K10" i="36"/>
  <c r="J10" i="36"/>
  <c r="I10" i="36"/>
  <c r="H10" i="36"/>
  <c r="G10" i="36"/>
  <c r="F10" i="36"/>
  <c r="L9" i="36"/>
  <c r="K9" i="36"/>
  <c r="J9" i="36"/>
  <c r="I9" i="36"/>
  <c r="H9" i="36"/>
  <c r="G9" i="36"/>
  <c r="F9" i="36"/>
  <c r="L8" i="36"/>
  <c r="K8" i="36"/>
  <c r="J8" i="36"/>
  <c r="I8" i="36"/>
  <c r="H8" i="36"/>
  <c r="G8" i="36"/>
  <c r="F8" i="36"/>
  <c r="L7" i="36"/>
  <c r="K7" i="36"/>
  <c r="J7" i="36"/>
  <c r="I7" i="36"/>
  <c r="H7" i="36"/>
  <c r="G7" i="36"/>
  <c r="F7" i="36"/>
  <c r="L6" i="36"/>
  <c r="K6" i="36"/>
  <c r="J6" i="36"/>
  <c r="I6" i="36"/>
  <c r="H6" i="36"/>
  <c r="G6" i="36"/>
  <c r="F6" i="36"/>
  <c r="L5" i="36"/>
  <c r="K5" i="36"/>
  <c r="J5" i="36"/>
  <c r="I5" i="36"/>
  <c r="H5" i="36"/>
  <c r="G5" i="36"/>
  <c r="F5" i="36"/>
  <c r="L54" i="49"/>
  <c r="L52" i="49"/>
  <c r="J52" i="49"/>
  <c r="I52" i="49"/>
  <c r="H52" i="49"/>
  <c r="G52" i="49"/>
  <c r="F52" i="49"/>
  <c r="E52" i="49"/>
  <c r="L50" i="49"/>
  <c r="J50" i="49"/>
  <c r="I50" i="49"/>
  <c r="H50" i="49"/>
  <c r="G50" i="49"/>
  <c r="F50" i="49"/>
  <c r="E50" i="49"/>
  <c r="L48" i="49"/>
  <c r="J48" i="49"/>
  <c r="I48" i="49"/>
  <c r="H48" i="49"/>
  <c r="G48" i="49"/>
  <c r="F48" i="49"/>
  <c r="E48" i="49"/>
  <c r="I43" i="49"/>
  <c r="H43" i="49"/>
  <c r="G43" i="49"/>
  <c r="F43" i="49"/>
  <c r="N40" i="49"/>
  <c r="N39" i="49"/>
  <c r="L39" i="49"/>
  <c r="L37" i="49"/>
  <c r="J37" i="49"/>
  <c r="I37" i="49"/>
  <c r="H37" i="49"/>
  <c r="G37" i="49"/>
  <c r="F37" i="49"/>
  <c r="E37" i="49"/>
  <c r="L36" i="49"/>
  <c r="J36" i="49"/>
  <c r="I36" i="49"/>
  <c r="H36" i="49"/>
  <c r="G36" i="49"/>
  <c r="F36" i="49"/>
  <c r="E36" i="49"/>
  <c r="L35" i="49"/>
  <c r="J35" i="49"/>
  <c r="I35" i="49"/>
  <c r="H35" i="49"/>
  <c r="G35" i="49"/>
  <c r="F35" i="49"/>
  <c r="E35" i="49"/>
  <c r="L34" i="49"/>
  <c r="J34" i="49"/>
  <c r="I34" i="49"/>
  <c r="H34" i="49"/>
  <c r="G34" i="49"/>
  <c r="F34" i="49"/>
  <c r="E34" i="49"/>
  <c r="L33" i="49"/>
  <c r="J33" i="49"/>
  <c r="I33" i="49"/>
  <c r="H33" i="49"/>
  <c r="G33" i="49"/>
  <c r="F33" i="49"/>
  <c r="E33" i="49"/>
  <c r="N26" i="49"/>
  <c r="N25" i="49"/>
  <c r="L25" i="49"/>
  <c r="L23" i="49"/>
  <c r="J23" i="49"/>
  <c r="I23" i="49"/>
  <c r="H23" i="49"/>
  <c r="G23" i="49"/>
  <c r="F23" i="49"/>
  <c r="E23" i="49"/>
  <c r="L22" i="49"/>
  <c r="J22" i="49"/>
  <c r="I22" i="49"/>
  <c r="H22" i="49"/>
  <c r="G22" i="49"/>
  <c r="F22" i="49"/>
  <c r="E22" i="49"/>
  <c r="L21" i="49"/>
  <c r="J21" i="49"/>
  <c r="I21" i="49"/>
  <c r="H21" i="49"/>
  <c r="G21" i="49"/>
  <c r="F21" i="49"/>
  <c r="E21" i="49"/>
  <c r="L20" i="49"/>
  <c r="J20" i="49"/>
  <c r="I20" i="49"/>
  <c r="H20" i="49"/>
  <c r="G20" i="49"/>
  <c r="F20" i="49"/>
  <c r="E20" i="49"/>
  <c r="L19" i="49"/>
  <c r="J19" i="49"/>
  <c r="I19" i="49"/>
  <c r="H19" i="49"/>
  <c r="G19" i="49"/>
  <c r="F19" i="49"/>
  <c r="E19" i="49"/>
  <c r="N15" i="49"/>
  <c r="N14" i="49"/>
  <c r="L12" i="49"/>
  <c r="L10" i="49"/>
  <c r="J10" i="49"/>
  <c r="I10" i="49"/>
  <c r="H10" i="49"/>
  <c r="G10" i="49"/>
  <c r="F10" i="49"/>
  <c r="E10" i="49"/>
  <c r="Q9" i="49"/>
  <c r="L9" i="49"/>
  <c r="J9" i="49"/>
  <c r="I9" i="49"/>
  <c r="H9" i="49"/>
  <c r="G9" i="49"/>
  <c r="F9" i="49"/>
  <c r="E9" i="49"/>
  <c r="L8" i="49"/>
  <c r="J8" i="49"/>
  <c r="I8" i="49"/>
  <c r="H8" i="49"/>
  <c r="G8" i="49"/>
  <c r="F8" i="49"/>
  <c r="E8" i="49"/>
  <c r="L7" i="49"/>
  <c r="J7" i="49"/>
  <c r="I7" i="49"/>
  <c r="H7" i="49"/>
  <c r="G7" i="49"/>
  <c r="F7" i="49"/>
  <c r="E7" i="49"/>
  <c r="L6" i="49"/>
  <c r="J6" i="49"/>
  <c r="I6" i="49"/>
  <c r="H6" i="49"/>
  <c r="G6" i="49"/>
  <c r="F6" i="49"/>
  <c r="E6" i="49"/>
</calcChain>
</file>

<file path=xl/sharedStrings.xml><?xml version="1.0" encoding="utf-8"?>
<sst xmlns="http://schemas.openxmlformats.org/spreadsheetml/2006/main" count="905" uniqueCount="213">
  <si>
    <t>TARIFAS SERVICIO DE VIGILANCIA AÑO 2026 01 DE ENERO AL 30 DE JUNIO 2026</t>
  </si>
  <si>
    <t>24 Hrs Permanentes Sin Arma</t>
  </si>
  <si>
    <t>HORARIO</t>
  </si>
  <si>
    <t>SMMLV 2026</t>
  </si>
  <si>
    <t>BASE A.I.U.</t>
  </si>
  <si>
    <t>SEGURO DE VIDA</t>
  </si>
  <si>
    <t>TARIFA BASE MAS SEGURO DE VIDA</t>
  </si>
  <si>
    <t xml:space="preserve">AYS </t>
  </si>
  <si>
    <t>SUBTOTAL</t>
  </si>
  <si>
    <t>A.I.U. PARA EL IVA</t>
  </si>
  <si>
    <t>IVA (AIU*19%)</t>
  </si>
  <si>
    <t>VALOR TOTAL</t>
  </si>
  <si>
    <t>CANTIDAD PUESTOS</t>
  </si>
  <si>
    <t>24 Hrs Fines De Semana (Sabados, Domingos, Festivos) Sin Arma</t>
  </si>
  <si>
    <t>12 Hrs Diurnas L-V sin Arma</t>
  </si>
  <si>
    <t>12 Hrs Nocturnas L-V Sin Arma</t>
  </si>
  <si>
    <t>12 Hrs Nocturnas Permanente Sin Arma</t>
  </si>
  <si>
    <t>Servicio de supérvisión 24 horas permanentes con armas</t>
  </si>
  <si>
    <t>Total Servicios</t>
  </si>
  <si>
    <t>Alarma y monitoreo</t>
  </si>
  <si>
    <t>GRAN TOTAL</t>
  </si>
  <si>
    <t>TARIFAS SERVICIO DE VIGILANCIA AÑO 2026 01 DE JULIO AL 14 DE JULIO 2026</t>
  </si>
  <si>
    <t>TARIFAS SERVICIO DE VIGILANCIA AÑO 2026 DEL 15 DE JULIO AL 31 DE DICIEMBRE DE 2026</t>
  </si>
  <si>
    <t>12 Hrs Nocturnas De L-V Sin Arma</t>
  </si>
  <si>
    <t>TARIFAS DE SERVICIOS ALARMA Y MONITOREO DEL 01 DE ENERO DE 2026 AL 31 DE DICIEMBRE DE 2026</t>
  </si>
  <si>
    <t>SERVICIO</t>
  </si>
  <si>
    <t>Cantidad de sedes</t>
  </si>
  <si>
    <t>BASE</t>
  </si>
  <si>
    <t>AIU</t>
  </si>
  <si>
    <t>IVA</t>
  </si>
  <si>
    <t>VALOR UNITARIO MENSUAL</t>
  </si>
  <si>
    <t>VALOR TOTAL 32 SEDES EDUCATIVAS</t>
  </si>
  <si>
    <t>24/7 Alarma y monitoreo</t>
  </si>
  <si>
    <t>Servicio de vigilancia y seguridad electrónica</t>
  </si>
  <si>
    <t xml:space="preserve">REFUERZO PARA SERVICIO CON MEDIOS TÈCNOLÒGICOS </t>
  </si>
  <si>
    <t>Supervisores 24 Hrs Permanentes Con Arma</t>
  </si>
  <si>
    <t>Supervisores  24 Hrs Permanentes Con Arma</t>
  </si>
  <si>
    <t>SUBTOTAL MENSUAL REFUERZO VIGILANCIA INSTITUCIONES EDUCATIVAS CON MEDIOS TECNOLÒGICOS (ALARMA Y MONITOEO)</t>
  </si>
  <si>
    <t>TARIFAS DE SERVICIOS DE VIGILANCIA FISICA  TARIFA  VIGENTE - DEL 01 DE ENERO DE 2026 AL 30 DE JUNIO DE 2026.</t>
  </si>
  <si>
    <t>SERVICIO DE VIGILANCIA FISICA</t>
  </si>
  <si>
    <t>NOMBRE DE LA INSTITUCION</t>
  </si>
  <si>
    <t>SEDE</t>
  </si>
  <si>
    <t>TURNOS DE VIGILANCIA</t>
  </si>
  <si>
    <t xml:space="preserve">Cantidad </t>
  </si>
  <si>
    <t>COSTO DIRECTO</t>
  </si>
  <si>
    <t>PRIMA DE SEGURO COLECTI-VO DE VIDA</t>
  </si>
  <si>
    <t>COSTO DIRECTO +PRIMA</t>
  </si>
  <si>
    <t>A&amp;S</t>
  </si>
  <si>
    <t>TOTAL COSTO DIRECTO</t>
  </si>
  <si>
    <t>ANDRES ROJAS I.PC</t>
  </si>
  <si>
    <t xml:space="preserve">LA GAITANA </t>
  </si>
  <si>
    <t>24  horas permanentes (Sin arma)</t>
  </si>
  <si>
    <t xml:space="preserve">JARDIN PICARDIAS </t>
  </si>
  <si>
    <t>12 horas Nocturnas permanentes (Sin arma)</t>
  </si>
  <si>
    <t xml:space="preserve">AGUSTIN CODAZZI </t>
  </si>
  <si>
    <t>ROSARIO</t>
  </si>
  <si>
    <t xml:space="preserve">ANGEL MARIA PAREDES </t>
  </si>
  <si>
    <t>PRINCIPAL</t>
  </si>
  <si>
    <t>ATANASIO GIRARDOT</t>
  </si>
  <si>
    <t>GUILLERMO MONTENEGRO</t>
  </si>
  <si>
    <t>ENRIQUE OLAYA HERRERA</t>
  </si>
  <si>
    <t>DEPARTAMENTAL</t>
  </si>
  <si>
    <t>EFRAIN ROJAS TRUJILLO</t>
  </si>
  <si>
    <t xml:space="preserve">EDUARDO SANTOS </t>
  </si>
  <si>
    <t>ALBERTO ROSERO CONCHA</t>
  </si>
  <si>
    <t>EL CAGUAN</t>
  </si>
  <si>
    <t xml:space="preserve">FORTALECILLAS </t>
  </si>
  <si>
    <t>JAIRO MORERA LIZCANO</t>
  </si>
  <si>
    <t>PANORAMA FUNDACION VIDA</t>
  </si>
  <si>
    <t>RODRIGO LARA BONILLA</t>
  </si>
  <si>
    <t>IV CENTENARIO</t>
  </si>
  <si>
    <t>PROMOCION SOCIAL</t>
  </si>
  <si>
    <t>CONTRALORIA</t>
  </si>
  <si>
    <t>12 horas Nocturnas de lunes a viernes (Sin arma)</t>
  </si>
  <si>
    <t>24 horas sábados, domingos y festivos  (Sin arma)</t>
  </si>
  <si>
    <t xml:space="preserve"> TECNICO SUPERIOR</t>
  </si>
  <si>
    <t>DEPARTAMENTAL TIERRA DE PROMISIÓN</t>
  </si>
  <si>
    <t>EL LAGO</t>
  </si>
  <si>
    <t>AGUSTIN CODAZZI</t>
  </si>
  <si>
    <t>Emaya</t>
  </si>
  <si>
    <t>12 horas Diurnas de Lunes a Viernes (Sin arma)</t>
  </si>
  <si>
    <t>INEM JULIAM MOTTA SALAS</t>
  </si>
  <si>
    <t>CANDIDO LEGUIZAMO</t>
  </si>
  <si>
    <t>TOTAL MENSUAL</t>
  </si>
  <si>
    <t>TOTAL MENSUALIDAD</t>
  </si>
  <si>
    <t>TARIFAS DE SERVICIOS ALARMA Y MONITOREO</t>
  </si>
  <si>
    <t>GUACIRCO - Jairo Mosquera Moreno</t>
  </si>
  <si>
    <t>Servicio de vigilancia y seguridad electrónica mediante:    
1. Alarma monitoreada.                                                                   2. Protección perimetral.                                                                                                                                                                                                                                                3. Conectividad de internet con fibra óptica 
(Cámaras de vigilancia  24/7)                                                                                                                                                4. Reacción 24/7 para realizar rondas preventivas y reacción inmediata según la generación de alarmas.                                                                                                                                                       5. Sistema de disuasión mediante parlantes IP con generación de voz en tiempo real</t>
  </si>
  <si>
    <t>HUMBERTO TAFUR CHARRY</t>
  </si>
  <si>
    <t xml:space="preserve">PALMAS </t>
  </si>
  <si>
    <t xml:space="preserve">PALMITAS </t>
  </si>
  <si>
    <t xml:space="preserve">INEM JUJIAN MOTTA SALAS </t>
  </si>
  <si>
    <t xml:space="preserve">LA GRANJA </t>
  </si>
  <si>
    <t xml:space="preserve">JOSE EUSTACIO RIVERA </t>
  </si>
  <si>
    <t xml:space="preserve">ELISEO CABRERA </t>
  </si>
  <si>
    <t xml:space="preserve">JUAN DE CABRERA </t>
  </si>
  <si>
    <t>ALFONSO LOPEZ</t>
  </si>
  <si>
    <t xml:space="preserve">MARIA CRISTINA ARANGO </t>
  </si>
  <si>
    <t>LOS PINOS</t>
  </si>
  <si>
    <t>MISAEL PASTRANA BORRERO</t>
  </si>
  <si>
    <t>LA RIOJA</t>
  </si>
  <si>
    <t>OLIVERIO LARA BORRERO</t>
  </si>
  <si>
    <t>TIMANCO</t>
  </si>
  <si>
    <t>SANTA ISABEL</t>
  </si>
  <si>
    <t>RICARDO BORRERO ALVAREZ</t>
  </si>
  <si>
    <t>JARDIN INFANTIL NACIONAL</t>
  </si>
  <si>
    <t>MEGACOLEGIO</t>
  </si>
  <si>
    <t>SANTA TERESA</t>
  </si>
  <si>
    <t>JORGE VILLAMIL</t>
  </si>
  <si>
    <t>MAURICIO SANCHEZ GARCIA</t>
  </si>
  <si>
    <t>SANTA LIBRADA</t>
  </si>
  <si>
    <t>GABINO CHARRY</t>
  </si>
  <si>
    <t>INSTITUTO TECNICO IPC ANDRES ROSA</t>
  </si>
  <si>
    <t>PICARDIAS PRIMARIA</t>
  </si>
  <si>
    <t>ESCUELA NORMAL SUPERIOR</t>
  </si>
  <si>
    <t>LAS BRISAS</t>
  </si>
  <si>
    <t>ANGEL MARIA PAREDES</t>
  </si>
  <si>
    <t>LUIS CALIXTO LEIVA</t>
  </si>
  <si>
    <t>MARIA CRISTINA ARANGO DE PASTRANA.</t>
  </si>
  <si>
    <t>MI PEQUEÑO MUNDO</t>
  </si>
  <si>
    <t>EDUARDO SANTOS</t>
  </si>
  <si>
    <t>LUIS CARLOS GALÁN</t>
  </si>
  <si>
    <t>GABRIEL GARCIA MARQUEZ</t>
  </si>
  <si>
    <t xml:space="preserve">HUMBERTO TAFUR CHARRY </t>
  </si>
  <si>
    <t xml:space="preserve"> COLOMBO ANDINO</t>
  </si>
  <si>
    <t>JUAN DE CABRERA</t>
  </si>
  <si>
    <t>SUR ORIENTAL</t>
  </si>
  <si>
    <t>GUILLERMO LIEVANO</t>
  </si>
  <si>
    <t>ORIENTE</t>
  </si>
  <si>
    <t>LAS MERCEDES</t>
  </si>
  <si>
    <t>JOSE MARIA CARBONELL</t>
  </si>
  <si>
    <t>SUBTOTAL MENSUAL</t>
  </si>
  <si>
    <t>REFUERZO VIGILANCIA INSTITUCIONES EDUCATIVAS CON MEDIOS TECNOLÒGICOS (ALARMA Y MONITOEO)  TARIFAS DE SERVICIOS DE VIGILANCIA FISICA  TARIFA  VIGENTE - DEL 01 DE ENERO DE 2026 AL 30 DE JUNIO DE 2026.</t>
  </si>
  <si>
    <t>GRAN TOTALVIGILANCIA CON MEDIOS TECNOLOGICOS ( MONITOREO Y ALARMA) Y REFUERZO SUPERVISORES</t>
  </si>
  <si>
    <t>DISCRIMINACION DEL IVA</t>
  </si>
  <si>
    <t>IVA VIGILANCIA FISICA MENSUAL 18 SEDES</t>
  </si>
  <si>
    <t>IVA VIGILANCIA FISICA   5 MESES</t>
  </si>
  <si>
    <t xml:space="preserve">IVA VIGILANCIA CON MEDIOS TECNOLÒGICOS (MONITOREO Y ALARMA) MAS SERVICIO DE SUPERVISIÒN  MENSUAL 32 SEDES </t>
  </si>
  <si>
    <t>IVA CON MEDIOS TECNOLÒGICOS (MONITOREO Y ALARMA) MAS SERVICIO DE SUPERVISIÒN  MENSUAL 32 SEDES 05 MESES</t>
  </si>
  <si>
    <t>TOTAL IVA VIGILANCIA FISICA Y CON MEDIOS TECNOLÒGICOS (MONITOREO Y ALARMA) MAS SERVICIO DE SUPERVISIÒN  CINCO MESES</t>
  </si>
  <si>
    <t>SUB TOTAL VIGILANCIA FÍSICA 18 SEDES  2026</t>
  </si>
  <si>
    <t>SUB TOTAL  VIGILANCIA FÍSICA 18 SEDES 05 MESES</t>
  </si>
  <si>
    <t xml:space="preserve">SUB TOTAL VIGILANCIA CON MEDIOS TECNOLÒGICOS (MONITOREO Y ALARMA) MAS SERVICIO DE SUPERVISIÒN  MENSUAL 32 SEDES </t>
  </si>
  <si>
    <t>SUB TOTAL   VIGILANCIA CON MEDIOS TECNOLÒGICOS (MONITOREO Y ALARMA) MAS SERVICIO DE SUPERVISIÒN  32 SEDES  05 MESES</t>
  </si>
  <si>
    <t>SUB TOTAL  VIGILANCIA FÍSICA 18 SEDES Y  VIGILANCIA CON MEDIOS TECNOLÒGICOS (MONITOREO Y ALARMA) MAS SERVICIO DE SUPERVISIÒN  32 SEDES CINCO 05 MESES</t>
  </si>
  <si>
    <t>TOTAL SERVICIO VIGILANCIA FÍSICA Y CON MEDIOS TECNOLÒGICOS (MONITOREO Y ALARMA) MAS SERVICIO DE SUPERVISIÒN  32 SEDES CINCO MESES</t>
  </si>
  <si>
    <t>__________________________________________________</t>
  </si>
  <si>
    <t>_____________________________________</t>
  </si>
  <si>
    <r>
      <rPr>
        <b/>
        <sz val="12"/>
        <color theme="1"/>
        <rFont val="Times New Roman"/>
        <family val="1"/>
      </rPr>
      <t xml:space="preserve"> Carolina Quintero Polanco</t>
    </r>
    <r>
      <rPr>
        <sz val="12"/>
        <color theme="1"/>
        <rFont val="Times New Roman"/>
        <family val="1"/>
      </rPr>
      <t xml:space="preserve">
Profesional Universitario
Administrativa y Financiera SEM</t>
    </r>
  </si>
  <si>
    <r>
      <rPr>
        <b/>
        <sz val="12"/>
        <color theme="1"/>
        <rFont val="Times New Roman"/>
        <family val="1"/>
      </rPr>
      <t>Cesar Augusto Coqueco</t>
    </r>
    <r>
      <rPr>
        <sz val="12"/>
        <color theme="1"/>
        <rFont val="Times New Roman"/>
        <family val="1"/>
      </rPr>
      <t xml:space="preserve">
Profesional Universitario
Bienes y servicios SEM</t>
    </r>
  </si>
  <si>
    <t>TARIFAS DE SERVICIOS DE VIGILANCIA FISICA  TARIFA  VIGENTE - DEL 01 DE JULIO DE 2026 AL 14 DE JULIO DE 2026.</t>
  </si>
  <si>
    <t>14 DIAS JULIO 2026</t>
  </si>
  <si>
    <t>REFUERZO VIGILANCIA INSTITUCIONES EDUCATIVAS CON MEDIOS TECNOLÒGICOS (ALARMA Y MONITOEO) TARIFAS DE SERVICIOS DE VIGILANCIA FISICA  TARIFA  VIGENTE - DEL 01 DE JULIO DE 2026 AL 14 DE JULIO DE 2026.</t>
  </si>
  <si>
    <t>IVA VIGILANCIA FISICA   14 DIAS</t>
  </si>
  <si>
    <t>IVA MEDIOS CON TECNOLÒGICOS (MONITOREO Y ALARMA) MAS SERVICIO DE SUPERVISIÒN  MENSUAL 32 SEDES  14 DIAS</t>
  </si>
  <si>
    <t>TOTAL IVA VIGILANCIA FISICA Y CON TECNOLÒGICOS (MONITOREO Y ALARMA) MAS SERVICIO DE SUPERVISIÒN   14 DIAS</t>
  </si>
  <si>
    <t>SUB TOTAL VIGILANCIA FÍSICA 18 SEDES  MENSUAL</t>
  </si>
  <si>
    <t>SUB TOTAL VIGILANCIA FÍSICA 18 SEDES 14 DIAS</t>
  </si>
  <si>
    <t>SUB TOTAL VIGILANCIA CON MEDIOS TECNOLÒGICOS (MONITOREO Y ALARMA) MAS SERVICIO DE SUPERVISIÒN  MENSUAL 32 SEDES</t>
  </si>
  <si>
    <t>SUB TOTAL VIGILANCIA FISICA Y CON MEDIOS TECNOLÒGICOS (MONITOREO Y ALARMA) MAS SERVICIO DE SUPERVISIÒN  MENSUAL 32 SEDES  14 DIAS</t>
  </si>
  <si>
    <t>SUB TOTAL VIGILANCIA FÍSICA 18 SEDES Y VIGILANCIA CON MEDIOS TECNOLÒGICOS (MONITOREO Y ALARMA) MAS SERVICIO DE SUPERVISIÒN  32 SEDES   14 DIAS</t>
  </si>
  <si>
    <t>TOTAL SERVICIO VIGILANCIA FÍSICA Y CON TECNOLÒGICOS (MONITOREO Y ALARMA) MAS SERVICIO DE SUPERVISIÒN  32 SEDES  14 DIAS</t>
  </si>
  <si>
    <t>TARIFAS DE SERVICIOS DE VIGILANCIA FISICA  TARIFA  VIGENTE - DEL 15 DE JULIO DE 2026 AL 31 DE DICIEMBRE DE 2026.</t>
  </si>
  <si>
    <t>REFUERZO VIGILANCIA INSTITUCIONES EDUCATIVAS CON MEDIOS TECNOLÒGICOS (ALARMA Y MONITOEO) TARIFAS DE SERVICIOS DE VIGILANCIA FISICA  TARIFA  VIGENTE - DEL 15 DE JULIO DE 2026 AL 31 DE DICIEMBRE DE 2026.</t>
  </si>
  <si>
    <t>IVA VIGILANCIA FISICA   09 DIAS</t>
  </si>
  <si>
    <t>IVA MEDIOS TECNOLÒGICOS (MONITOREO Y ALARMA) MAS SERVICIO DE SUPERVISIÒN  MENSUAL 32 SEDES  09 DIAS</t>
  </si>
  <si>
    <t>TOTAL IVA VIGILANCIA FISICA Y CON MEDIOS TECNOLÒGICOS (MONITOREO Y ALARMA) MAS SERVICIO DE SUPERVISIÒN   09 DIAS</t>
  </si>
  <si>
    <t xml:space="preserve">SUB TOTAL VIGILANCIA FÍSICA 18 SEDES  </t>
  </si>
  <si>
    <t>SUB TOTAL VIGILANCIA FÍSICA 18 SEDES  9 DIAS</t>
  </si>
  <si>
    <t>SUB TOTAL VIGILANCIA CON MEDIOS TECNOLÒGICOS (MONITOREO Y ALARMA) MAS SERVICIO DE SUPERVISIÒN  MENSUAL 32 SEDES 09 DIAS</t>
  </si>
  <si>
    <t>SUB TOTAL VIGILANCIA FÍSICA 18 SEDES Y CON VIGILANCIA MEDIOS TECNOLÒGICOS (MONITOREO Y ALARMA) MAS SERVICIO DE SUPERVISIÒN  MENSUAL 32 SEDES  09 DIAS</t>
  </si>
  <si>
    <t>TOTAL SERVICIO VIGILANCIA FÍSICA Y CON MEDIOS TECNOLÒGICOS (MONITOREO Y ALARMA) MAS SERVICIO DE SUPERVISIÒN  MENSUAL 32 SEDES 09 DIAS</t>
  </si>
  <si>
    <t>TOTAL DE SERVICIO VIGILANCIA FISICA + VIGILANCIA CON MEDIOS TECNOLÓGICOS (ALARMA Y MONITOREO) MAS REFUERZO SUPERVISORES</t>
  </si>
  <si>
    <t>TIEMPO</t>
  </si>
  <si>
    <t>TARIFA DEL 01 DE ENERO DE 2026 AL 30 DE JUNIO DE 2026</t>
  </si>
  <si>
    <t>VALOR POR MES VIGILANCIA FISICA</t>
  </si>
  <si>
    <t>VALOR PROMEDIO VIGILANCIA CON MEDIOS TECNOLÓGICOS (ALARMA Y MONITOREO) MAS REFUERZO SUPERVISORES</t>
  </si>
  <si>
    <t>TOTAL VALOR MENSUAL PROMEDIO</t>
  </si>
  <si>
    <t>VALOR POR DÍA PROMEDIO CONFORME CORTE JUNIO 2026</t>
  </si>
  <si>
    <t>VALOR TOTAL PRESUPUESTO PARA CINCO (05) MESES CORTE JUNIO 2026</t>
  </si>
  <si>
    <t>Cesar Augusto Coqueco
Profesional Universitario
Bienes y servicios SEM</t>
  </si>
  <si>
    <t>TARIFA DEL 01 DE JULIO DE 2026 AL 14 DE JULIO DE 2026</t>
  </si>
  <si>
    <t>VALOR PROMEDIO VIGILANCIA FÍSICA CONFORME OTROSI 3</t>
  </si>
  <si>
    <t>TOTAL VALOR MENSUAL</t>
  </si>
  <si>
    <t>VALOR POR DÍA APROXIMADO SEGÚN PROYECCION ESTIMADA DEL 01 DEJULIO AL  14 DE JULIO 2026</t>
  </si>
  <si>
    <t>TOTAL 14 DIAS</t>
  </si>
  <si>
    <t>TARIFA DEL 15 DE JULIO DE 2026 AL 31 DE DICIEMBRE DE 2026</t>
  </si>
  <si>
    <t>VALOR POR DÍA APROXIMADO SEGÚN PROYECCION ESTIMADA DEL 15 DE JULIO AL  31 DE DICIEMBRE 2026</t>
  </si>
  <si>
    <t>TOTAL 9 DIAS</t>
  </si>
  <si>
    <t>VALOR PRESTACION DEL SERVICIO DE VIGILANCIA 18 SEDES CON VIGILANCIA FISICA Y Y 32 CON VIGILANCIA CON MEDIOS TECNOLOGICOS MAS SUPERVISORES</t>
  </si>
  <si>
    <t xml:space="preserve">TARIFAS DEL 1 DE ENERO AL 30 DE JUNIO DE 2026
CINCO (05)MESES </t>
  </si>
  <si>
    <t>TARIFAS DEL 1 AL 14 DE JULIO DE 2026 (14 DIAS)</t>
  </si>
  <si>
    <t xml:space="preserve"> TARIFAS DEL 15 DE JULIO AL 31 DE DICIEMBRE DE 2026
09 DIAS</t>
  </si>
  <si>
    <t>GRAN TOTAL
CINCO MESES Y VEINTITRES (23) DIAS</t>
  </si>
  <si>
    <t>SUBTOITAL</t>
  </si>
  <si>
    <t>PRESUPUESTO ASIGNADO</t>
  </si>
  <si>
    <t>SERVICIOS</t>
  </si>
  <si>
    <t>CANTIDAD</t>
  </si>
  <si>
    <t>ALARMA Y MONITOREO</t>
  </si>
  <si>
    <t>NOMBRE DE LA EMPRESA DE VIGILANCIA</t>
  </si>
  <si>
    <t>VALOR MENSUAL DE VIGILANCIA FISICA</t>
  </si>
  <si>
    <t>VALOR SERVICIO DE ALARMA Y MONITOREO</t>
  </si>
  <si>
    <t>TOTAL, MENSUAL</t>
  </si>
  <si>
    <t>PUMA</t>
  </si>
  <si>
    <t>LAOS</t>
  </si>
  <si>
    <t>GRAN TOTAL VIGILANCIA CON MEDIOS TECNOLÓGICOS (ALARMA Y MONITOREO) MAS REFUERZO SUPERVISORES - TARIFAS SERVICIO DE VIGILANCIA AÑO 2026 01 DE JULIO AL 14 DE JULIO 2026</t>
  </si>
  <si>
    <t>GRAN TOTAL VIGILANCIA CON MEDIOS TECNOLÓGICOS (ALARMA Y MONITOREO) MAS REFUERZO SUPERVISORES - TARIFAS SERVICIO DE VIGILANCIA AÑO 2026 01 DE ENERO AL 30 DE JUNIO 2026</t>
  </si>
  <si>
    <t>GRAN TOTAL VIGILANCIA CON MEDIOS TECNOLÓGICOS (ALARMA Y MONITOREO) MAS REFUERZO SUPERVISORES - TARIFAS SERVICIO DE VIGILANCIA AÑO 2026 DEL 15 DE JULIO AL 31 DE DICIEMBRE DE 2026</t>
  </si>
  <si>
    <t xml:space="preserve">VALOR PRESTACION DEL SERVICIO DE VIGILANCIA FISICA Y  VIGILANCIA CON MEDIOS TENCOLOGICOS (CAMARA Y ALARMA CON MONITOREO) MAS SUPERVISORES </t>
  </si>
  <si>
    <t>Total Servicios fisicos</t>
  </si>
  <si>
    <t>Servicio con medios tecnológicos (Alarma y monitoreo)</t>
  </si>
  <si>
    <r>
      <t xml:space="preserve">REFUERZO VIGILANCIA </t>
    </r>
    <r>
      <rPr>
        <sz val="10"/>
        <color theme="1"/>
        <rFont val="Arial"/>
        <family val="2"/>
      </rPr>
      <t>Servicio de supervisión 24 horas permanentes con armas</t>
    </r>
  </si>
  <si>
    <t>TOTAL, SERVICIOS CON MEDIOS TECNOLOGICOS MAS SUPERVISORES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</si>
</sst>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_);_(* \(#,##0\);_(* &quot;-&quot;_);_(@_)"/>
    <numFmt numFmtId="165" formatCode="#,##0.00;[Red]#,##0.00"/>
    <numFmt numFmtId="166" formatCode="&quot;$&quot;\ #,##0"/>
    <numFmt numFmtId="167" formatCode="&quot;$&quot;\ #,##0.00"/>
    <numFmt numFmtId="168" formatCode="_-&quot;$&quot;\ * #,##0_-;\-&quot;$&quot;\ * #,##0_-;_-&quot;$&quot;\ * &quot;-&quot;??_-;_-@_-"/>
    <numFmt numFmtId="169" formatCode="#,##0.00_ "/>
  </numFmts>
  <fonts count="37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entury Gothic"/>
      <family val="2"/>
    </font>
    <font>
      <sz val="12"/>
      <color rgb="FF000000"/>
      <name val="Century Gothic"/>
      <family val="2"/>
    </font>
    <font>
      <b/>
      <sz val="9"/>
      <color rgb="FF000000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sz val="9"/>
      <name val="Comic Sans MS"/>
      <family val="4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11"/>
      <color theme="1"/>
      <name val="Calibri"/>
      <family val="2"/>
      <scheme val="minor"/>
    </font>
    <font>
      <b/>
      <sz val="9"/>
      <color theme="1"/>
      <name val="Comic Sans MS"/>
      <family val="4"/>
    </font>
    <font>
      <sz val="10"/>
      <name val="Arial"/>
      <family val="2"/>
    </font>
    <font>
      <sz val="9"/>
      <color theme="1"/>
      <name val="Comic Sans MS"/>
      <family val="4"/>
    </font>
    <font>
      <b/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Arial"/>
      <family val="2"/>
    </font>
    <font>
      <sz val="8"/>
      <color rgb="FFFF0000"/>
      <name val="Arial"/>
      <family val="2"/>
    </font>
    <font>
      <b/>
      <sz val="14"/>
      <name val="Comic Sans MS"/>
      <family val="4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theme="0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44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0" fontId="23" fillId="0" borderId="0" applyNumberFormat="0" applyFill="0" applyBorder="0" applyAlignment="0" applyProtection="0"/>
  </cellStyleXfs>
  <cellXfs count="3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6" fontId="3" fillId="0" borderId="4" xfId="0" applyNumberFormat="1" applyFont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5" xfId="0" applyBorder="1"/>
    <xf numFmtId="0" fontId="4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0" xfId="0" applyAlignment="1">
      <alignment vertical="center" wrapText="1"/>
    </xf>
    <xf numFmtId="4" fontId="0" fillId="0" borderId="0" xfId="0" applyNumberFormat="1"/>
    <xf numFmtId="0" fontId="8" fillId="0" borderId="5" xfId="0" applyFont="1" applyBorder="1" applyAlignment="1">
      <alignment vertical="center" wrapText="1"/>
    </xf>
    <xf numFmtId="4" fontId="8" fillId="0" borderId="5" xfId="0" applyNumberFormat="1" applyFont="1" applyBorder="1" applyAlignment="1">
      <alignment vertical="center" wrapText="1"/>
    </xf>
    <xf numFmtId="0" fontId="8" fillId="0" borderId="5" xfId="0" applyFont="1" applyBorder="1"/>
    <xf numFmtId="4" fontId="9" fillId="5" borderId="7" xfId="0" applyNumberFormat="1" applyFont="1" applyFill="1" applyBorder="1" applyAlignment="1">
      <alignment horizontal="center" vertical="center" wrapText="1"/>
    </xf>
    <xf numFmtId="165" fontId="0" fillId="0" borderId="5" xfId="0" applyNumberFormat="1" applyBorder="1"/>
    <xf numFmtId="4" fontId="0" fillId="0" borderId="5" xfId="0" applyNumberFormat="1" applyBorder="1"/>
    <xf numFmtId="4" fontId="9" fillId="5" borderId="7" xfId="0" applyNumberFormat="1" applyFont="1" applyFill="1" applyBorder="1" applyAlignment="1">
      <alignment horizontal="right" vertical="center" wrapText="1"/>
    </xf>
    <xf numFmtId="0" fontId="8" fillId="0" borderId="0" xfId="0" applyFont="1"/>
    <xf numFmtId="4" fontId="8" fillId="0" borderId="0" xfId="0" applyNumberFormat="1" applyFont="1"/>
    <xf numFmtId="0" fontId="8" fillId="0" borderId="0" xfId="0" applyFont="1" applyAlignment="1">
      <alignment wrapText="1"/>
    </xf>
    <xf numFmtId="4" fontId="0" fillId="0" borderId="0" xfId="0" applyNumberFormat="1" applyAlignment="1">
      <alignment vertical="center" wrapText="1"/>
    </xf>
    <xf numFmtId="166" fontId="9" fillId="5" borderId="7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67" fontId="10" fillId="5" borderId="7" xfId="0" applyNumberFormat="1" applyFont="1" applyFill="1" applyBorder="1" applyAlignment="1">
      <alignment horizontal="center" vertical="center" wrapText="1"/>
    </xf>
    <xf numFmtId="167" fontId="0" fillId="0" borderId="0" xfId="0" applyNumberFormat="1"/>
    <xf numFmtId="0" fontId="11" fillId="0" borderId="0" xfId="0" applyFont="1"/>
    <xf numFmtId="4" fontId="11" fillId="0" borderId="0" xfId="0" applyNumberFormat="1" applyFont="1"/>
    <xf numFmtId="41" fontId="0" fillId="0" borderId="0" xfId="2" applyFont="1"/>
    <xf numFmtId="0" fontId="11" fillId="0" borderId="1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3" fontId="0" fillId="0" borderId="0" xfId="0" applyNumberFormat="1"/>
    <xf numFmtId="3" fontId="8" fillId="0" borderId="0" xfId="0" applyNumberFormat="1" applyFont="1"/>
    <xf numFmtId="166" fontId="11" fillId="0" borderId="0" xfId="0" applyNumberFormat="1" applyFont="1"/>
    <xf numFmtId="167" fontId="11" fillId="0" borderId="0" xfId="0" applyNumberFormat="1" applyFont="1"/>
    <xf numFmtId="3" fontId="0" fillId="0" borderId="0" xfId="2" applyNumberFormat="1" applyFont="1"/>
    <xf numFmtId="0" fontId="5" fillId="0" borderId="21" xfId="0" applyFont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168" fontId="16" fillId="4" borderId="21" xfId="1" applyNumberFormat="1" applyFont="1" applyFill="1" applyBorder="1" applyAlignment="1">
      <alignment horizontal="center" vertical="center" wrapText="1"/>
    </xf>
    <xf numFmtId="42" fontId="16" fillId="4" borderId="21" xfId="3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68" fontId="16" fillId="4" borderId="5" xfId="1" applyNumberFormat="1" applyFont="1" applyFill="1" applyBorder="1" applyAlignment="1">
      <alignment horizontal="center" vertical="center" wrapText="1"/>
    </xf>
    <xf numFmtId="42" fontId="16" fillId="0" borderId="5" xfId="3" applyFont="1" applyBorder="1" applyAlignment="1">
      <alignment horizontal="center" vertical="center" wrapText="1"/>
    </xf>
    <xf numFmtId="42" fontId="16" fillId="4" borderId="5" xfId="3" applyFont="1" applyFill="1" applyBorder="1" applyAlignment="1">
      <alignment horizontal="center" vertical="center" wrapText="1"/>
    </xf>
    <xf numFmtId="168" fontId="16" fillId="0" borderId="5" xfId="1" applyNumberFormat="1" applyFont="1" applyFill="1" applyBorder="1" applyAlignment="1">
      <alignment horizontal="center" vertical="center" wrapText="1"/>
    </xf>
    <xf numFmtId="42" fontId="16" fillId="0" borderId="5" xfId="3" applyFont="1" applyFill="1" applyBorder="1" applyAlignment="1">
      <alignment horizontal="center" vertical="center" wrapText="1"/>
    </xf>
    <xf numFmtId="42" fontId="16" fillId="0" borderId="21" xfId="3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68" fontId="16" fillId="0" borderId="13" xfId="1" applyNumberFormat="1" applyFont="1" applyFill="1" applyBorder="1" applyAlignment="1">
      <alignment horizontal="center" vertical="center" wrapText="1"/>
    </xf>
    <xf numFmtId="42" fontId="16" fillId="0" borderId="13" xfId="3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2" fontId="17" fillId="0" borderId="24" xfId="3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5" borderId="5" xfId="0" applyFont="1" applyFill="1" applyBorder="1" applyAlignment="1">
      <alignment horizontal="center" wrapText="1"/>
    </xf>
    <xf numFmtId="168" fontId="6" fillId="0" borderId="1" xfId="0" applyNumberFormat="1" applyFont="1" applyBorder="1" applyAlignment="1">
      <alignment horizontal="center" vertical="center"/>
    </xf>
    <xf numFmtId="168" fontId="6" fillId="0" borderId="3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wrapText="1"/>
    </xf>
    <xf numFmtId="0" fontId="9" fillId="0" borderId="34" xfId="0" applyFont="1" applyBorder="1" applyAlignment="1">
      <alignment horizontal="center" vertical="center" wrapText="1"/>
    </xf>
    <xf numFmtId="0" fontId="15" fillId="3" borderId="35" xfId="0" applyFont="1" applyFill="1" applyBorder="1" applyAlignment="1">
      <alignment vertical="center"/>
    </xf>
    <xf numFmtId="168" fontId="0" fillId="0" borderId="0" xfId="0" applyNumberFormat="1"/>
    <xf numFmtId="42" fontId="16" fillId="4" borderId="36" xfId="3" applyFont="1" applyFill="1" applyBorder="1" applyAlignment="1">
      <alignment horizontal="center" vertical="center" wrapText="1"/>
    </xf>
    <xf numFmtId="42" fontId="0" fillId="0" borderId="0" xfId="0" applyNumberFormat="1"/>
    <xf numFmtId="42" fontId="16" fillId="4" borderId="38" xfId="3" applyFont="1" applyFill="1" applyBorder="1" applyAlignment="1">
      <alignment horizontal="center" vertical="center" wrapText="1"/>
    </xf>
    <xf numFmtId="42" fontId="16" fillId="0" borderId="38" xfId="3" applyFont="1" applyFill="1" applyBorder="1" applyAlignment="1">
      <alignment horizontal="center" vertical="center" wrapText="1"/>
    </xf>
    <xf numFmtId="42" fontId="16" fillId="0" borderId="36" xfId="3" applyFont="1" applyFill="1" applyBorder="1" applyAlignment="1">
      <alignment horizontal="center" vertical="center" wrapText="1"/>
    </xf>
    <xf numFmtId="42" fontId="16" fillId="0" borderId="15" xfId="3" applyFont="1" applyFill="1" applyBorder="1" applyAlignment="1">
      <alignment horizontal="center" vertical="center" wrapText="1"/>
    </xf>
    <xf numFmtId="42" fontId="16" fillId="0" borderId="39" xfId="3" applyFont="1" applyFill="1" applyBorder="1" applyAlignment="1">
      <alignment horizontal="center" vertical="center" wrapText="1"/>
    </xf>
    <xf numFmtId="42" fontId="17" fillId="0" borderId="37" xfId="3" applyFont="1" applyBorder="1" applyAlignment="1">
      <alignment horizontal="center" vertical="center" wrapText="1"/>
    </xf>
    <xf numFmtId="42" fontId="15" fillId="8" borderId="35" xfId="0" applyNumberFormat="1" applyFont="1" applyFill="1" applyBorder="1" applyAlignment="1">
      <alignment horizontal="center" wrapText="1"/>
    </xf>
    <xf numFmtId="42" fontId="5" fillId="0" borderId="0" xfId="0" applyNumberFormat="1" applyFont="1"/>
    <xf numFmtId="0" fontId="10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8" fontId="6" fillId="0" borderId="0" xfId="0" applyNumberFormat="1" applyFont="1" applyAlignment="1">
      <alignment horizontal="center" vertical="center"/>
    </xf>
    <xf numFmtId="168" fontId="5" fillId="0" borderId="0" xfId="0" applyNumberFormat="1" applyFont="1"/>
    <xf numFmtId="168" fontId="6" fillId="0" borderId="30" xfId="0" applyNumberFormat="1" applyFont="1" applyBorder="1" applyAlignment="1">
      <alignment horizontal="center" vertical="center"/>
    </xf>
    <xf numFmtId="168" fontId="6" fillId="0" borderId="43" xfId="0" applyNumberFormat="1" applyFont="1" applyBorder="1" applyAlignment="1">
      <alignment horizontal="center" vertical="center"/>
    </xf>
    <xf numFmtId="168" fontId="6" fillId="0" borderId="44" xfId="0" applyNumberFormat="1" applyFont="1" applyBorder="1" applyAlignment="1">
      <alignment horizontal="center" vertical="center"/>
    </xf>
    <xf numFmtId="168" fontId="4" fillId="0" borderId="24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21" fillId="0" borderId="48" xfId="0" applyFont="1" applyBorder="1" applyAlignment="1">
      <alignment vertical="center" wrapText="1"/>
    </xf>
    <xf numFmtId="164" fontId="21" fillId="0" borderId="49" xfId="0" applyNumberFormat="1" applyFont="1" applyBorder="1" applyAlignment="1">
      <alignment horizontal="center" vertical="center"/>
    </xf>
    <xf numFmtId="164" fontId="21" fillId="0" borderId="24" xfId="0" applyNumberFormat="1" applyFont="1" applyBorder="1" applyAlignment="1">
      <alignment horizontal="right"/>
    </xf>
    <xf numFmtId="164" fontId="21" fillId="9" borderId="24" xfId="0" applyNumberFormat="1" applyFont="1" applyFill="1" applyBorder="1" applyAlignment="1">
      <alignment horizontal="right"/>
    </xf>
    <xf numFmtId="164" fontId="21" fillId="0" borderId="0" xfId="0" applyNumberFormat="1" applyFont="1" applyAlignment="1">
      <alignment horizontal="right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42" fontId="15" fillId="0" borderId="5" xfId="0" applyNumberFormat="1" applyFont="1" applyBorder="1" applyAlignment="1">
      <alignment horizontal="left" vertical="center" wrapText="1"/>
    </xf>
    <xf numFmtId="42" fontId="15" fillId="0" borderId="0" xfId="0" applyNumberFormat="1" applyFont="1" applyAlignment="1">
      <alignment horizontal="left" vertical="center" wrapText="1"/>
    </xf>
    <xf numFmtId="42" fontId="15" fillId="0" borderId="0" xfId="0" applyNumberFormat="1" applyFont="1" applyAlignment="1">
      <alignment vertical="center" wrapText="1"/>
    </xf>
    <xf numFmtId="168" fontId="15" fillId="0" borderId="5" xfId="0" applyNumberFormat="1" applyFont="1" applyBorder="1" applyAlignment="1">
      <alignment horizontal="left"/>
    </xf>
    <xf numFmtId="168" fontId="15" fillId="0" borderId="0" xfId="0" applyNumberFormat="1" applyFont="1" applyAlignment="1">
      <alignment horizontal="left"/>
    </xf>
    <xf numFmtId="168" fontId="15" fillId="0" borderId="0" xfId="0" applyNumberFormat="1" applyFont="1" applyAlignment="1">
      <alignment vertical="center" wrapText="1"/>
    </xf>
    <xf numFmtId="42" fontId="15" fillId="0" borderId="5" xfId="0" applyNumberFormat="1" applyFont="1" applyBorder="1" applyAlignment="1">
      <alignment horizontal="left"/>
    </xf>
    <xf numFmtId="42" fontId="15" fillId="0" borderId="0" xfId="0" applyNumberFormat="1" applyFont="1" applyAlignment="1">
      <alignment horizontal="left"/>
    </xf>
    <xf numFmtId="168" fontId="15" fillId="0" borderId="0" xfId="0" applyNumberFormat="1" applyFont="1"/>
    <xf numFmtId="0" fontId="15" fillId="0" borderId="0" xfId="0" applyFont="1"/>
    <xf numFmtId="0" fontId="15" fillId="0" borderId="0" xfId="0" applyFont="1" applyAlignment="1">
      <alignment horizontal="left"/>
    </xf>
    <xf numFmtId="42" fontId="15" fillId="0" borderId="0" xfId="0" applyNumberFormat="1" applyFont="1"/>
    <xf numFmtId="0" fontId="4" fillId="8" borderId="8" xfId="0" applyFont="1" applyFill="1" applyBorder="1" applyAlignment="1">
      <alignment horizontal="left" vertical="center"/>
    </xf>
    <xf numFmtId="0" fontId="4" fillId="8" borderId="9" xfId="0" applyFont="1" applyFill="1" applyBorder="1" applyAlignment="1">
      <alignment horizontal="left" vertical="center"/>
    </xf>
    <xf numFmtId="0" fontId="4" fillId="8" borderId="10" xfId="0" applyFont="1" applyFill="1" applyBorder="1" applyAlignment="1">
      <alignment horizontal="left" vertical="center"/>
    </xf>
    <xf numFmtId="0" fontId="15" fillId="4" borderId="0" xfId="0" applyFont="1" applyFill="1"/>
    <xf numFmtId="0" fontId="0" fillId="0" borderId="0" xfId="0" applyAlignment="1">
      <alignment wrapText="1"/>
    </xf>
    <xf numFmtId="42" fontId="22" fillId="0" borderId="0" xfId="0" applyNumberFormat="1" applyFont="1"/>
    <xf numFmtId="42" fontId="0" fillId="0" borderId="0" xfId="0" applyNumberFormat="1" applyAlignment="1">
      <alignment wrapText="1"/>
    </xf>
    <xf numFmtId="168" fontId="4" fillId="0" borderId="0" xfId="0" applyNumberFormat="1" applyFont="1" applyAlignment="1">
      <alignment horizontal="center" vertical="center"/>
    </xf>
    <xf numFmtId="168" fontId="4" fillId="8" borderId="45" xfId="0" applyNumberFormat="1" applyFont="1" applyFill="1" applyBorder="1" applyAlignment="1">
      <alignment vertical="center"/>
    </xf>
    <xf numFmtId="168" fontId="4" fillId="0" borderId="0" xfId="0" applyNumberFormat="1" applyFont="1" applyAlignment="1">
      <alignment vertical="center"/>
    </xf>
    <xf numFmtId="164" fontId="19" fillId="0" borderId="24" xfId="0" applyNumberFormat="1" applyFont="1" applyBorder="1" applyAlignment="1">
      <alignment horizontal="right"/>
    </xf>
    <xf numFmtId="164" fontId="19" fillId="0" borderId="0" xfId="0" applyNumberFormat="1" applyFont="1" applyAlignment="1">
      <alignment horizontal="right"/>
    </xf>
    <xf numFmtId="164" fontId="19" fillId="0" borderId="5" xfId="0" applyNumberFormat="1" applyFont="1" applyBorder="1" applyAlignment="1">
      <alignment horizontal="right"/>
    </xf>
    <xf numFmtId="168" fontId="15" fillId="4" borderId="0" xfId="0" applyNumberFormat="1" applyFont="1" applyFill="1"/>
    <xf numFmtId="169" fontId="0" fillId="0" borderId="0" xfId="0" applyNumberFormat="1"/>
    <xf numFmtId="164" fontId="21" fillId="0" borderId="49" xfId="0" applyNumberFormat="1" applyFont="1" applyBorder="1" applyAlignment="1">
      <alignment horizontal="right"/>
    </xf>
    <xf numFmtId="42" fontId="17" fillId="0" borderId="25" xfId="3" applyFont="1" applyBorder="1" applyAlignment="1">
      <alignment horizontal="center" vertical="center" wrapText="1"/>
    </xf>
    <xf numFmtId="42" fontId="16" fillId="4" borderId="15" xfId="3" applyFont="1" applyFill="1" applyBorder="1" applyAlignment="1">
      <alignment horizontal="center" vertical="center" wrapText="1"/>
    </xf>
    <xf numFmtId="42" fontId="17" fillId="0" borderId="53" xfId="3" applyFont="1" applyBorder="1" applyAlignment="1">
      <alignment horizontal="center" vertical="center" wrapText="1"/>
    </xf>
    <xf numFmtId="168" fontId="6" fillId="0" borderId="2" xfId="0" applyNumberFormat="1" applyFont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 vertical="center"/>
    </xf>
    <xf numFmtId="164" fontId="21" fillId="0" borderId="5" xfId="0" applyNumberFormat="1" applyFont="1" applyBorder="1" applyAlignment="1">
      <alignment horizontal="right"/>
    </xf>
    <xf numFmtId="164" fontId="18" fillId="0" borderId="0" xfId="0" applyNumberFormat="1" applyFont="1"/>
    <xf numFmtId="164" fontId="19" fillId="0" borderId="54" xfId="0" applyNumberFormat="1" applyFont="1" applyBorder="1" applyAlignment="1">
      <alignment horizontal="right"/>
    </xf>
    <xf numFmtId="0" fontId="24" fillId="0" borderId="0" xfId="0" applyFont="1" applyAlignment="1">
      <alignment wrapText="1"/>
    </xf>
    <xf numFmtId="0" fontId="25" fillId="0" borderId="0" xfId="0" applyFont="1"/>
    <xf numFmtId="0" fontId="24" fillId="0" borderId="0" xfId="0" applyFont="1"/>
    <xf numFmtId="0" fontId="24" fillId="0" borderId="0" xfId="0" applyFont="1" applyAlignment="1">
      <alignment vertical="center" wrapText="1"/>
    </xf>
    <xf numFmtId="0" fontId="21" fillId="0" borderId="48" xfId="0" applyFont="1" applyBorder="1"/>
    <xf numFmtId="0" fontId="21" fillId="0" borderId="48" xfId="0" applyFont="1" applyBorder="1" applyAlignment="1">
      <alignment wrapText="1"/>
    </xf>
    <xf numFmtId="164" fontId="21" fillId="9" borderId="49" xfId="0" applyNumberFormat="1" applyFont="1" applyFill="1" applyBorder="1" applyAlignment="1">
      <alignment horizontal="right"/>
    </xf>
    <xf numFmtId="0" fontId="21" fillId="0" borderId="26" xfId="0" applyFont="1" applyBorder="1" applyAlignment="1">
      <alignment wrapText="1"/>
    </xf>
    <xf numFmtId="0" fontId="21" fillId="0" borderId="23" xfId="0" applyFont="1" applyBorder="1" applyAlignment="1">
      <alignment wrapText="1"/>
    </xf>
    <xf numFmtId="164" fontId="19" fillId="0" borderId="60" xfId="0" applyNumberFormat="1" applyFont="1" applyBorder="1" applyAlignment="1">
      <alignment horizontal="right"/>
    </xf>
    <xf numFmtId="164" fontId="0" fillId="0" borderId="0" xfId="0" applyNumberFormat="1"/>
    <xf numFmtId="0" fontId="28" fillId="0" borderId="0" xfId="0" applyFont="1"/>
    <xf numFmtId="0" fontId="28" fillId="0" borderId="0" xfId="0" applyFont="1" applyAlignment="1">
      <alignment wrapText="1"/>
    </xf>
    <xf numFmtId="164" fontId="19" fillId="0" borderId="38" xfId="0" applyNumberFormat="1" applyFont="1" applyBorder="1" applyAlignment="1">
      <alignment horizontal="right"/>
    </xf>
    <xf numFmtId="164" fontId="19" fillId="0" borderId="37" xfId="0" applyNumberFormat="1" applyFont="1" applyBorder="1" applyAlignment="1">
      <alignment horizontal="right"/>
    </xf>
    <xf numFmtId="164" fontId="29" fillId="0" borderId="2" xfId="0" applyNumberFormat="1" applyFont="1" applyBorder="1"/>
    <xf numFmtId="164" fontId="33" fillId="0" borderId="49" xfId="0" applyNumberFormat="1" applyFont="1" applyBorder="1"/>
    <xf numFmtId="0" fontId="4" fillId="5" borderId="20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wrapText="1"/>
    </xf>
    <xf numFmtId="0" fontId="0" fillId="0" borderId="24" xfId="0" applyBorder="1" applyAlignment="1">
      <alignment vertical="center" wrapText="1"/>
    </xf>
    <xf numFmtId="164" fontId="7" fillId="0" borderId="24" xfId="0" applyNumberFormat="1" applyFont="1" applyBorder="1" applyAlignment="1">
      <alignment horizontal="right" vertical="center"/>
    </xf>
    <xf numFmtId="164" fontId="0" fillId="0" borderId="24" xfId="0" applyNumberFormat="1" applyBorder="1" applyAlignment="1">
      <alignment vertical="center"/>
    </xf>
    <xf numFmtId="164" fontId="0" fillId="0" borderId="66" xfId="0" applyNumberFormat="1" applyBorder="1" applyAlignment="1">
      <alignment vertical="center"/>
    </xf>
    <xf numFmtId="0" fontId="21" fillId="0" borderId="67" xfId="0" applyFont="1" applyBorder="1" applyAlignment="1">
      <alignment vertical="center" wrapText="1"/>
    </xf>
    <xf numFmtId="164" fontId="19" fillId="0" borderId="68" xfId="0" applyNumberFormat="1" applyFont="1" applyBorder="1" applyAlignment="1">
      <alignment horizontal="right"/>
    </xf>
    <xf numFmtId="0" fontId="0" fillId="0" borderId="50" xfId="0" applyBorder="1"/>
    <xf numFmtId="0" fontId="0" fillId="0" borderId="69" xfId="0" applyBorder="1"/>
    <xf numFmtId="164" fontId="32" fillId="0" borderId="38" xfId="0" applyNumberFormat="1" applyFont="1" applyBorder="1"/>
    <xf numFmtId="164" fontId="32" fillId="0" borderId="37" xfId="0" applyNumberFormat="1" applyFont="1" applyBorder="1"/>
    <xf numFmtId="0" fontId="1" fillId="0" borderId="5" xfId="0" applyFont="1" applyBorder="1" applyAlignment="1">
      <alignment vertical="center" wrapText="1"/>
    </xf>
    <xf numFmtId="0" fontId="34" fillId="0" borderId="0" xfId="0" applyFont="1" applyAlignment="1">
      <alignment vertical="center" wrapText="1"/>
    </xf>
    <xf numFmtId="0" fontId="35" fillId="0" borderId="3" xfId="0" applyFont="1" applyBorder="1" applyAlignment="1">
      <alignment vertical="center"/>
    </xf>
    <xf numFmtId="0" fontId="36" fillId="0" borderId="4" xfId="0" applyFont="1" applyBorder="1" applyAlignment="1">
      <alignment horizontal="right" vertical="center"/>
    </xf>
    <xf numFmtId="0" fontId="35" fillId="0" borderId="3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0" fontId="19" fillId="0" borderId="63" xfId="0" applyFont="1" applyBorder="1" applyAlignment="1">
      <alignment horizontal="center" vertical="center" wrapText="1"/>
    </xf>
    <xf numFmtId="0" fontId="20" fillId="0" borderId="56" xfId="0" applyFont="1" applyBorder="1"/>
    <xf numFmtId="0" fontId="32" fillId="0" borderId="26" xfId="0" applyFont="1" applyBorder="1" applyAlignment="1">
      <alignment horizontal="center" vertical="top" wrapText="1"/>
    </xf>
    <xf numFmtId="0" fontId="32" fillId="0" borderId="5" xfId="0" applyFont="1" applyBorder="1" applyAlignment="1">
      <alignment horizontal="center" vertical="top" wrapText="1"/>
    </xf>
    <xf numFmtId="0" fontId="32" fillId="0" borderId="23" xfId="0" applyFont="1" applyBorder="1" applyAlignment="1">
      <alignment horizontal="center" vertical="top" wrapText="1"/>
    </xf>
    <xf numFmtId="0" fontId="32" fillId="0" borderId="24" xfId="0" applyFont="1" applyBorder="1" applyAlignment="1">
      <alignment horizontal="center" vertical="top" wrapText="1"/>
    </xf>
    <xf numFmtId="0" fontId="19" fillId="0" borderId="38" xfId="0" applyFont="1" applyBorder="1" applyAlignment="1">
      <alignment horizontal="center" vertical="center" wrapText="1"/>
    </xf>
    <xf numFmtId="0" fontId="20" fillId="0" borderId="38" xfId="0" applyFont="1" applyBorder="1"/>
    <xf numFmtId="0" fontId="19" fillId="0" borderId="64" xfId="0" applyFont="1" applyBorder="1" applyAlignment="1">
      <alignment horizontal="center" vertical="center" wrapText="1"/>
    </xf>
    <xf numFmtId="0" fontId="20" fillId="0" borderId="59" xfId="0" applyFont="1" applyBorder="1"/>
    <xf numFmtId="0" fontId="19" fillId="0" borderId="5" xfId="0" applyFont="1" applyBorder="1" applyAlignment="1">
      <alignment horizontal="center" vertical="center" wrapText="1"/>
    </xf>
    <xf numFmtId="0" fontId="20" fillId="0" borderId="5" xfId="0" applyFont="1" applyBorder="1"/>
    <xf numFmtId="0" fontId="26" fillId="0" borderId="5" xfId="0" applyFont="1" applyBorder="1" applyAlignment="1">
      <alignment horizontal="center" vertical="center" wrapText="1"/>
    </xf>
    <xf numFmtId="164" fontId="30" fillId="0" borderId="26" xfId="0" applyNumberFormat="1" applyFont="1" applyBorder="1" applyAlignment="1">
      <alignment horizontal="center"/>
    </xf>
    <xf numFmtId="164" fontId="18" fillId="0" borderId="5" xfId="0" applyNumberFormat="1" applyFont="1" applyBorder="1" applyAlignment="1">
      <alignment horizontal="center"/>
    </xf>
    <xf numFmtId="164" fontId="18" fillId="0" borderId="38" xfId="0" applyNumberFormat="1" applyFont="1" applyBorder="1" applyAlignment="1">
      <alignment horizontal="center"/>
    </xf>
    <xf numFmtId="0" fontId="27" fillId="0" borderId="54" xfId="0" applyFont="1" applyBorder="1" applyAlignment="1">
      <alignment horizontal="center"/>
    </xf>
    <xf numFmtId="0" fontId="20" fillId="0" borderId="57" xfId="0" applyFont="1" applyBorder="1"/>
    <xf numFmtId="0" fontId="20" fillId="0" borderId="61" xfId="0" applyFont="1" applyBorder="1"/>
    <xf numFmtId="0" fontId="31" fillId="0" borderId="20" xfId="0" applyFont="1" applyBorder="1" applyAlignment="1">
      <alignment horizontal="center"/>
    </xf>
    <xf numFmtId="0" fontId="31" fillId="0" borderId="21" xfId="0" applyFont="1" applyBorder="1" applyAlignment="1">
      <alignment horizontal="center"/>
    </xf>
    <xf numFmtId="0" fontId="31" fillId="0" borderId="15" xfId="0" applyFont="1" applyBorder="1" applyAlignment="1">
      <alignment horizontal="center"/>
    </xf>
    <xf numFmtId="0" fontId="31" fillId="0" borderId="65" xfId="0" applyFont="1" applyBorder="1" applyAlignment="1">
      <alignment horizontal="center"/>
    </xf>
    <xf numFmtId="0" fontId="26" fillId="0" borderId="28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164" fontId="31" fillId="0" borderId="23" xfId="0" applyNumberFormat="1" applyFont="1" applyBorder="1" applyAlignment="1">
      <alignment horizontal="center" vertical="center"/>
    </xf>
    <xf numFmtId="164" fontId="31" fillId="0" borderId="24" xfId="0" applyNumberFormat="1" applyFont="1" applyBorder="1" applyAlignment="1">
      <alignment horizontal="center" vertical="center"/>
    </xf>
    <xf numFmtId="164" fontId="31" fillId="0" borderId="37" xfId="0" applyNumberFormat="1" applyFont="1" applyBorder="1" applyAlignment="1">
      <alignment horizontal="center" vertical="center"/>
    </xf>
    <xf numFmtId="0" fontId="30" fillId="0" borderId="26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38" xfId="0" applyFont="1" applyBorder="1" applyAlignment="1">
      <alignment horizontal="center"/>
    </xf>
    <xf numFmtId="0" fontId="18" fillId="0" borderId="31" xfId="0" applyFont="1" applyBorder="1" applyAlignment="1">
      <alignment horizontal="center"/>
    </xf>
    <xf numFmtId="0" fontId="18" fillId="0" borderId="58" xfId="0" applyFont="1" applyBorder="1" applyAlignment="1">
      <alignment horizontal="center"/>
    </xf>
    <xf numFmtId="0" fontId="19" fillId="0" borderId="62" xfId="0" applyFont="1" applyBorder="1" applyAlignment="1">
      <alignment horizontal="center" vertical="center" wrapText="1"/>
    </xf>
    <xf numFmtId="0" fontId="20" fillId="0" borderId="55" xfId="0" applyFont="1" applyBorder="1"/>
    <xf numFmtId="0" fontId="19" fillId="0" borderId="26" xfId="0" applyFont="1" applyBorder="1" applyAlignment="1">
      <alignment horizontal="center" vertical="center" wrapText="1"/>
    </xf>
    <xf numFmtId="0" fontId="20" fillId="0" borderId="26" xfId="0" applyFont="1" applyBorder="1"/>
    <xf numFmtId="0" fontId="15" fillId="3" borderId="21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2" fontId="15" fillId="3" borderId="52" xfId="0" applyNumberFormat="1" applyFont="1" applyFill="1" applyBorder="1" applyAlignment="1">
      <alignment horizontal="center" vertical="center" wrapText="1"/>
    </xf>
    <xf numFmtId="42" fontId="15" fillId="3" borderId="11" xfId="0" applyNumberFormat="1" applyFont="1" applyFill="1" applyBorder="1" applyAlignment="1">
      <alignment horizontal="center" vertical="center" wrapText="1"/>
    </xf>
    <xf numFmtId="0" fontId="23" fillId="0" borderId="0" xfId="4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/>
    <xf numFmtId="42" fontId="15" fillId="3" borderId="36" xfId="0" applyNumberFormat="1" applyFont="1" applyFill="1" applyBorder="1" applyAlignment="1">
      <alignment horizontal="center" vertical="center" wrapText="1"/>
    </xf>
    <xf numFmtId="42" fontId="15" fillId="3" borderId="39" xfId="0" applyNumberFormat="1" applyFont="1" applyFill="1" applyBorder="1" applyAlignment="1">
      <alignment horizontal="center" vertical="center" wrapText="1"/>
    </xf>
    <xf numFmtId="42" fontId="15" fillId="0" borderId="0" xfId="0" applyNumberFormat="1" applyFont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8" borderId="45" xfId="0" applyFont="1" applyFill="1" applyBorder="1" applyAlignment="1">
      <alignment horizontal="center" vertical="center"/>
    </xf>
    <xf numFmtId="0" fontId="4" fillId="8" borderId="34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164" fontId="18" fillId="0" borderId="50" xfId="0" applyNumberFormat="1" applyFont="1" applyBorder="1" applyAlignment="1">
      <alignment horizontal="center" vertical="center" wrapText="1"/>
    </xf>
    <xf numFmtId="164" fontId="18" fillId="0" borderId="0" xfId="0" applyNumberFormat="1" applyFont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4" fillId="3" borderId="20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left" vertical="center"/>
    </xf>
    <xf numFmtId="0" fontId="4" fillId="8" borderId="9" xfId="0" applyFont="1" applyFill="1" applyBorder="1" applyAlignment="1">
      <alignment horizontal="left" vertical="center"/>
    </xf>
    <xf numFmtId="0" fontId="4" fillId="8" borderId="10" xfId="0" applyFont="1" applyFill="1" applyBorder="1" applyAlignment="1">
      <alignment horizontal="left" vertical="center"/>
    </xf>
    <xf numFmtId="168" fontId="4" fillId="8" borderId="8" xfId="0" applyNumberFormat="1" applyFont="1" applyFill="1" applyBorder="1" applyAlignment="1">
      <alignment horizontal="center" vertical="center"/>
    </xf>
    <xf numFmtId="168" fontId="4" fillId="8" borderId="9" xfId="0" applyNumberFormat="1" applyFont="1" applyFill="1" applyBorder="1" applyAlignment="1">
      <alignment horizontal="center" vertical="center"/>
    </xf>
    <xf numFmtId="168" fontId="4" fillId="8" borderId="10" xfId="0" applyNumberFormat="1" applyFont="1" applyFill="1" applyBorder="1" applyAlignment="1">
      <alignment horizontal="center" vertical="center"/>
    </xf>
    <xf numFmtId="0" fontId="15" fillId="0" borderId="5" xfId="0" applyFont="1" applyBorder="1" applyAlignment="1">
      <alignment horizontal="left" wrapText="1"/>
    </xf>
    <xf numFmtId="0" fontId="15" fillId="7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top" wrapText="1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3" fillId="7" borderId="18" xfId="0" applyFont="1" applyFill="1" applyBorder="1" applyAlignment="1">
      <alignment horizontal="center" vertical="center"/>
    </xf>
    <xf numFmtId="0" fontId="13" fillId="7" borderId="19" xfId="0" applyFont="1" applyFill="1" applyBorder="1" applyAlignment="1">
      <alignment horizontal="center" vertical="center"/>
    </xf>
    <xf numFmtId="0" fontId="13" fillId="7" borderId="35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4" fillId="3" borderId="19" xfId="0" applyFont="1" applyFill="1" applyBorder="1" applyAlignment="1">
      <alignment horizontal="center" vertical="center"/>
    </xf>
    <xf numFmtId="0" fontId="14" fillId="3" borderId="35" xfId="0" applyFont="1" applyFill="1" applyBorder="1" applyAlignment="1">
      <alignment horizontal="center" vertical="center"/>
    </xf>
    <xf numFmtId="0" fontId="15" fillId="0" borderId="23" xfId="0" applyFont="1" applyBorder="1" applyAlignment="1">
      <alignment horizontal="right" vertical="center" wrapText="1"/>
    </xf>
    <xf numFmtId="0" fontId="15" fillId="0" borderId="24" xfId="0" applyFont="1" applyBorder="1" applyAlignment="1">
      <alignment horizontal="right" vertical="center" wrapText="1"/>
    </xf>
    <xf numFmtId="0" fontId="15" fillId="0" borderId="25" xfId="0" applyFont="1" applyBorder="1" applyAlignment="1">
      <alignment horizontal="right" vertical="center" wrapText="1"/>
    </xf>
    <xf numFmtId="0" fontId="15" fillId="8" borderId="18" xfId="0" applyFont="1" applyFill="1" applyBorder="1" applyAlignment="1">
      <alignment horizontal="center" wrapText="1"/>
    </xf>
    <xf numFmtId="0" fontId="15" fillId="8" borderId="19" xfId="0" applyFont="1" applyFill="1" applyBorder="1" applyAlignment="1">
      <alignment horizontal="center" wrapText="1"/>
    </xf>
    <xf numFmtId="0" fontId="10" fillId="8" borderId="28" xfId="0" applyFont="1" applyFill="1" applyBorder="1" applyAlignment="1">
      <alignment horizontal="center" vertical="center"/>
    </xf>
    <xf numFmtId="0" fontId="10" fillId="8" borderId="29" xfId="0" applyFont="1" applyFill="1" applyBorder="1" applyAlignment="1">
      <alignment horizontal="center" vertical="center"/>
    </xf>
    <xf numFmtId="0" fontId="10" fillId="8" borderId="40" xfId="0" applyFont="1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9" fillId="5" borderId="29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164" fontId="18" fillId="0" borderId="47" xfId="0" applyNumberFormat="1" applyFont="1" applyBorder="1" applyAlignment="1">
      <alignment horizontal="center" wrapText="1"/>
    </xf>
    <xf numFmtId="164" fontId="18" fillId="0" borderId="16" xfId="0" applyNumberFormat="1" applyFont="1" applyBorder="1" applyAlignment="1">
      <alignment horizontal="center" wrapText="1"/>
    </xf>
    <xf numFmtId="0" fontId="15" fillId="7" borderId="8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wrapText="1"/>
    </xf>
    <xf numFmtId="0" fontId="15" fillId="7" borderId="10" xfId="0" applyFont="1" applyFill="1" applyBorder="1" applyAlignment="1">
      <alignment horizontal="center" vertical="center" wrapText="1"/>
    </xf>
    <xf numFmtId="42" fontId="15" fillId="3" borderId="37" xfId="0" applyNumberFormat="1" applyFont="1" applyFill="1" applyBorder="1" applyAlignment="1">
      <alignment horizontal="center" vertical="center" wrapText="1"/>
    </xf>
    <xf numFmtId="0" fontId="15" fillId="3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left" vertical="center" wrapText="1"/>
    </xf>
    <xf numFmtId="0" fontId="9" fillId="5" borderId="1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justify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top" wrapText="1"/>
    </xf>
    <xf numFmtId="0" fontId="10" fillId="6" borderId="9" xfId="0" applyFont="1" applyFill="1" applyBorder="1" applyAlignment="1">
      <alignment horizontal="center" vertical="top" wrapText="1"/>
    </xf>
    <xf numFmtId="0" fontId="10" fillId="6" borderId="10" xfId="0" applyFont="1" applyFill="1" applyBorder="1" applyAlignment="1">
      <alignment horizontal="center" vertical="top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5">
    <cellStyle name="Hipervínculo" xfId="4" builtinId="8"/>
    <cellStyle name="Millares [0]" xfId="2" builtinId="6"/>
    <cellStyle name="Moneda" xfId="1" builtinId="4"/>
    <cellStyle name="Moneda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8"/>
  <sheetViews>
    <sheetView tabSelected="1" topLeftCell="A43" workbookViewId="0">
      <selection activeCell="B62" sqref="B62"/>
    </sheetView>
  </sheetViews>
  <sheetFormatPr baseColWidth="10" defaultColWidth="11" defaultRowHeight="15"/>
  <cols>
    <col min="1" max="1" width="32.85546875" customWidth="1"/>
    <col min="9" max="9" width="14.140625" bestFit="1" customWidth="1"/>
    <col min="10" max="10" width="13.42578125" customWidth="1"/>
    <col min="12" max="12" width="17.42578125" bestFit="1" customWidth="1"/>
    <col min="14" max="15" width="14.140625" customWidth="1"/>
    <col min="16" max="16" width="36.140625" customWidth="1"/>
    <col min="17" max="17" width="14.140625" customWidth="1"/>
    <col min="257" max="257" width="32.85546875" customWidth="1"/>
    <col min="265" max="265" width="12.28515625" customWidth="1"/>
    <col min="268" max="268" width="12.28515625" customWidth="1"/>
    <col min="272" max="272" width="36.140625" customWidth="1"/>
    <col min="513" max="513" width="32.85546875" customWidth="1"/>
    <col min="521" max="521" width="12.28515625" customWidth="1"/>
    <col min="524" max="524" width="12.28515625" customWidth="1"/>
    <col min="528" max="528" width="36.140625" customWidth="1"/>
    <col min="769" max="769" width="32.85546875" customWidth="1"/>
    <col min="777" max="777" width="12.28515625" customWidth="1"/>
    <col min="780" max="780" width="12.28515625" customWidth="1"/>
    <col min="784" max="784" width="36.140625" customWidth="1"/>
    <col min="1025" max="1025" width="32.85546875" customWidth="1"/>
    <col min="1033" max="1033" width="12.28515625" customWidth="1"/>
    <col min="1036" max="1036" width="12.28515625" customWidth="1"/>
    <col min="1040" max="1040" width="36.140625" customWidth="1"/>
    <col min="1281" max="1281" width="32.85546875" customWidth="1"/>
    <col min="1289" max="1289" width="12.28515625" customWidth="1"/>
    <col min="1292" max="1292" width="12.28515625" customWidth="1"/>
    <col min="1296" max="1296" width="36.140625" customWidth="1"/>
    <col min="1537" max="1537" width="32.85546875" customWidth="1"/>
    <col min="1545" max="1545" width="12.28515625" customWidth="1"/>
    <col min="1548" max="1548" width="12.28515625" customWidth="1"/>
    <col min="1552" max="1552" width="36.140625" customWidth="1"/>
    <col min="1793" max="1793" width="32.85546875" customWidth="1"/>
    <col min="1801" max="1801" width="12.28515625" customWidth="1"/>
    <col min="1804" max="1804" width="12.28515625" customWidth="1"/>
    <col min="1808" max="1808" width="36.140625" customWidth="1"/>
    <col min="2049" max="2049" width="32.85546875" customWidth="1"/>
    <col min="2057" max="2057" width="12.28515625" customWidth="1"/>
    <col min="2060" max="2060" width="12.28515625" customWidth="1"/>
    <col min="2064" max="2064" width="36.140625" customWidth="1"/>
    <col min="2305" max="2305" width="32.85546875" customWidth="1"/>
    <col min="2313" max="2313" width="12.28515625" customWidth="1"/>
    <col min="2316" max="2316" width="12.28515625" customWidth="1"/>
    <col min="2320" max="2320" width="36.140625" customWidth="1"/>
    <col min="2561" max="2561" width="32.85546875" customWidth="1"/>
    <col min="2569" max="2569" width="12.28515625" customWidth="1"/>
    <col min="2572" max="2572" width="12.28515625" customWidth="1"/>
    <col min="2576" max="2576" width="36.140625" customWidth="1"/>
    <col min="2817" max="2817" width="32.85546875" customWidth="1"/>
    <col min="2825" max="2825" width="12.28515625" customWidth="1"/>
    <col min="2828" max="2828" width="12.28515625" customWidth="1"/>
    <col min="2832" max="2832" width="36.140625" customWidth="1"/>
    <col min="3073" max="3073" width="32.85546875" customWidth="1"/>
    <col min="3081" max="3081" width="12.28515625" customWidth="1"/>
    <col min="3084" max="3084" width="12.28515625" customWidth="1"/>
    <col min="3088" max="3088" width="36.140625" customWidth="1"/>
    <col min="3329" max="3329" width="32.85546875" customWidth="1"/>
    <col min="3337" max="3337" width="12.28515625" customWidth="1"/>
    <col min="3340" max="3340" width="12.28515625" customWidth="1"/>
    <col min="3344" max="3344" width="36.140625" customWidth="1"/>
    <col min="3585" max="3585" width="32.85546875" customWidth="1"/>
    <col min="3593" max="3593" width="12.28515625" customWidth="1"/>
    <col min="3596" max="3596" width="12.28515625" customWidth="1"/>
    <col min="3600" max="3600" width="36.140625" customWidth="1"/>
    <col min="3841" max="3841" width="32.85546875" customWidth="1"/>
    <col min="3849" max="3849" width="12.28515625" customWidth="1"/>
    <col min="3852" max="3852" width="12.28515625" customWidth="1"/>
    <col min="3856" max="3856" width="36.140625" customWidth="1"/>
    <col min="4097" max="4097" width="32.85546875" customWidth="1"/>
    <col min="4105" max="4105" width="12.28515625" customWidth="1"/>
    <col min="4108" max="4108" width="12.28515625" customWidth="1"/>
    <col min="4112" max="4112" width="36.140625" customWidth="1"/>
    <col min="4353" max="4353" width="32.85546875" customWidth="1"/>
    <col min="4361" max="4361" width="12.28515625" customWidth="1"/>
    <col min="4364" max="4364" width="12.28515625" customWidth="1"/>
    <col min="4368" max="4368" width="36.140625" customWidth="1"/>
    <col min="4609" max="4609" width="32.85546875" customWidth="1"/>
    <col min="4617" max="4617" width="12.28515625" customWidth="1"/>
    <col min="4620" max="4620" width="12.28515625" customWidth="1"/>
    <col min="4624" max="4624" width="36.140625" customWidth="1"/>
    <col min="4865" max="4865" width="32.85546875" customWidth="1"/>
    <col min="4873" max="4873" width="12.28515625" customWidth="1"/>
    <col min="4876" max="4876" width="12.28515625" customWidth="1"/>
    <col min="4880" max="4880" width="36.140625" customWidth="1"/>
    <col min="5121" max="5121" width="32.85546875" customWidth="1"/>
    <col min="5129" max="5129" width="12.28515625" customWidth="1"/>
    <col min="5132" max="5132" width="12.28515625" customWidth="1"/>
    <col min="5136" max="5136" width="36.140625" customWidth="1"/>
    <col min="5377" max="5377" width="32.85546875" customWidth="1"/>
    <col min="5385" max="5385" width="12.28515625" customWidth="1"/>
    <col min="5388" max="5388" width="12.28515625" customWidth="1"/>
    <col min="5392" max="5392" width="36.140625" customWidth="1"/>
    <col min="5633" max="5633" width="32.85546875" customWidth="1"/>
    <col min="5641" max="5641" width="12.28515625" customWidth="1"/>
    <col min="5644" max="5644" width="12.28515625" customWidth="1"/>
    <col min="5648" max="5648" width="36.140625" customWidth="1"/>
    <col min="5889" max="5889" width="32.85546875" customWidth="1"/>
    <col min="5897" max="5897" width="12.28515625" customWidth="1"/>
    <col min="5900" max="5900" width="12.28515625" customWidth="1"/>
    <col min="5904" max="5904" width="36.140625" customWidth="1"/>
    <col min="6145" max="6145" width="32.85546875" customWidth="1"/>
    <col min="6153" max="6153" width="12.28515625" customWidth="1"/>
    <col min="6156" max="6156" width="12.28515625" customWidth="1"/>
    <col min="6160" max="6160" width="36.140625" customWidth="1"/>
    <col min="6401" max="6401" width="32.85546875" customWidth="1"/>
    <col min="6409" max="6409" width="12.28515625" customWidth="1"/>
    <col min="6412" max="6412" width="12.28515625" customWidth="1"/>
    <col min="6416" max="6416" width="36.140625" customWidth="1"/>
    <col min="6657" max="6657" width="32.85546875" customWidth="1"/>
    <col min="6665" max="6665" width="12.28515625" customWidth="1"/>
    <col min="6668" max="6668" width="12.28515625" customWidth="1"/>
    <col min="6672" max="6672" width="36.140625" customWidth="1"/>
    <col min="6913" max="6913" width="32.85546875" customWidth="1"/>
    <col min="6921" max="6921" width="12.28515625" customWidth="1"/>
    <col min="6924" max="6924" width="12.28515625" customWidth="1"/>
    <col min="6928" max="6928" width="36.140625" customWidth="1"/>
    <col min="7169" max="7169" width="32.85546875" customWidth="1"/>
    <col min="7177" max="7177" width="12.28515625" customWidth="1"/>
    <col min="7180" max="7180" width="12.28515625" customWidth="1"/>
    <col min="7184" max="7184" width="36.140625" customWidth="1"/>
    <col min="7425" max="7425" width="32.85546875" customWidth="1"/>
    <col min="7433" max="7433" width="12.28515625" customWidth="1"/>
    <col min="7436" max="7436" width="12.28515625" customWidth="1"/>
    <col min="7440" max="7440" width="36.140625" customWidth="1"/>
    <col min="7681" max="7681" width="32.85546875" customWidth="1"/>
    <col min="7689" max="7689" width="12.28515625" customWidth="1"/>
    <col min="7692" max="7692" width="12.28515625" customWidth="1"/>
    <col min="7696" max="7696" width="36.140625" customWidth="1"/>
    <col min="7937" max="7937" width="32.85546875" customWidth="1"/>
    <col min="7945" max="7945" width="12.28515625" customWidth="1"/>
    <col min="7948" max="7948" width="12.28515625" customWidth="1"/>
    <col min="7952" max="7952" width="36.140625" customWidth="1"/>
    <col min="8193" max="8193" width="32.85546875" customWidth="1"/>
    <col min="8201" max="8201" width="12.28515625" customWidth="1"/>
    <col min="8204" max="8204" width="12.28515625" customWidth="1"/>
    <col min="8208" max="8208" width="36.140625" customWidth="1"/>
    <col min="8449" max="8449" width="32.85546875" customWidth="1"/>
    <col min="8457" max="8457" width="12.28515625" customWidth="1"/>
    <col min="8460" max="8460" width="12.28515625" customWidth="1"/>
    <col min="8464" max="8464" width="36.140625" customWidth="1"/>
    <col min="8705" max="8705" width="32.85546875" customWidth="1"/>
    <col min="8713" max="8713" width="12.28515625" customWidth="1"/>
    <col min="8716" max="8716" width="12.28515625" customWidth="1"/>
    <col min="8720" max="8720" width="36.140625" customWidth="1"/>
    <col min="8961" max="8961" width="32.85546875" customWidth="1"/>
    <col min="8969" max="8969" width="12.28515625" customWidth="1"/>
    <col min="8972" max="8972" width="12.28515625" customWidth="1"/>
    <col min="8976" max="8976" width="36.140625" customWidth="1"/>
    <col min="9217" max="9217" width="32.85546875" customWidth="1"/>
    <col min="9225" max="9225" width="12.28515625" customWidth="1"/>
    <col min="9228" max="9228" width="12.28515625" customWidth="1"/>
    <col min="9232" max="9232" width="36.140625" customWidth="1"/>
    <col min="9473" max="9473" width="32.85546875" customWidth="1"/>
    <col min="9481" max="9481" width="12.28515625" customWidth="1"/>
    <col min="9484" max="9484" width="12.28515625" customWidth="1"/>
    <col min="9488" max="9488" width="36.140625" customWidth="1"/>
    <col min="9729" max="9729" width="32.85546875" customWidth="1"/>
    <col min="9737" max="9737" width="12.28515625" customWidth="1"/>
    <col min="9740" max="9740" width="12.28515625" customWidth="1"/>
    <col min="9744" max="9744" width="36.140625" customWidth="1"/>
    <col min="9985" max="9985" width="32.85546875" customWidth="1"/>
    <col min="9993" max="9993" width="12.28515625" customWidth="1"/>
    <col min="9996" max="9996" width="12.28515625" customWidth="1"/>
    <col min="10000" max="10000" width="36.140625" customWidth="1"/>
    <col min="10241" max="10241" width="32.85546875" customWidth="1"/>
    <col min="10249" max="10249" width="12.28515625" customWidth="1"/>
    <col min="10252" max="10252" width="12.28515625" customWidth="1"/>
    <col min="10256" max="10256" width="36.140625" customWidth="1"/>
    <col min="10497" max="10497" width="32.85546875" customWidth="1"/>
    <col min="10505" max="10505" width="12.28515625" customWidth="1"/>
    <col min="10508" max="10508" width="12.28515625" customWidth="1"/>
    <col min="10512" max="10512" width="36.140625" customWidth="1"/>
    <col min="10753" max="10753" width="32.85546875" customWidth="1"/>
    <col min="10761" max="10761" width="12.28515625" customWidth="1"/>
    <col min="10764" max="10764" width="12.28515625" customWidth="1"/>
    <col min="10768" max="10768" width="36.140625" customWidth="1"/>
    <col min="11009" max="11009" width="32.85546875" customWidth="1"/>
    <col min="11017" max="11017" width="12.28515625" customWidth="1"/>
    <col min="11020" max="11020" width="12.28515625" customWidth="1"/>
    <col min="11024" max="11024" width="36.140625" customWidth="1"/>
    <col min="11265" max="11265" width="32.85546875" customWidth="1"/>
    <col min="11273" max="11273" width="12.28515625" customWidth="1"/>
    <col min="11276" max="11276" width="12.28515625" customWidth="1"/>
    <col min="11280" max="11280" width="36.140625" customWidth="1"/>
    <col min="11521" max="11521" width="32.85546875" customWidth="1"/>
    <col min="11529" max="11529" width="12.28515625" customWidth="1"/>
    <col min="11532" max="11532" width="12.28515625" customWidth="1"/>
    <col min="11536" max="11536" width="36.140625" customWidth="1"/>
    <col min="11777" max="11777" width="32.85546875" customWidth="1"/>
    <col min="11785" max="11785" width="12.28515625" customWidth="1"/>
    <col min="11788" max="11788" width="12.28515625" customWidth="1"/>
    <col min="11792" max="11792" width="36.140625" customWidth="1"/>
    <col min="12033" max="12033" width="32.85546875" customWidth="1"/>
    <col min="12041" max="12041" width="12.28515625" customWidth="1"/>
    <col min="12044" max="12044" width="12.28515625" customWidth="1"/>
    <col min="12048" max="12048" width="36.140625" customWidth="1"/>
    <col min="12289" max="12289" width="32.85546875" customWidth="1"/>
    <col min="12297" max="12297" width="12.28515625" customWidth="1"/>
    <col min="12300" max="12300" width="12.28515625" customWidth="1"/>
    <col min="12304" max="12304" width="36.140625" customWidth="1"/>
    <col min="12545" max="12545" width="32.85546875" customWidth="1"/>
    <col min="12553" max="12553" width="12.28515625" customWidth="1"/>
    <col min="12556" max="12556" width="12.28515625" customWidth="1"/>
    <col min="12560" max="12560" width="36.140625" customWidth="1"/>
    <col min="12801" max="12801" width="32.85546875" customWidth="1"/>
    <col min="12809" max="12809" width="12.28515625" customWidth="1"/>
    <col min="12812" max="12812" width="12.28515625" customWidth="1"/>
    <col min="12816" max="12816" width="36.140625" customWidth="1"/>
    <col min="13057" max="13057" width="32.85546875" customWidth="1"/>
    <col min="13065" max="13065" width="12.28515625" customWidth="1"/>
    <col min="13068" max="13068" width="12.28515625" customWidth="1"/>
    <col min="13072" max="13072" width="36.140625" customWidth="1"/>
    <col min="13313" max="13313" width="32.85546875" customWidth="1"/>
    <col min="13321" max="13321" width="12.28515625" customWidth="1"/>
    <col min="13324" max="13324" width="12.28515625" customWidth="1"/>
    <col min="13328" max="13328" width="36.140625" customWidth="1"/>
    <col min="13569" max="13569" width="32.85546875" customWidth="1"/>
    <col min="13577" max="13577" width="12.28515625" customWidth="1"/>
    <col min="13580" max="13580" width="12.28515625" customWidth="1"/>
    <col min="13584" max="13584" width="36.140625" customWidth="1"/>
    <col min="13825" max="13825" width="32.85546875" customWidth="1"/>
    <col min="13833" max="13833" width="12.28515625" customWidth="1"/>
    <col min="13836" max="13836" width="12.28515625" customWidth="1"/>
    <col min="13840" max="13840" width="36.140625" customWidth="1"/>
    <col min="14081" max="14081" width="32.85546875" customWidth="1"/>
    <col min="14089" max="14089" width="12.28515625" customWidth="1"/>
    <col min="14092" max="14092" width="12.28515625" customWidth="1"/>
    <col min="14096" max="14096" width="36.140625" customWidth="1"/>
    <col min="14337" max="14337" width="32.85546875" customWidth="1"/>
    <col min="14345" max="14345" width="12.28515625" customWidth="1"/>
    <col min="14348" max="14348" width="12.28515625" customWidth="1"/>
    <col min="14352" max="14352" width="36.140625" customWidth="1"/>
    <col min="14593" max="14593" width="32.85546875" customWidth="1"/>
    <col min="14601" max="14601" width="12.28515625" customWidth="1"/>
    <col min="14604" max="14604" width="12.28515625" customWidth="1"/>
    <col min="14608" max="14608" width="36.140625" customWidth="1"/>
    <col min="14849" max="14849" width="32.85546875" customWidth="1"/>
    <col min="14857" max="14857" width="12.28515625" customWidth="1"/>
    <col min="14860" max="14860" width="12.28515625" customWidth="1"/>
    <col min="14864" max="14864" width="36.140625" customWidth="1"/>
    <col min="15105" max="15105" width="32.85546875" customWidth="1"/>
    <col min="15113" max="15113" width="12.28515625" customWidth="1"/>
    <col min="15116" max="15116" width="12.28515625" customWidth="1"/>
    <col min="15120" max="15120" width="36.140625" customWidth="1"/>
    <col min="15361" max="15361" width="32.85546875" customWidth="1"/>
    <col min="15369" max="15369" width="12.28515625" customWidth="1"/>
    <col min="15372" max="15372" width="12.28515625" customWidth="1"/>
    <col min="15376" max="15376" width="36.140625" customWidth="1"/>
    <col min="15617" max="15617" width="32.85546875" customWidth="1"/>
    <col min="15625" max="15625" width="12.28515625" customWidth="1"/>
    <col min="15628" max="15628" width="12.28515625" customWidth="1"/>
    <col min="15632" max="15632" width="36.140625" customWidth="1"/>
    <col min="15873" max="15873" width="32.85546875" customWidth="1"/>
    <col min="15881" max="15881" width="12.28515625" customWidth="1"/>
    <col min="15884" max="15884" width="12.28515625" customWidth="1"/>
    <col min="15888" max="15888" width="36.140625" customWidth="1"/>
    <col min="16129" max="16129" width="32.85546875" customWidth="1"/>
    <col min="16137" max="16137" width="12.28515625" customWidth="1"/>
    <col min="16140" max="16140" width="12.28515625" customWidth="1"/>
    <col min="16144" max="16144" width="36.140625" customWidth="1"/>
  </cols>
  <sheetData>
    <row r="1" spans="1:17">
      <c r="A1" s="189" t="s">
        <v>0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</row>
    <row r="2" spans="1:17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</row>
    <row r="3" spans="1:17">
      <c r="A3" s="189"/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P3" s="13" t="s">
        <v>1</v>
      </c>
      <c r="Q3" s="14">
        <v>4</v>
      </c>
    </row>
    <row r="4" spans="1:17" s="137" customFormat="1" ht="28.5" customHeight="1">
      <c r="A4" s="214" t="s">
        <v>2</v>
      </c>
      <c r="B4" s="177" t="s">
        <v>3</v>
      </c>
      <c r="C4" s="177" t="s">
        <v>4</v>
      </c>
      <c r="D4" s="177" t="s">
        <v>5</v>
      </c>
      <c r="E4" s="177" t="s">
        <v>6</v>
      </c>
      <c r="F4" s="177" t="s">
        <v>7</v>
      </c>
      <c r="G4" s="177" t="s">
        <v>8</v>
      </c>
      <c r="H4" s="177" t="s">
        <v>9</v>
      </c>
      <c r="I4" s="177" t="s">
        <v>10</v>
      </c>
      <c r="J4" s="185" t="s">
        <v>11</v>
      </c>
      <c r="K4" s="177" t="s">
        <v>12</v>
      </c>
      <c r="L4" s="177" t="s">
        <v>11</v>
      </c>
      <c r="P4" s="15" t="s">
        <v>13</v>
      </c>
      <c r="Q4" s="14">
        <v>4</v>
      </c>
    </row>
    <row r="5" spans="1:17" s="137" customFormat="1">
      <c r="A5" s="215"/>
      <c r="B5" s="178"/>
      <c r="C5" s="178"/>
      <c r="D5" s="178"/>
      <c r="E5" s="178"/>
      <c r="F5" s="178"/>
      <c r="G5" s="178"/>
      <c r="H5" s="178"/>
      <c r="I5" s="178"/>
      <c r="J5" s="186"/>
      <c r="K5" s="178"/>
      <c r="L5" s="178"/>
      <c r="P5" s="15" t="s">
        <v>14</v>
      </c>
      <c r="Q5" s="14">
        <v>1</v>
      </c>
    </row>
    <row r="6" spans="1:17" s="138" customFormat="1">
      <c r="A6" s="141" t="s">
        <v>1</v>
      </c>
      <c r="B6" s="128">
        <v>1750905</v>
      </c>
      <c r="C6" s="128">
        <v>17106342</v>
      </c>
      <c r="D6" s="128">
        <v>2700</v>
      </c>
      <c r="E6" s="128">
        <f t="shared" ref="E6:E10" si="0">C6+D6</f>
        <v>17109042</v>
      </c>
      <c r="F6" s="128">
        <f t="shared" ref="F6:F10" si="1">E6*8/100</f>
        <v>1368723.36</v>
      </c>
      <c r="G6" s="128">
        <f t="shared" ref="G6:G10" si="2">E6+F6</f>
        <v>18477765.359999999</v>
      </c>
      <c r="H6" s="128">
        <f t="shared" ref="H6:H10" si="3">G6*10/100</f>
        <v>1847776.5360000001</v>
      </c>
      <c r="I6" s="128">
        <f t="shared" ref="I6:I10" si="4">H6*19/100</f>
        <v>351077.54184000002</v>
      </c>
      <c r="J6" s="146">
        <f t="shared" ref="J6:J10" si="5">G6+I6</f>
        <v>18828842.901840001</v>
      </c>
      <c r="K6" s="146">
        <v>4</v>
      </c>
      <c r="L6" s="146">
        <f t="shared" ref="L6:L10" si="6">J6*K6</f>
        <v>75315371.607360005</v>
      </c>
      <c r="P6" s="15" t="s">
        <v>15</v>
      </c>
      <c r="Q6" s="14">
        <v>4</v>
      </c>
    </row>
    <row r="7" spans="1:17" s="138" customFormat="1" ht="28.5">
      <c r="A7" s="142" t="s">
        <v>13</v>
      </c>
      <c r="B7" s="128">
        <v>1750905</v>
      </c>
      <c r="C7" s="128">
        <v>5702114</v>
      </c>
      <c r="D7" s="128">
        <v>2700</v>
      </c>
      <c r="E7" s="128">
        <f t="shared" si="0"/>
        <v>5704814</v>
      </c>
      <c r="F7" s="128">
        <f t="shared" si="1"/>
        <v>456385.12</v>
      </c>
      <c r="G7" s="128">
        <f t="shared" si="2"/>
        <v>6161199.1200000001</v>
      </c>
      <c r="H7" s="128">
        <f t="shared" si="3"/>
        <v>616119.91200000001</v>
      </c>
      <c r="I7" s="128">
        <f t="shared" si="4"/>
        <v>117062.78328</v>
      </c>
      <c r="J7" s="146">
        <f t="shared" si="5"/>
        <v>6278261.9032800002</v>
      </c>
      <c r="K7" s="146">
        <v>4</v>
      </c>
      <c r="L7" s="146">
        <f t="shared" si="6"/>
        <v>25113047.613120001</v>
      </c>
      <c r="P7" s="15" t="s">
        <v>16</v>
      </c>
      <c r="Q7" s="14">
        <v>9</v>
      </c>
    </row>
    <row r="8" spans="1:17" s="139" customFormat="1" ht="28.5">
      <c r="A8" s="142" t="s">
        <v>14</v>
      </c>
      <c r="B8" s="128">
        <v>512773</v>
      </c>
      <c r="C8" s="128">
        <v>5009790</v>
      </c>
      <c r="D8" s="128">
        <v>900</v>
      </c>
      <c r="E8" s="128">
        <f t="shared" si="0"/>
        <v>5010690</v>
      </c>
      <c r="F8" s="128">
        <f t="shared" si="1"/>
        <v>400855.2</v>
      </c>
      <c r="G8" s="128">
        <f t="shared" si="2"/>
        <v>5411545.2000000002</v>
      </c>
      <c r="H8" s="128">
        <f t="shared" si="3"/>
        <v>541154.52</v>
      </c>
      <c r="I8" s="128">
        <f t="shared" si="4"/>
        <v>102819.3588</v>
      </c>
      <c r="J8" s="146">
        <f t="shared" si="5"/>
        <v>5514364.5587999998</v>
      </c>
      <c r="K8" s="146">
        <v>1</v>
      </c>
      <c r="L8" s="146">
        <f t="shared" si="6"/>
        <v>5514364.5587999998</v>
      </c>
      <c r="P8" s="15" t="s">
        <v>17</v>
      </c>
      <c r="Q8" s="14">
        <v>2</v>
      </c>
    </row>
    <row r="9" spans="1:17" s="139" customFormat="1" ht="15.75">
      <c r="A9" s="142" t="s">
        <v>15</v>
      </c>
      <c r="B9" s="128">
        <v>654497</v>
      </c>
      <c r="C9" s="128">
        <v>6394438</v>
      </c>
      <c r="D9" s="128">
        <v>900</v>
      </c>
      <c r="E9" s="128">
        <f t="shared" si="0"/>
        <v>6395338</v>
      </c>
      <c r="F9" s="128">
        <f t="shared" si="1"/>
        <v>511627.04</v>
      </c>
      <c r="G9" s="128">
        <f t="shared" si="2"/>
        <v>6906965.04</v>
      </c>
      <c r="H9" s="128">
        <f t="shared" si="3"/>
        <v>690696.50399999996</v>
      </c>
      <c r="I9" s="128">
        <f t="shared" si="4"/>
        <v>131232.33575999999</v>
      </c>
      <c r="J9" s="146">
        <f t="shared" si="5"/>
        <v>7038197.3757600002</v>
      </c>
      <c r="K9" s="146">
        <v>4</v>
      </c>
      <c r="L9" s="146">
        <f t="shared" si="6"/>
        <v>28152789.503040001</v>
      </c>
      <c r="P9" s="15" t="s">
        <v>18</v>
      </c>
      <c r="Q9" s="11">
        <f>SUM(Q3:Q8)</f>
        <v>24</v>
      </c>
    </row>
    <row r="10" spans="1:17" s="138" customFormat="1">
      <c r="A10" s="142" t="s">
        <v>16</v>
      </c>
      <c r="B10" s="128">
        <v>981746</v>
      </c>
      <c r="C10" s="128">
        <v>9591657</v>
      </c>
      <c r="D10" s="128">
        <v>1800</v>
      </c>
      <c r="E10" s="128">
        <f t="shared" si="0"/>
        <v>9593457</v>
      </c>
      <c r="F10" s="128">
        <f t="shared" si="1"/>
        <v>767476.56</v>
      </c>
      <c r="G10" s="128">
        <f t="shared" si="2"/>
        <v>10360933.560000001</v>
      </c>
      <c r="H10" s="128">
        <f t="shared" si="3"/>
        <v>1036093.356</v>
      </c>
      <c r="I10" s="128">
        <f t="shared" si="4"/>
        <v>196857.73764000001</v>
      </c>
      <c r="J10" s="146">
        <f t="shared" si="5"/>
        <v>10557791.29764</v>
      </c>
      <c r="K10" s="146">
        <v>9</v>
      </c>
      <c r="L10" s="146">
        <f t="shared" si="6"/>
        <v>95020121.678760007</v>
      </c>
      <c r="P10" s="16" t="s">
        <v>19</v>
      </c>
      <c r="Q10" s="17">
        <v>32</v>
      </c>
    </row>
    <row r="12" spans="1:17">
      <c r="A12" s="193" t="s">
        <v>20</v>
      </c>
      <c r="B12" s="194"/>
      <c r="C12" s="194"/>
      <c r="D12" s="194"/>
      <c r="E12" s="194"/>
      <c r="F12" s="194"/>
      <c r="G12" s="194"/>
      <c r="H12" s="194"/>
      <c r="I12" s="194"/>
      <c r="J12" s="194"/>
      <c r="K12" s="195"/>
      <c r="L12" s="153">
        <f>SUM(L6:L10)</f>
        <v>229115694.96108001</v>
      </c>
    </row>
    <row r="14" spans="1:17">
      <c r="A14" s="189" t="s">
        <v>21</v>
      </c>
      <c r="B14" s="189"/>
      <c r="C14" s="189"/>
      <c r="D14" s="189"/>
      <c r="E14" s="189"/>
      <c r="F14" s="189"/>
      <c r="G14" s="189"/>
      <c r="H14" s="189"/>
      <c r="I14" s="189"/>
      <c r="J14" s="189"/>
      <c r="K14" s="189"/>
      <c r="L14" s="189"/>
      <c r="N14" s="147">
        <f>L12*5</f>
        <v>1145578474.8053999</v>
      </c>
    </row>
    <row r="15" spans="1:17">
      <c r="A15" s="189"/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N15" s="147">
        <f>(I43+L48)*5</f>
        <v>953413677.05799997</v>
      </c>
    </row>
    <row r="16" spans="1:17">
      <c r="A16" s="189"/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N16" s="147"/>
    </row>
    <row r="17" spans="1:14" s="139" customFormat="1" ht="11.25" customHeight="1">
      <c r="A17" s="214" t="s">
        <v>2</v>
      </c>
      <c r="B17" s="177" t="s">
        <v>3</v>
      </c>
      <c r="C17" s="177" t="s">
        <v>4</v>
      </c>
      <c r="D17" s="177" t="s">
        <v>5</v>
      </c>
      <c r="E17" s="177" t="s">
        <v>6</v>
      </c>
      <c r="F17" s="177" t="s">
        <v>7</v>
      </c>
      <c r="G17" s="177" t="s">
        <v>8</v>
      </c>
      <c r="H17" s="177" t="s">
        <v>9</v>
      </c>
      <c r="I17" s="177" t="s">
        <v>10</v>
      </c>
      <c r="J17" s="185" t="s">
        <v>11</v>
      </c>
      <c r="K17" s="177" t="s">
        <v>12</v>
      </c>
      <c r="L17" s="177" t="s">
        <v>11</v>
      </c>
    </row>
    <row r="18" spans="1:14" s="139" customFormat="1" ht="11.25" customHeight="1">
      <c r="A18" s="215"/>
      <c r="B18" s="178"/>
      <c r="C18" s="178"/>
      <c r="D18" s="178"/>
      <c r="E18" s="178"/>
      <c r="F18" s="178"/>
      <c r="G18" s="178"/>
      <c r="H18" s="178"/>
      <c r="I18" s="178"/>
      <c r="J18" s="186"/>
      <c r="K18" s="178"/>
      <c r="L18" s="178"/>
    </row>
    <row r="19" spans="1:14" s="138" customFormat="1" ht="14.25">
      <c r="A19" s="141" t="s">
        <v>1</v>
      </c>
      <c r="B19" s="128">
        <v>1750905</v>
      </c>
      <c r="C19" s="128">
        <v>17246414</v>
      </c>
      <c r="D19" s="128">
        <v>2700</v>
      </c>
      <c r="E19" s="128">
        <f t="shared" ref="E19:E23" si="7">C19+D19</f>
        <v>17249114</v>
      </c>
      <c r="F19" s="128">
        <f t="shared" ref="F19:F23" si="8">E19*8/100</f>
        <v>1379929.12</v>
      </c>
      <c r="G19" s="128">
        <f t="shared" ref="G19:G23" si="9">F19+E19</f>
        <v>18629043.120000001</v>
      </c>
      <c r="H19" s="128">
        <f t="shared" ref="H19:H23" si="10">G19*10/100</f>
        <v>1862904.3119999999</v>
      </c>
      <c r="I19" s="128">
        <f t="shared" ref="I19:I23" si="11">H19*19/100</f>
        <v>353951.81928</v>
      </c>
      <c r="J19" s="146">
        <f t="shared" ref="J19:J23" si="12">G19+I19</f>
        <v>18982994.93928</v>
      </c>
      <c r="K19" s="146">
        <v>4</v>
      </c>
      <c r="L19" s="146">
        <f t="shared" ref="L19:L23" si="13">J19*K19</f>
        <v>75931979.757119998</v>
      </c>
    </row>
    <row r="20" spans="1:14" s="138" customFormat="1" ht="28.5">
      <c r="A20" s="142" t="s">
        <v>13</v>
      </c>
      <c r="B20" s="128">
        <v>1750905</v>
      </c>
      <c r="C20" s="128">
        <v>5748805</v>
      </c>
      <c r="D20" s="128">
        <v>2700</v>
      </c>
      <c r="E20" s="128">
        <f t="shared" si="7"/>
        <v>5751505</v>
      </c>
      <c r="F20" s="128">
        <f t="shared" si="8"/>
        <v>460120.4</v>
      </c>
      <c r="G20" s="128">
        <f t="shared" si="9"/>
        <v>6211625.4000000004</v>
      </c>
      <c r="H20" s="128">
        <f t="shared" si="10"/>
        <v>621162.54</v>
      </c>
      <c r="I20" s="128">
        <f t="shared" si="11"/>
        <v>118020.8826</v>
      </c>
      <c r="J20" s="146">
        <f t="shared" si="12"/>
        <v>6329646.2825999996</v>
      </c>
      <c r="K20" s="146">
        <v>4</v>
      </c>
      <c r="L20" s="146">
        <f t="shared" si="13"/>
        <v>25318585.130399998</v>
      </c>
    </row>
    <row r="21" spans="1:14" s="139" customFormat="1" ht="14.25">
      <c r="A21" s="142" t="s">
        <v>14</v>
      </c>
      <c r="B21" s="128">
        <v>512772.73200000002</v>
      </c>
      <c r="C21" s="128">
        <v>5050811.4101999998</v>
      </c>
      <c r="D21" s="128">
        <v>900</v>
      </c>
      <c r="E21" s="128">
        <f t="shared" si="7"/>
        <v>5051711.4101999998</v>
      </c>
      <c r="F21" s="128">
        <f t="shared" si="8"/>
        <v>404136.912816</v>
      </c>
      <c r="G21" s="128">
        <f t="shared" si="9"/>
        <v>5455848.323016</v>
      </c>
      <c r="H21" s="128">
        <f t="shared" si="10"/>
        <v>545584.83230160002</v>
      </c>
      <c r="I21" s="128">
        <f t="shared" si="11"/>
        <v>103661.118137304</v>
      </c>
      <c r="J21" s="146">
        <f t="shared" si="12"/>
        <v>5559509.4411533</v>
      </c>
      <c r="K21" s="146">
        <v>1</v>
      </c>
      <c r="L21" s="146">
        <f t="shared" si="13"/>
        <v>5559509.4411533</v>
      </c>
    </row>
    <row r="22" spans="1:14" s="139" customFormat="1" ht="14.25">
      <c r="A22" s="142" t="s">
        <v>15</v>
      </c>
      <c r="B22" s="128">
        <v>654497.26800000004</v>
      </c>
      <c r="C22" s="128">
        <v>6446798.0898000002</v>
      </c>
      <c r="D22" s="128">
        <v>900</v>
      </c>
      <c r="E22" s="128">
        <f t="shared" si="7"/>
        <v>6447698.0898000002</v>
      </c>
      <c r="F22" s="128">
        <f t="shared" si="8"/>
        <v>515815.84718400001</v>
      </c>
      <c r="G22" s="128">
        <f t="shared" si="9"/>
        <v>6963513.9369839998</v>
      </c>
      <c r="H22" s="128">
        <f t="shared" si="10"/>
        <v>696351.3936984</v>
      </c>
      <c r="I22" s="128">
        <f t="shared" si="11"/>
        <v>132306.76480269601</v>
      </c>
      <c r="J22" s="146">
        <f t="shared" si="12"/>
        <v>7095820.7017866997</v>
      </c>
      <c r="K22" s="146">
        <v>4</v>
      </c>
      <c r="L22" s="146">
        <f t="shared" si="13"/>
        <v>28383282.807146799</v>
      </c>
    </row>
    <row r="23" spans="1:14" s="138" customFormat="1" ht="14.25">
      <c r="A23" s="142" t="s">
        <v>16</v>
      </c>
      <c r="B23" s="128">
        <v>981745.902</v>
      </c>
      <c r="C23" s="128">
        <v>9670197.1347000003</v>
      </c>
      <c r="D23" s="128">
        <v>1800</v>
      </c>
      <c r="E23" s="128">
        <f t="shared" si="7"/>
        <v>9671997.1347000003</v>
      </c>
      <c r="F23" s="128">
        <f t="shared" si="8"/>
        <v>773759.77077599999</v>
      </c>
      <c r="G23" s="128">
        <f t="shared" si="9"/>
        <v>10445756.905476</v>
      </c>
      <c r="H23" s="128">
        <f t="shared" si="10"/>
        <v>1044575.6905476</v>
      </c>
      <c r="I23" s="128">
        <f t="shared" si="11"/>
        <v>198469.38120404401</v>
      </c>
      <c r="J23" s="146">
        <f t="shared" si="12"/>
        <v>10644226.28668</v>
      </c>
      <c r="K23" s="146">
        <v>9</v>
      </c>
      <c r="L23" s="146">
        <f t="shared" si="13"/>
        <v>95798036.5801204</v>
      </c>
    </row>
    <row r="25" spans="1:14" s="138" customFormat="1">
      <c r="A25" s="193" t="s">
        <v>20</v>
      </c>
      <c r="B25" s="194"/>
      <c r="C25" s="194"/>
      <c r="D25" s="194"/>
      <c r="E25" s="194"/>
      <c r="F25" s="194"/>
      <c r="G25" s="194"/>
      <c r="H25" s="194"/>
      <c r="I25" s="194"/>
      <c r="J25" s="194"/>
      <c r="K25" s="195"/>
      <c r="L25" s="153">
        <f>SUM(L19:L23)</f>
        <v>230991393.71594</v>
      </c>
      <c r="N25" s="147">
        <f>L25/30*14</f>
        <v>107795983.734106</v>
      </c>
    </row>
    <row r="26" spans="1:14">
      <c r="N26" s="147">
        <f>(I43+L50)/30*14</f>
        <v>89131816.116559997</v>
      </c>
    </row>
    <row r="28" spans="1:14">
      <c r="A28" s="189" t="s">
        <v>22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</row>
    <row r="29" spans="1:14">
      <c r="A29" s="189"/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</row>
    <row r="30" spans="1:14">
      <c r="A30" s="189"/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</row>
    <row r="31" spans="1:14" s="140" customFormat="1" ht="11.25" customHeight="1">
      <c r="A31" s="214" t="s">
        <v>2</v>
      </c>
      <c r="B31" s="177" t="s">
        <v>3</v>
      </c>
      <c r="C31" s="177" t="s">
        <v>4</v>
      </c>
      <c r="D31" s="177" t="s">
        <v>5</v>
      </c>
      <c r="E31" s="177" t="s">
        <v>6</v>
      </c>
      <c r="F31" s="177" t="s">
        <v>7</v>
      </c>
      <c r="G31" s="177" t="s">
        <v>8</v>
      </c>
      <c r="H31" s="177" t="s">
        <v>9</v>
      </c>
      <c r="I31" s="177" t="s">
        <v>10</v>
      </c>
      <c r="J31" s="185" t="s">
        <v>11</v>
      </c>
      <c r="K31" s="177" t="s">
        <v>12</v>
      </c>
      <c r="L31" s="177" t="s">
        <v>11</v>
      </c>
    </row>
    <row r="32" spans="1:14" s="140" customFormat="1" ht="11.25" customHeight="1">
      <c r="A32" s="215"/>
      <c r="B32" s="178"/>
      <c r="C32" s="178"/>
      <c r="D32" s="178"/>
      <c r="E32" s="178"/>
      <c r="F32" s="178"/>
      <c r="G32" s="178"/>
      <c r="H32" s="178"/>
      <c r="I32" s="178"/>
      <c r="J32" s="186"/>
      <c r="K32" s="178"/>
      <c r="L32" s="178"/>
    </row>
    <row r="33" spans="1:26" s="140" customFormat="1" ht="14.25">
      <c r="A33" s="141" t="s">
        <v>1</v>
      </c>
      <c r="B33" s="128">
        <v>1750905</v>
      </c>
      <c r="C33" s="128">
        <v>17876740</v>
      </c>
      <c r="D33" s="128">
        <v>2700</v>
      </c>
      <c r="E33" s="128">
        <f t="shared" ref="E33:E37" si="14">C33+D33</f>
        <v>17879440</v>
      </c>
      <c r="F33" s="128">
        <f t="shared" ref="F33:F37" si="15">+E33*8%</f>
        <v>1430355.2</v>
      </c>
      <c r="G33" s="143">
        <f t="shared" ref="G33:G37" si="16">E33+F33</f>
        <v>19309795.199999999</v>
      </c>
      <c r="H33" s="128">
        <f t="shared" ref="H33:H37" si="17">+G33*10%</f>
        <v>1930979.52</v>
      </c>
      <c r="I33" s="128">
        <f t="shared" ref="I33:I37" si="18">H33*19/100</f>
        <v>366886.10879999999</v>
      </c>
      <c r="J33" s="146">
        <f t="shared" ref="J33:J37" si="19">G33+I33</f>
        <v>19676681.308800001</v>
      </c>
      <c r="K33" s="146">
        <v>4</v>
      </c>
      <c r="L33" s="146">
        <f t="shared" ref="L33:L37" si="20">J33*K33</f>
        <v>78706725.235200003</v>
      </c>
    </row>
    <row r="34" spans="1:26" s="138" customFormat="1" ht="28.5">
      <c r="A34" s="142" t="s">
        <v>13</v>
      </c>
      <c r="B34" s="128">
        <v>1750905</v>
      </c>
      <c r="C34" s="128">
        <v>5958913</v>
      </c>
      <c r="D34" s="128">
        <v>2700</v>
      </c>
      <c r="E34" s="128">
        <f t="shared" si="14"/>
        <v>5961613</v>
      </c>
      <c r="F34" s="128">
        <f t="shared" si="15"/>
        <v>476929.04</v>
      </c>
      <c r="G34" s="143">
        <f t="shared" si="16"/>
        <v>6438542.04</v>
      </c>
      <c r="H34" s="128">
        <f t="shared" si="17"/>
        <v>643854.20400000003</v>
      </c>
      <c r="I34" s="128">
        <f t="shared" si="18"/>
        <v>122332.29876000001</v>
      </c>
      <c r="J34" s="146">
        <f t="shared" si="19"/>
        <v>6560874.3387599997</v>
      </c>
      <c r="K34" s="146">
        <v>4</v>
      </c>
      <c r="L34" s="146">
        <f t="shared" si="20"/>
        <v>26243497.355039999</v>
      </c>
    </row>
    <row r="35" spans="1:26" s="139" customFormat="1" ht="14.25">
      <c r="A35" s="142" t="s">
        <v>14</v>
      </c>
      <c r="B35" s="128">
        <v>512772.73200000002</v>
      </c>
      <c r="C35" s="128">
        <v>5235409.5937200002</v>
      </c>
      <c r="D35" s="128">
        <v>900</v>
      </c>
      <c r="E35" s="128">
        <f t="shared" si="14"/>
        <v>5236309.5937200002</v>
      </c>
      <c r="F35" s="128">
        <f t="shared" si="15"/>
        <v>418904.7674976</v>
      </c>
      <c r="G35" s="143">
        <f t="shared" si="16"/>
        <v>5655214.3612176003</v>
      </c>
      <c r="H35" s="128">
        <f t="shared" si="17"/>
        <v>565521.43612176005</v>
      </c>
      <c r="I35" s="128">
        <f t="shared" si="18"/>
        <v>107449.072863134</v>
      </c>
      <c r="J35" s="146">
        <f t="shared" si="19"/>
        <v>5762663.4340807302</v>
      </c>
      <c r="K35" s="146">
        <v>1</v>
      </c>
      <c r="L35" s="146">
        <f t="shared" si="20"/>
        <v>5762663.4340807302</v>
      </c>
    </row>
    <row r="36" spans="1:26" s="138" customFormat="1" ht="14.25">
      <c r="A36" s="142" t="s">
        <v>16</v>
      </c>
      <c r="B36" s="128">
        <v>981745.902</v>
      </c>
      <c r="C36" s="128">
        <v>10023625.65942</v>
      </c>
      <c r="D36" s="128">
        <v>1800</v>
      </c>
      <c r="E36" s="128">
        <f t="shared" si="14"/>
        <v>10025425.65942</v>
      </c>
      <c r="F36" s="128">
        <f t="shared" si="15"/>
        <v>802034.05275359994</v>
      </c>
      <c r="G36" s="143">
        <f t="shared" si="16"/>
        <v>10827459.7121736</v>
      </c>
      <c r="H36" s="128">
        <f t="shared" si="17"/>
        <v>1082745.9712173601</v>
      </c>
      <c r="I36" s="128">
        <f t="shared" si="18"/>
        <v>205721.73453129799</v>
      </c>
      <c r="J36" s="146">
        <f t="shared" si="19"/>
        <v>11033181.4467049</v>
      </c>
      <c r="K36" s="146">
        <v>9</v>
      </c>
      <c r="L36" s="146">
        <f t="shared" si="20"/>
        <v>99298633.020344093</v>
      </c>
    </row>
    <row r="37" spans="1:26" s="138" customFormat="1" ht="14.25">
      <c r="A37" s="142" t="s">
        <v>23</v>
      </c>
      <c r="B37" s="128">
        <v>675862.79850000003</v>
      </c>
      <c r="C37" s="128">
        <v>6900559.1726850001</v>
      </c>
      <c r="D37" s="128">
        <v>900</v>
      </c>
      <c r="E37" s="128">
        <f t="shared" si="14"/>
        <v>6901459.1726850001</v>
      </c>
      <c r="F37" s="128">
        <f t="shared" si="15"/>
        <v>552116.73381480004</v>
      </c>
      <c r="G37" s="143">
        <f t="shared" si="16"/>
        <v>7453575.9064998003</v>
      </c>
      <c r="H37" s="128">
        <f t="shared" si="17"/>
        <v>745357.59064998</v>
      </c>
      <c r="I37" s="128">
        <f t="shared" si="18"/>
        <v>141617.94222349601</v>
      </c>
      <c r="J37" s="146">
        <f t="shared" si="19"/>
        <v>7595193.8487232998</v>
      </c>
      <c r="K37" s="146">
        <v>4</v>
      </c>
      <c r="L37" s="146">
        <f t="shared" si="20"/>
        <v>30380775.394893199</v>
      </c>
    </row>
    <row r="39" spans="1:26">
      <c r="A39" s="193" t="s">
        <v>20</v>
      </c>
      <c r="B39" s="194"/>
      <c r="C39" s="194"/>
      <c r="D39" s="194"/>
      <c r="E39" s="194"/>
      <c r="F39" s="194"/>
      <c r="G39" s="194"/>
      <c r="H39" s="194"/>
      <c r="I39" s="194"/>
      <c r="J39" s="194"/>
      <c r="K39" s="195"/>
      <c r="L39" s="153">
        <f>SUM(L33:L37)</f>
        <v>240392294.439558</v>
      </c>
      <c r="N39" s="147">
        <f>L39/30*9</f>
        <v>72117688.331867397</v>
      </c>
    </row>
    <row r="40" spans="1:26" ht="15.75" thickBot="1">
      <c r="N40" s="147">
        <f>(I43+L52)/30*9</f>
        <v>57722944.094400004</v>
      </c>
    </row>
    <row r="41" spans="1:26" ht="61.5" customHeight="1" thickBot="1">
      <c r="A41" s="200" t="s">
        <v>24</v>
      </c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2"/>
      <c r="N41" s="147"/>
      <c r="O41" s="147"/>
      <c r="P41" s="147"/>
      <c r="Q41" s="147"/>
    </row>
    <row r="42" spans="1:26" ht="36">
      <c r="A42" s="154" t="s">
        <v>2</v>
      </c>
      <c r="B42" s="155" t="s">
        <v>25</v>
      </c>
      <c r="C42" s="155" t="s">
        <v>26</v>
      </c>
      <c r="D42" s="156" t="s">
        <v>27</v>
      </c>
      <c r="E42" s="157" t="s">
        <v>8</v>
      </c>
      <c r="F42" s="157" t="s">
        <v>28</v>
      </c>
      <c r="G42" s="157" t="s">
        <v>29</v>
      </c>
      <c r="H42" s="158" t="s">
        <v>30</v>
      </c>
      <c r="I42" s="203" t="s">
        <v>31</v>
      </c>
      <c r="J42" s="204"/>
      <c r="K42" s="204"/>
      <c r="L42" s="205"/>
      <c r="N42" s="147"/>
      <c r="O42" s="147"/>
      <c r="P42" s="147"/>
      <c r="Q42" s="147"/>
    </row>
    <row r="43" spans="1:26" ht="60.75" thickBot="1">
      <c r="A43" s="159" t="s">
        <v>32</v>
      </c>
      <c r="B43" s="160" t="s">
        <v>33</v>
      </c>
      <c r="C43" s="161">
        <v>32</v>
      </c>
      <c r="D43" s="162">
        <v>4671482</v>
      </c>
      <c r="E43" s="162">
        <v>4671482</v>
      </c>
      <c r="F43" s="163">
        <f>E43*10/100</f>
        <v>467148.2</v>
      </c>
      <c r="G43" s="163">
        <f>F43*19/100</f>
        <v>88758.157999999996</v>
      </c>
      <c r="H43" s="164">
        <f>G43+E43</f>
        <v>4760240.1579999998</v>
      </c>
      <c r="I43" s="206">
        <f>H43*C43</f>
        <v>152327685.05599999</v>
      </c>
      <c r="J43" s="207"/>
      <c r="K43" s="207"/>
      <c r="L43" s="208"/>
      <c r="N43" s="147"/>
      <c r="O43" s="147"/>
      <c r="P43" s="147"/>
      <c r="Q43" s="147"/>
    </row>
    <row r="44" spans="1:26" ht="15.75">
      <c r="A44" s="196" t="s">
        <v>34</v>
      </c>
      <c r="B44" s="197"/>
      <c r="C44" s="197"/>
      <c r="D44" s="197"/>
      <c r="E44" s="197"/>
      <c r="F44" s="197"/>
      <c r="G44" s="197"/>
      <c r="H44" s="197"/>
      <c r="I44" s="198"/>
      <c r="J44" s="198"/>
      <c r="K44" s="198"/>
      <c r="L44" s="199"/>
    </row>
    <row r="45" spans="1:26">
      <c r="A45" s="190" t="s">
        <v>0</v>
      </c>
      <c r="B45" s="191"/>
      <c r="C45" s="191"/>
      <c r="D45" s="191"/>
      <c r="E45" s="191"/>
      <c r="F45" s="191"/>
      <c r="G45" s="191"/>
      <c r="H45" s="191"/>
      <c r="I45" s="191"/>
      <c r="J45" s="191"/>
      <c r="K45" s="191"/>
      <c r="L45" s="192"/>
    </row>
    <row r="46" spans="1:26">
      <c r="A46" s="216" t="s">
        <v>2</v>
      </c>
      <c r="B46" s="187" t="s">
        <v>3</v>
      </c>
      <c r="C46" s="187" t="s">
        <v>4</v>
      </c>
      <c r="D46" s="187" t="s">
        <v>5</v>
      </c>
      <c r="E46" s="187" t="s">
        <v>6</v>
      </c>
      <c r="F46" s="187" t="s">
        <v>7</v>
      </c>
      <c r="G46" s="187" t="s">
        <v>8</v>
      </c>
      <c r="H46" s="187" t="s">
        <v>9</v>
      </c>
      <c r="I46" s="187" t="s">
        <v>10</v>
      </c>
      <c r="J46" s="187" t="s">
        <v>11</v>
      </c>
      <c r="K46" s="187" t="s">
        <v>12</v>
      </c>
      <c r="L46" s="183" t="s">
        <v>11</v>
      </c>
    </row>
    <row r="47" spans="1:26" s="139" customFormat="1" ht="11.25">
      <c r="A47" s="217"/>
      <c r="B47" s="188"/>
      <c r="C47" s="188"/>
      <c r="D47" s="188"/>
      <c r="E47" s="188"/>
      <c r="F47" s="188"/>
      <c r="G47" s="188"/>
      <c r="H47" s="188"/>
      <c r="I47" s="188"/>
      <c r="J47" s="188"/>
      <c r="K47" s="188"/>
      <c r="L47" s="184"/>
    </row>
    <row r="48" spans="1:26" ht="22.5" customHeight="1">
      <c r="A48" s="165" t="s">
        <v>35</v>
      </c>
      <c r="B48" s="128">
        <v>1750905</v>
      </c>
      <c r="C48" s="128">
        <v>17106342</v>
      </c>
      <c r="D48" s="128">
        <v>2700</v>
      </c>
      <c r="E48" s="128">
        <f t="shared" ref="E48" si="21">C48+D48</f>
        <v>17109042</v>
      </c>
      <c r="F48" s="128">
        <f>E48*10/100</f>
        <v>1710904.2</v>
      </c>
      <c r="G48" s="128">
        <f t="shared" ref="G48" si="22">E48+F48</f>
        <v>18819946.199999999</v>
      </c>
      <c r="H48" s="128">
        <f t="shared" ref="H48" si="23">G48*10/100</f>
        <v>1881994.62</v>
      </c>
      <c r="I48" s="128">
        <f t="shared" ref="I48" si="24">H48*19/100</f>
        <v>357578.97779999999</v>
      </c>
      <c r="J48" s="146">
        <f t="shared" ref="J48" si="25">G48+I48</f>
        <v>19177525.1778</v>
      </c>
      <c r="K48" s="146">
        <v>2</v>
      </c>
      <c r="L48" s="166">
        <f t="shared" ref="L48" si="26">J48*K48</f>
        <v>38355050.355599999</v>
      </c>
      <c r="M48" s="148"/>
      <c r="N48" s="149"/>
      <c r="O48" s="148"/>
      <c r="P48" s="148"/>
      <c r="Q48" s="148"/>
      <c r="R48" s="148"/>
      <c r="S48" s="148"/>
      <c r="T48" s="148"/>
      <c r="U48" s="148"/>
      <c r="V48" s="148"/>
      <c r="W48" s="148"/>
      <c r="X48" s="148"/>
      <c r="Y48" s="148"/>
      <c r="Z48" s="148"/>
    </row>
    <row r="49" spans="1:14">
      <c r="A49" s="190" t="s">
        <v>21</v>
      </c>
      <c r="B49" s="191"/>
      <c r="C49" s="191"/>
      <c r="D49" s="191"/>
      <c r="E49" s="191"/>
      <c r="F49" s="191"/>
      <c r="G49" s="191"/>
      <c r="H49" s="191"/>
      <c r="I49" s="191"/>
      <c r="J49" s="191"/>
      <c r="K49" s="191"/>
      <c r="L49" s="192"/>
      <c r="N49" s="147"/>
    </row>
    <row r="50" spans="1:14" s="139" customFormat="1" ht="28.5">
      <c r="A50" s="144" t="s">
        <v>36</v>
      </c>
      <c r="B50" s="134">
        <v>1750905</v>
      </c>
      <c r="C50" s="134">
        <v>17246414</v>
      </c>
      <c r="D50" s="134">
        <v>2700</v>
      </c>
      <c r="E50" s="134">
        <f>C50+D50</f>
        <v>17249114</v>
      </c>
      <c r="F50" s="134">
        <f>E50*10/100</f>
        <v>1724911.4</v>
      </c>
      <c r="G50" s="134">
        <f>F50+E50</f>
        <v>18974025.399999999</v>
      </c>
      <c r="H50" s="134">
        <f>G50*10/100</f>
        <v>1897402.54</v>
      </c>
      <c r="I50" s="134">
        <f>H50*19/100</f>
        <v>360506.48259999999</v>
      </c>
      <c r="J50" s="125">
        <f>G50+I50</f>
        <v>19334531.882599998</v>
      </c>
      <c r="K50" s="125">
        <v>2</v>
      </c>
      <c r="L50" s="150">
        <f>J50*K50</f>
        <v>38669063.765199997</v>
      </c>
    </row>
    <row r="51" spans="1:14">
      <c r="A51" s="209" t="s">
        <v>22</v>
      </c>
      <c r="B51" s="210"/>
      <c r="C51" s="210"/>
      <c r="D51" s="210"/>
      <c r="E51" s="210"/>
      <c r="F51" s="210"/>
      <c r="G51" s="210"/>
      <c r="H51" s="210"/>
      <c r="I51" s="210"/>
      <c r="J51" s="210"/>
      <c r="K51" s="210"/>
      <c r="L51" s="211"/>
    </row>
    <row r="52" spans="1:14" s="139" customFormat="1" ht="29.25" thickBot="1">
      <c r="A52" s="145" t="s">
        <v>36</v>
      </c>
      <c r="B52" s="96">
        <v>1750905</v>
      </c>
      <c r="C52" s="96">
        <v>17876740</v>
      </c>
      <c r="D52" s="96">
        <v>2700</v>
      </c>
      <c r="E52" s="96">
        <f>C52+D52</f>
        <v>17879440</v>
      </c>
      <c r="F52" s="96">
        <f>+E52*10%</f>
        <v>1787944</v>
      </c>
      <c r="G52" s="97">
        <f>E52+F52</f>
        <v>19667384</v>
      </c>
      <c r="H52" s="96">
        <f>+G52*10%</f>
        <v>1966738.4</v>
      </c>
      <c r="I52" s="96">
        <f>H52*19/100</f>
        <v>373680.29599999997</v>
      </c>
      <c r="J52" s="123">
        <f>G52+I52</f>
        <v>20041064.296</v>
      </c>
      <c r="K52" s="123">
        <v>2</v>
      </c>
      <c r="L52" s="151">
        <f>J52*K52</f>
        <v>40082128.592</v>
      </c>
    </row>
    <row r="53" spans="1:14" ht="15.75" thickBot="1">
      <c r="A53" s="167"/>
      <c r="L53" s="168"/>
    </row>
    <row r="54" spans="1:14" ht="16.5" thickBot="1">
      <c r="A54" s="212" t="s">
        <v>37</v>
      </c>
      <c r="B54" s="213"/>
      <c r="C54" s="213"/>
      <c r="D54" s="213"/>
      <c r="E54" s="213"/>
      <c r="F54" s="213"/>
      <c r="G54" s="213"/>
      <c r="H54" s="213"/>
      <c r="I54" s="213"/>
      <c r="J54" s="213"/>
      <c r="K54" s="213"/>
      <c r="L54" s="152">
        <f>L48+L50+L52</f>
        <v>117106242.7128</v>
      </c>
    </row>
    <row r="55" spans="1:14">
      <c r="A55" s="167"/>
      <c r="F55" s="42"/>
      <c r="L55" s="168"/>
    </row>
    <row r="56" spans="1:14" ht="45.75" customHeight="1">
      <c r="A56" s="179" t="s">
        <v>206</v>
      </c>
      <c r="B56" s="180"/>
      <c r="C56" s="180"/>
      <c r="D56" s="180"/>
      <c r="E56" s="180"/>
      <c r="F56" s="180"/>
      <c r="G56" s="180"/>
      <c r="H56" s="180"/>
      <c r="I56" s="180"/>
      <c r="J56" s="180"/>
      <c r="K56" s="180"/>
      <c r="L56" s="169">
        <f>I43+L48</f>
        <v>190682735.41159999</v>
      </c>
    </row>
    <row r="57" spans="1:14" ht="36.75" customHeight="1">
      <c r="A57" s="179" t="s">
        <v>205</v>
      </c>
      <c r="B57" s="180"/>
      <c r="C57" s="180"/>
      <c r="D57" s="180"/>
      <c r="E57" s="180"/>
      <c r="F57" s="180"/>
      <c r="G57" s="180"/>
      <c r="H57" s="180"/>
      <c r="I57" s="180"/>
      <c r="J57" s="180"/>
      <c r="K57" s="180"/>
      <c r="L57" s="169">
        <f>I43+L50</f>
        <v>190996748.82119998</v>
      </c>
    </row>
    <row r="58" spans="1:14" ht="40.5" customHeight="1" thickBot="1">
      <c r="A58" s="181" t="s">
        <v>207</v>
      </c>
      <c r="B58" s="182"/>
      <c r="C58" s="182"/>
      <c r="D58" s="182"/>
      <c r="E58" s="182"/>
      <c r="F58" s="182"/>
      <c r="G58" s="182"/>
      <c r="H58" s="182"/>
      <c r="I58" s="182"/>
      <c r="J58" s="182"/>
      <c r="K58" s="182"/>
      <c r="L58" s="170">
        <f>I43+L52</f>
        <v>192409813.648</v>
      </c>
    </row>
  </sheetData>
  <mergeCells count="65">
    <mergeCell ref="A12:K12"/>
    <mergeCell ref="G4:G5"/>
    <mergeCell ref="G17:G18"/>
    <mergeCell ref="A49:L49"/>
    <mergeCell ref="A51:L51"/>
    <mergeCell ref="A54:K54"/>
    <mergeCell ref="A4:A5"/>
    <mergeCell ref="A17:A18"/>
    <mergeCell ref="A31:A32"/>
    <mergeCell ref="A46:A47"/>
    <mergeCell ref="B4:B5"/>
    <mergeCell ref="B17:B18"/>
    <mergeCell ref="B31:B32"/>
    <mergeCell ref="B46:B47"/>
    <mergeCell ref="C4:C5"/>
    <mergeCell ref="C17:C18"/>
    <mergeCell ref="C31:C32"/>
    <mergeCell ref="A1:L3"/>
    <mergeCell ref="A14:L16"/>
    <mergeCell ref="A28:L30"/>
    <mergeCell ref="J4:J5"/>
    <mergeCell ref="J17:J18"/>
    <mergeCell ref="K4:K5"/>
    <mergeCell ref="K17:K18"/>
    <mergeCell ref="H4:H5"/>
    <mergeCell ref="H17:H18"/>
    <mergeCell ref="I4:I5"/>
    <mergeCell ref="I17:I18"/>
    <mergeCell ref="F4:F5"/>
    <mergeCell ref="F17:F18"/>
    <mergeCell ref="D4:D5"/>
    <mergeCell ref="E4:E5"/>
    <mergeCell ref="E17:E18"/>
    <mergeCell ref="L4:L5"/>
    <mergeCell ref="L17:L18"/>
    <mergeCell ref="L31:L32"/>
    <mergeCell ref="L46:L47"/>
    <mergeCell ref="J31:J32"/>
    <mergeCell ref="J46:J47"/>
    <mergeCell ref="K31:K32"/>
    <mergeCell ref="K46:K47"/>
    <mergeCell ref="A45:L45"/>
    <mergeCell ref="A25:K25"/>
    <mergeCell ref="A39:K39"/>
    <mergeCell ref="A44:L44"/>
    <mergeCell ref="A41:L41"/>
    <mergeCell ref="I42:L42"/>
    <mergeCell ref="I43:L43"/>
    <mergeCell ref="F46:F47"/>
    <mergeCell ref="F31:F32"/>
    <mergeCell ref="D17:D18"/>
    <mergeCell ref="A56:K56"/>
    <mergeCell ref="A57:K57"/>
    <mergeCell ref="A58:K58"/>
    <mergeCell ref="H31:H32"/>
    <mergeCell ref="H46:H47"/>
    <mergeCell ref="I31:I32"/>
    <mergeCell ref="I46:I47"/>
    <mergeCell ref="G31:G32"/>
    <mergeCell ref="G46:G47"/>
    <mergeCell ref="D31:D32"/>
    <mergeCell ref="D46:D47"/>
    <mergeCell ref="E31:E32"/>
    <mergeCell ref="E46:E47"/>
    <mergeCell ref="C46:C4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9"/>
  <sheetViews>
    <sheetView view="pageBreakPreview" topLeftCell="A10" zoomScaleNormal="100" workbookViewId="0">
      <selection activeCell="C33" sqref="C33:C63"/>
    </sheetView>
  </sheetViews>
  <sheetFormatPr baseColWidth="10" defaultColWidth="11" defaultRowHeight="15"/>
  <cols>
    <col min="1" max="1" width="37.140625" customWidth="1"/>
    <col min="2" max="2" width="24.85546875" customWidth="1"/>
    <col min="3" max="3" width="42.28515625" customWidth="1"/>
    <col min="4" max="4" width="10.28515625" customWidth="1"/>
    <col min="5" max="5" width="14.140625" customWidth="1"/>
    <col min="6" max="6" width="19" customWidth="1"/>
    <col min="7" max="7" width="16.5703125" customWidth="1"/>
    <col min="8" max="8" width="16" customWidth="1"/>
    <col min="9" max="9" width="17.42578125" customWidth="1"/>
    <col min="10" max="10" width="14.7109375" customWidth="1"/>
    <col min="11" max="11" width="13.28515625" customWidth="1"/>
    <col min="12" max="12" width="16.28515625" customWidth="1"/>
    <col min="13" max="13" width="15.5703125" customWidth="1"/>
    <col min="14" max="14" width="19.42578125" customWidth="1"/>
    <col min="15" max="16" width="17.5703125" customWidth="1"/>
    <col min="17" max="17" width="15.85546875" customWidth="1"/>
    <col min="18" max="18" width="17.7109375" customWidth="1"/>
  </cols>
  <sheetData>
    <row r="1" spans="1:18" ht="20.25">
      <c r="A1" s="274" t="s">
        <v>38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6"/>
      <c r="M1" s="73"/>
    </row>
    <row r="2" spans="1:18" ht="15.75">
      <c r="A2" s="277" t="s">
        <v>39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9"/>
    </row>
    <row r="3" spans="1:18" ht="30.6" customHeight="1">
      <c r="A3" s="248" t="s">
        <v>40</v>
      </c>
      <c r="B3" s="257" t="s">
        <v>41</v>
      </c>
      <c r="C3" s="257" t="s">
        <v>42</v>
      </c>
      <c r="D3" s="259" t="s">
        <v>43</v>
      </c>
      <c r="E3" s="218" t="s">
        <v>44</v>
      </c>
      <c r="F3" s="218" t="s">
        <v>45</v>
      </c>
      <c r="G3" s="218" t="s">
        <v>46</v>
      </c>
      <c r="H3" s="218" t="s">
        <v>47</v>
      </c>
      <c r="I3" s="218" t="s">
        <v>48</v>
      </c>
      <c r="J3" s="218" t="s">
        <v>28</v>
      </c>
      <c r="K3" s="218" t="s">
        <v>29</v>
      </c>
      <c r="L3" s="228" t="s">
        <v>30</v>
      </c>
      <c r="N3" s="74"/>
      <c r="O3" s="74"/>
      <c r="P3" s="74"/>
    </row>
    <row r="4" spans="1:18" ht="22.9" customHeight="1">
      <c r="A4" s="249"/>
      <c r="B4" s="258"/>
      <c r="C4" s="258"/>
      <c r="D4" s="260"/>
      <c r="E4" s="219"/>
      <c r="F4" s="219"/>
      <c r="G4" s="219"/>
      <c r="H4" s="219"/>
      <c r="I4" s="219"/>
      <c r="J4" s="219"/>
      <c r="K4" s="219"/>
      <c r="L4" s="229"/>
      <c r="M4" s="27"/>
      <c r="R4" s="27"/>
    </row>
    <row r="5" spans="1:18" ht="14.45" customHeight="1">
      <c r="A5" s="250" t="s">
        <v>49</v>
      </c>
      <c r="B5" s="46" t="s">
        <v>50</v>
      </c>
      <c r="C5" s="8" t="s">
        <v>51</v>
      </c>
      <c r="D5" s="8">
        <v>1</v>
      </c>
      <c r="E5" s="51">
        <v>17106342</v>
      </c>
      <c r="F5" s="53">
        <f>900*3</f>
        <v>2700</v>
      </c>
      <c r="G5" s="53">
        <f>E5+F5</f>
        <v>17109042</v>
      </c>
      <c r="H5" s="53">
        <f>G5*8/100</f>
        <v>1368723.36</v>
      </c>
      <c r="I5" s="53">
        <f t="shared" ref="I5:I25" si="0">+H5+G5</f>
        <v>18477765.359999999</v>
      </c>
      <c r="J5" s="53">
        <f>I5*10/100</f>
        <v>1847776.5360000001</v>
      </c>
      <c r="K5" s="53">
        <f>J5*19/100</f>
        <v>351077.54184000002</v>
      </c>
      <c r="L5" s="53">
        <f t="shared" ref="L5:L27" si="1">+(K5+I5)</f>
        <v>18828842.901840001</v>
      </c>
      <c r="M5" s="76"/>
      <c r="N5" s="76"/>
      <c r="O5" s="76"/>
      <c r="P5" s="76"/>
      <c r="Q5" s="76"/>
      <c r="R5" s="76"/>
    </row>
    <row r="6" spans="1:18" ht="15.6" customHeight="1">
      <c r="A6" s="251"/>
      <c r="B6" s="7" t="s">
        <v>52</v>
      </c>
      <c r="C6" s="8" t="s">
        <v>53</v>
      </c>
      <c r="D6" s="8">
        <v>1</v>
      </c>
      <c r="E6" s="128">
        <v>9591657</v>
      </c>
      <c r="F6" s="51">
        <f>900*2</f>
        <v>1800</v>
      </c>
      <c r="G6" s="52">
        <f t="shared" ref="G6:G26" si="2">E6+F6</f>
        <v>9593457</v>
      </c>
      <c r="H6" s="53">
        <f t="shared" ref="H6:H26" si="3">G6*8/100</f>
        <v>767476.56</v>
      </c>
      <c r="I6" s="53">
        <f t="shared" si="0"/>
        <v>10360933.560000001</v>
      </c>
      <c r="J6" s="53">
        <f t="shared" ref="J6:J27" si="4">I6*10/100</f>
        <v>1036093.356</v>
      </c>
      <c r="K6" s="53">
        <f t="shared" ref="K6:K27" si="5">J6*19/100</f>
        <v>196857.73764000001</v>
      </c>
      <c r="L6" s="53">
        <f t="shared" si="1"/>
        <v>10557791.29764</v>
      </c>
      <c r="M6" s="76"/>
      <c r="N6" s="76"/>
      <c r="O6" s="76"/>
      <c r="P6" s="76"/>
      <c r="Q6" s="76"/>
      <c r="R6" s="76"/>
    </row>
    <row r="7" spans="1:18" ht="13.15" customHeight="1">
      <c r="A7" s="50" t="s">
        <v>54</v>
      </c>
      <c r="B7" s="7" t="s">
        <v>55</v>
      </c>
      <c r="C7" s="8" t="s">
        <v>53</v>
      </c>
      <c r="D7" s="8">
        <v>1</v>
      </c>
      <c r="E7" s="128">
        <v>9591657</v>
      </c>
      <c r="F7" s="51">
        <f t="shared" ref="F7:F13" si="6">900*2</f>
        <v>1800</v>
      </c>
      <c r="G7" s="52">
        <f t="shared" si="2"/>
        <v>9593457</v>
      </c>
      <c r="H7" s="53">
        <f t="shared" si="3"/>
        <v>767476.56</v>
      </c>
      <c r="I7" s="53">
        <f t="shared" si="0"/>
        <v>10360933.560000001</v>
      </c>
      <c r="J7" s="53">
        <f t="shared" si="4"/>
        <v>1036093.356</v>
      </c>
      <c r="K7" s="53">
        <f t="shared" si="5"/>
        <v>196857.73764000001</v>
      </c>
      <c r="L7" s="53">
        <f t="shared" si="1"/>
        <v>10557791.29764</v>
      </c>
      <c r="M7" s="76"/>
      <c r="N7" s="76"/>
      <c r="O7" s="76"/>
      <c r="P7" s="76"/>
      <c r="Q7" s="76"/>
      <c r="R7" s="76"/>
    </row>
    <row r="8" spans="1:18" ht="16.149999999999999" customHeight="1">
      <c r="A8" s="50" t="s">
        <v>56</v>
      </c>
      <c r="B8" s="7" t="s">
        <v>57</v>
      </c>
      <c r="C8" s="8" t="s">
        <v>53</v>
      </c>
      <c r="D8" s="8">
        <v>1</v>
      </c>
      <c r="E8" s="128">
        <v>9591657</v>
      </c>
      <c r="F8" s="51">
        <f t="shared" si="6"/>
        <v>1800</v>
      </c>
      <c r="G8" s="52">
        <f t="shared" si="2"/>
        <v>9593457</v>
      </c>
      <c r="H8" s="53">
        <f t="shared" si="3"/>
        <v>767476.56</v>
      </c>
      <c r="I8" s="53">
        <f t="shared" si="0"/>
        <v>10360933.560000001</v>
      </c>
      <c r="J8" s="53">
        <f t="shared" si="4"/>
        <v>1036093.356</v>
      </c>
      <c r="K8" s="53">
        <f t="shared" si="5"/>
        <v>196857.73764000001</v>
      </c>
      <c r="L8" s="53">
        <f t="shared" si="1"/>
        <v>10557791.29764</v>
      </c>
      <c r="M8" s="76"/>
      <c r="N8" s="76"/>
      <c r="O8" s="76"/>
      <c r="P8" s="76"/>
      <c r="Q8" s="76"/>
      <c r="R8" s="76"/>
    </row>
    <row r="9" spans="1:18" ht="14.45" customHeight="1">
      <c r="A9" s="50" t="s">
        <v>58</v>
      </c>
      <c r="B9" s="7" t="s">
        <v>59</v>
      </c>
      <c r="C9" s="8" t="s">
        <v>53</v>
      </c>
      <c r="D9" s="8">
        <v>1</v>
      </c>
      <c r="E9" s="128">
        <v>9591657</v>
      </c>
      <c r="F9" s="51">
        <f t="shared" si="6"/>
        <v>1800</v>
      </c>
      <c r="G9" s="53">
        <f t="shared" si="2"/>
        <v>9593457</v>
      </c>
      <c r="H9" s="53">
        <f t="shared" si="3"/>
        <v>767476.56</v>
      </c>
      <c r="I9" s="53">
        <f t="shared" si="0"/>
        <v>10360933.560000001</v>
      </c>
      <c r="J9" s="53">
        <f t="shared" si="4"/>
        <v>1036093.356</v>
      </c>
      <c r="K9" s="53">
        <f t="shared" si="5"/>
        <v>196857.73764000001</v>
      </c>
      <c r="L9" s="53">
        <f t="shared" si="1"/>
        <v>10557791.29764</v>
      </c>
      <c r="M9" s="76"/>
      <c r="N9" s="76"/>
      <c r="O9" s="76"/>
      <c r="P9" s="76"/>
      <c r="Q9" s="76"/>
      <c r="R9" s="76"/>
    </row>
    <row r="10" spans="1:18" ht="12.6" customHeight="1">
      <c r="A10" s="50" t="s">
        <v>60</v>
      </c>
      <c r="B10" s="7" t="s">
        <v>57</v>
      </c>
      <c r="C10" s="8" t="s">
        <v>53</v>
      </c>
      <c r="D10" s="8">
        <v>1</v>
      </c>
      <c r="E10" s="128">
        <v>9591657</v>
      </c>
      <c r="F10" s="51">
        <f t="shared" si="6"/>
        <v>1800</v>
      </c>
      <c r="G10" s="52">
        <f t="shared" si="2"/>
        <v>9593457</v>
      </c>
      <c r="H10" s="53">
        <f t="shared" si="3"/>
        <v>767476.56</v>
      </c>
      <c r="I10" s="53">
        <f t="shared" si="0"/>
        <v>10360933.560000001</v>
      </c>
      <c r="J10" s="53">
        <f t="shared" si="4"/>
        <v>1036093.356</v>
      </c>
      <c r="K10" s="53">
        <f t="shared" si="5"/>
        <v>196857.73764000001</v>
      </c>
      <c r="L10" s="53">
        <f t="shared" si="1"/>
        <v>10557791.29764</v>
      </c>
      <c r="M10" s="76"/>
      <c r="N10" s="76"/>
      <c r="O10" s="76"/>
      <c r="P10" s="76"/>
      <c r="Q10" s="76"/>
      <c r="R10" s="76"/>
    </row>
    <row r="11" spans="1:18" ht="12.6" customHeight="1">
      <c r="A11" s="50" t="s">
        <v>61</v>
      </c>
      <c r="B11" s="7" t="s">
        <v>62</v>
      </c>
      <c r="C11" s="8" t="s">
        <v>53</v>
      </c>
      <c r="D11" s="8">
        <v>1</v>
      </c>
      <c r="E11" s="128">
        <v>9591657</v>
      </c>
      <c r="F11" s="51">
        <f t="shared" si="6"/>
        <v>1800</v>
      </c>
      <c r="G11" s="52">
        <f t="shared" si="2"/>
        <v>9593457</v>
      </c>
      <c r="H11" s="53">
        <f t="shared" si="3"/>
        <v>767476.56</v>
      </c>
      <c r="I11" s="53">
        <f t="shared" si="0"/>
        <v>10360933.560000001</v>
      </c>
      <c r="J11" s="53">
        <f t="shared" si="4"/>
        <v>1036093.356</v>
      </c>
      <c r="K11" s="53">
        <f t="shared" si="5"/>
        <v>196857.73764000001</v>
      </c>
      <c r="L11" s="53">
        <f t="shared" si="1"/>
        <v>10557791.29764</v>
      </c>
      <c r="M11" s="76"/>
      <c r="N11" s="76"/>
      <c r="O11" s="76"/>
      <c r="P11" s="76"/>
      <c r="Q11" s="76"/>
      <c r="R11" s="76"/>
    </row>
    <row r="12" spans="1:18" ht="10.9" customHeight="1">
      <c r="A12" s="50" t="s">
        <v>63</v>
      </c>
      <c r="B12" s="7" t="s">
        <v>64</v>
      </c>
      <c r="C12" s="7" t="s">
        <v>53</v>
      </c>
      <c r="D12" s="7">
        <v>1</v>
      </c>
      <c r="E12" s="128">
        <v>9591657</v>
      </c>
      <c r="F12" s="54">
        <f t="shared" si="6"/>
        <v>1800</v>
      </c>
      <c r="G12" s="55">
        <f t="shared" si="2"/>
        <v>9593457</v>
      </c>
      <c r="H12" s="55">
        <f t="shared" si="3"/>
        <v>767476.56</v>
      </c>
      <c r="I12" s="55">
        <f t="shared" si="0"/>
        <v>10360933.560000001</v>
      </c>
      <c r="J12" s="55">
        <f t="shared" si="4"/>
        <v>1036093.356</v>
      </c>
      <c r="K12" s="55">
        <f t="shared" si="5"/>
        <v>196857.73764000001</v>
      </c>
      <c r="L12" s="55">
        <f t="shared" si="1"/>
        <v>10557791.29764</v>
      </c>
      <c r="M12" s="76"/>
      <c r="N12" s="76"/>
      <c r="O12" s="76"/>
      <c r="P12" s="76"/>
      <c r="Q12" s="76"/>
      <c r="R12" s="76"/>
    </row>
    <row r="13" spans="1:18" ht="13.15" customHeight="1">
      <c r="A13" s="50" t="s">
        <v>65</v>
      </c>
      <c r="B13" s="7" t="s">
        <v>57</v>
      </c>
      <c r="C13" s="7" t="s">
        <v>53</v>
      </c>
      <c r="D13" s="7">
        <v>1</v>
      </c>
      <c r="E13" s="128">
        <v>9591657</v>
      </c>
      <c r="F13" s="54">
        <f t="shared" si="6"/>
        <v>1800</v>
      </c>
      <c r="G13" s="55">
        <f t="shared" si="2"/>
        <v>9593457</v>
      </c>
      <c r="H13" s="55">
        <f t="shared" si="3"/>
        <v>767476.56</v>
      </c>
      <c r="I13" s="55">
        <f t="shared" si="0"/>
        <v>10360933.560000001</v>
      </c>
      <c r="J13" s="55">
        <f t="shared" si="4"/>
        <v>1036093.356</v>
      </c>
      <c r="K13" s="55">
        <f t="shared" si="5"/>
        <v>196857.73764000001</v>
      </c>
      <c r="L13" s="55">
        <f t="shared" si="1"/>
        <v>10557791.29764</v>
      </c>
      <c r="M13" s="76"/>
      <c r="N13" s="76"/>
      <c r="O13" s="76"/>
      <c r="P13" s="76"/>
      <c r="Q13" s="76"/>
      <c r="R13" s="76"/>
    </row>
    <row r="14" spans="1:18" ht="19.149999999999999" customHeight="1">
      <c r="A14" s="50" t="s">
        <v>66</v>
      </c>
      <c r="B14" s="7" t="s">
        <v>57</v>
      </c>
      <c r="C14" s="7" t="s">
        <v>51</v>
      </c>
      <c r="D14" s="7">
        <v>1</v>
      </c>
      <c r="E14" s="51">
        <v>17106342</v>
      </c>
      <c r="F14" s="55">
        <f t="shared" ref="F14" si="7">900*3</f>
        <v>2700</v>
      </c>
      <c r="G14" s="55">
        <f t="shared" si="2"/>
        <v>17109042</v>
      </c>
      <c r="H14" s="55">
        <f t="shared" si="3"/>
        <v>1368723.36</v>
      </c>
      <c r="I14" s="55">
        <f t="shared" si="0"/>
        <v>18477765.359999999</v>
      </c>
      <c r="J14" s="55">
        <f t="shared" si="4"/>
        <v>1847776.5360000001</v>
      </c>
      <c r="K14" s="55">
        <f t="shared" si="5"/>
        <v>351077.54184000002</v>
      </c>
      <c r="L14" s="55">
        <f t="shared" si="1"/>
        <v>18828842.901840001</v>
      </c>
      <c r="M14" s="76"/>
      <c r="N14" s="76"/>
      <c r="O14" s="76"/>
      <c r="P14" s="76"/>
      <c r="Q14" s="76"/>
      <c r="R14" s="76"/>
    </row>
    <row r="15" spans="1:18" ht="25.15" customHeight="1">
      <c r="A15" s="50" t="s">
        <v>67</v>
      </c>
      <c r="B15" s="7" t="s">
        <v>68</v>
      </c>
      <c r="C15" s="7" t="s">
        <v>53</v>
      </c>
      <c r="D15" s="7">
        <v>1</v>
      </c>
      <c r="E15" s="128">
        <v>9591657</v>
      </c>
      <c r="F15" s="54">
        <f>900*2</f>
        <v>1800</v>
      </c>
      <c r="G15" s="55">
        <f t="shared" si="2"/>
        <v>9593457</v>
      </c>
      <c r="H15" s="55">
        <f t="shared" si="3"/>
        <v>767476.56</v>
      </c>
      <c r="I15" s="55">
        <f t="shared" si="0"/>
        <v>10360933.560000001</v>
      </c>
      <c r="J15" s="55">
        <f t="shared" si="4"/>
        <v>1036093.356</v>
      </c>
      <c r="K15" s="55">
        <f t="shared" si="5"/>
        <v>196857.73764000001</v>
      </c>
      <c r="L15" s="55">
        <f t="shared" si="1"/>
        <v>10557791.29764</v>
      </c>
      <c r="M15" s="76"/>
      <c r="N15" s="76"/>
      <c r="O15" s="76"/>
      <c r="P15" s="76"/>
      <c r="Q15" s="76"/>
      <c r="R15" s="76"/>
    </row>
    <row r="16" spans="1:18" ht="23.45" customHeight="1">
      <c r="A16" s="50" t="s">
        <v>69</v>
      </c>
      <c r="B16" s="7" t="s">
        <v>70</v>
      </c>
      <c r="C16" s="7" t="s">
        <v>51</v>
      </c>
      <c r="D16" s="7">
        <v>1</v>
      </c>
      <c r="E16" s="51">
        <v>17106342</v>
      </c>
      <c r="F16" s="55">
        <f>900*3</f>
        <v>2700</v>
      </c>
      <c r="G16" s="55">
        <f t="shared" si="2"/>
        <v>17109042</v>
      </c>
      <c r="H16" s="55">
        <f t="shared" si="3"/>
        <v>1368723.36</v>
      </c>
      <c r="I16" s="55">
        <f t="shared" si="0"/>
        <v>18477765.359999999</v>
      </c>
      <c r="J16" s="55">
        <f t="shared" si="4"/>
        <v>1847776.5360000001</v>
      </c>
      <c r="K16" s="55">
        <f t="shared" si="5"/>
        <v>351077.54184000002</v>
      </c>
      <c r="L16" s="55">
        <f t="shared" si="1"/>
        <v>18828842.901840001</v>
      </c>
      <c r="M16" s="76"/>
      <c r="N16" s="76"/>
      <c r="O16" s="76"/>
      <c r="P16" s="76"/>
      <c r="Q16" s="76"/>
      <c r="R16" s="76"/>
    </row>
    <row r="17" spans="1:18" ht="15" customHeight="1">
      <c r="A17" s="50" t="s">
        <v>71</v>
      </c>
      <c r="B17" s="7" t="s">
        <v>72</v>
      </c>
      <c r="C17" s="7" t="s">
        <v>73</v>
      </c>
      <c r="D17" s="7">
        <v>1</v>
      </c>
      <c r="E17" s="54">
        <v>6394438</v>
      </c>
      <c r="F17" s="54">
        <v>900</v>
      </c>
      <c r="G17" s="55">
        <f t="shared" si="2"/>
        <v>6395338</v>
      </c>
      <c r="H17" s="55">
        <f t="shared" si="3"/>
        <v>511627.04</v>
      </c>
      <c r="I17" s="55">
        <f t="shared" si="0"/>
        <v>6906965.04</v>
      </c>
      <c r="J17" s="55">
        <f t="shared" si="4"/>
        <v>690696.50399999996</v>
      </c>
      <c r="K17" s="55">
        <f t="shared" si="5"/>
        <v>131232.33575999999</v>
      </c>
      <c r="L17" s="55">
        <f t="shared" si="1"/>
        <v>7038197.3757600002</v>
      </c>
      <c r="M17" s="76"/>
      <c r="N17" s="76"/>
      <c r="O17" s="76"/>
      <c r="P17" s="76"/>
      <c r="Q17" s="76"/>
      <c r="R17" s="76"/>
    </row>
    <row r="18" spans="1:18" ht="15" customHeight="1">
      <c r="A18" s="50" t="s">
        <v>71</v>
      </c>
      <c r="B18" s="7" t="s">
        <v>72</v>
      </c>
      <c r="C18" s="7" t="s">
        <v>74</v>
      </c>
      <c r="D18" s="7">
        <v>1</v>
      </c>
      <c r="E18" s="54">
        <v>5702114</v>
      </c>
      <c r="F18" s="54">
        <f>900*3</f>
        <v>2700</v>
      </c>
      <c r="G18" s="55">
        <f t="shared" si="2"/>
        <v>5704814</v>
      </c>
      <c r="H18" s="55">
        <f t="shared" si="3"/>
        <v>456385.12</v>
      </c>
      <c r="I18" s="55">
        <f t="shared" si="0"/>
        <v>6161199.1200000001</v>
      </c>
      <c r="J18" s="55">
        <f t="shared" si="4"/>
        <v>616119.91200000001</v>
      </c>
      <c r="K18" s="55">
        <f t="shared" si="5"/>
        <v>117062.78328</v>
      </c>
      <c r="L18" s="55">
        <f t="shared" si="1"/>
        <v>6278261.9032800002</v>
      </c>
      <c r="M18" s="76"/>
      <c r="N18" s="76"/>
      <c r="O18" s="76"/>
      <c r="P18" s="76"/>
      <c r="Q18" s="76"/>
      <c r="R18" s="76"/>
    </row>
    <row r="19" spans="1:18" ht="15" customHeight="1">
      <c r="A19" s="50" t="s">
        <v>75</v>
      </c>
      <c r="B19" s="7" t="s">
        <v>75</v>
      </c>
      <c r="C19" s="7" t="s">
        <v>73</v>
      </c>
      <c r="D19" s="7">
        <v>1</v>
      </c>
      <c r="E19" s="54">
        <v>6394438</v>
      </c>
      <c r="F19" s="54">
        <v>900</v>
      </c>
      <c r="G19" s="55">
        <f t="shared" si="2"/>
        <v>6395338</v>
      </c>
      <c r="H19" s="55">
        <f t="shared" si="3"/>
        <v>511627.04</v>
      </c>
      <c r="I19" s="55">
        <f t="shared" si="0"/>
        <v>6906965.04</v>
      </c>
      <c r="J19" s="55">
        <f t="shared" si="4"/>
        <v>690696.50399999996</v>
      </c>
      <c r="K19" s="55">
        <f t="shared" si="5"/>
        <v>131232.33575999999</v>
      </c>
      <c r="L19" s="55">
        <f t="shared" si="1"/>
        <v>7038197.3757600002</v>
      </c>
      <c r="M19" s="76"/>
      <c r="N19" s="76"/>
      <c r="O19" s="76"/>
      <c r="P19" s="76"/>
      <c r="Q19" s="76"/>
      <c r="R19" s="76"/>
    </row>
    <row r="20" spans="1:18" ht="15" customHeight="1">
      <c r="A20" s="50" t="s">
        <v>75</v>
      </c>
      <c r="B20" s="7" t="s">
        <v>75</v>
      </c>
      <c r="C20" s="7" t="s">
        <v>74</v>
      </c>
      <c r="D20" s="7">
        <v>1</v>
      </c>
      <c r="E20" s="54">
        <v>5702114</v>
      </c>
      <c r="F20" s="54">
        <f>900*3</f>
        <v>2700</v>
      </c>
      <c r="G20" s="55">
        <f t="shared" si="2"/>
        <v>5704814</v>
      </c>
      <c r="H20" s="55">
        <f t="shared" si="3"/>
        <v>456385.12</v>
      </c>
      <c r="I20" s="55">
        <f t="shared" si="0"/>
        <v>6161199.1200000001</v>
      </c>
      <c r="J20" s="55">
        <f t="shared" si="4"/>
        <v>616119.91200000001</v>
      </c>
      <c r="K20" s="55">
        <f t="shared" si="5"/>
        <v>117062.78328</v>
      </c>
      <c r="L20" s="55">
        <f t="shared" si="1"/>
        <v>6278261.9032800002</v>
      </c>
      <c r="M20" s="76"/>
      <c r="N20" s="76"/>
      <c r="O20" s="76"/>
      <c r="P20" s="76"/>
      <c r="Q20" s="76"/>
      <c r="R20" s="76"/>
    </row>
    <row r="21" spans="1:18" ht="28.9" customHeight="1">
      <c r="A21" s="50" t="s">
        <v>76</v>
      </c>
      <c r="B21" s="7" t="s">
        <v>77</v>
      </c>
      <c r="C21" s="7" t="s">
        <v>73</v>
      </c>
      <c r="D21" s="7">
        <v>1</v>
      </c>
      <c r="E21" s="54">
        <v>6394438</v>
      </c>
      <c r="F21" s="54">
        <v>900</v>
      </c>
      <c r="G21" s="55">
        <f t="shared" si="2"/>
        <v>6395338</v>
      </c>
      <c r="H21" s="55">
        <f t="shared" si="3"/>
        <v>511627.04</v>
      </c>
      <c r="I21" s="55">
        <f t="shared" si="0"/>
        <v>6906965.04</v>
      </c>
      <c r="J21" s="55">
        <f t="shared" si="4"/>
        <v>690696.50399999996</v>
      </c>
      <c r="K21" s="55">
        <f t="shared" si="5"/>
        <v>131232.33575999999</v>
      </c>
      <c r="L21" s="55">
        <f t="shared" si="1"/>
        <v>7038197.3757600002</v>
      </c>
      <c r="M21" s="76"/>
      <c r="N21" s="76"/>
      <c r="O21" s="76"/>
      <c r="P21" s="76"/>
      <c r="Q21" s="76"/>
      <c r="R21" s="76"/>
    </row>
    <row r="22" spans="1:18" ht="31.15" customHeight="1">
      <c r="A22" s="7" t="s">
        <v>76</v>
      </c>
      <c r="B22" s="7" t="s">
        <v>77</v>
      </c>
      <c r="C22" s="7" t="s">
        <v>74</v>
      </c>
      <c r="D22" s="7">
        <v>1</v>
      </c>
      <c r="E22" s="54">
        <v>5702114</v>
      </c>
      <c r="F22" s="54">
        <f>900*3</f>
        <v>2700</v>
      </c>
      <c r="G22" s="55">
        <f t="shared" si="2"/>
        <v>5704814</v>
      </c>
      <c r="H22" s="55">
        <f t="shared" si="3"/>
        <v>456385.12</v>
      </c>
      <c r="I22" s="55">
        <f t="shared" si="0"/>
        <v>6161199.1200000001</v>
      </c>
      <c r="J22" s="55">
        <f t="shared" si="4"/>
        <v>616119.91200000001</v>
      </c>
      <c r="K22" s="55">
        <f t="shared" si="5"/>
        <v>117062.78328</v>
      </c>
      <c r="L22" s="55">
        <f t="shared" si="1"/>
        <v>6278261.9032800002</v>
      </c>
      <c r="M22" s="76"/>
      <c r="N22" s="76"/>
      <c r="O22" s="76"/>
      <c r="P22" s="76"/>
      <c r="Q22" s="76"/>
      <c r="R22" s="76"/>
    </row>
    <row r="23" spans="1:18" ht="15.6" customHeight="1">
      <c r="A23" s="7" t="s">
        <v>78</v>
      </c>
      <c r="B23" s="7" t="s">
        <v>79</v>
      </c>
      <c r="C23" s="7" t="s">
        <v>73</v>
      </c>
      <c r="D23" s="7">
        <v>1</v>
      </c>
      <c r="E23" s="54">
        <v>6394438</v>
      </c>
      <c r="F23" s="54">
        <v>900</v>
      </c>
      <c r="G23" s="55">
        <f t="shared" si="2"/>
        <v>6395338</v>
      </c>
      <c r="H23" s="55">
        <f t="shared" si="3"/>
        <v>511627.04</v>
      </c>
      <c r="I23" s="55">
        <f t="shared" si="0"/>
        <v>6906965.04</v>
      </c>
      <c r="J23" s="55">
        <f t="shared" si="4"/>
        <v>690696.50399999996</v>
      </c>
      <c r="K23" s="55">
        <f t="shared" si="5"/>
        <v>131232.33575999999</v>
      </c>
      <c r="L23" s="55">
        <f t="shared" si="1"/>
        <v>7038197.3757600002</v>
      </c>
      <c r="M23" s="76"/>
      <c r="N23" s="76"/>
      <c r="O23" s="76"/>
      <c r="P23" s="76"/>
      <c r="Q23" s="76"/>
      <c r="R23" s="76"/>
    </row>
    <row r="24" spans="1:18" ht="15.6" customHeight="1">
      <c r="A24" s="7" t="s">
        <v>78</v>
      </c>
      <c r="B24" s="7" t="s">
        <v>79</v>
      </c>
      <c r="C24" s="7" t="s">
        <v>74</v>
      </c>
      <c r="D24" s="7">
        <v>1</v>
      </c>
      <c r="E24" s="54">
        <v>5702114</v>
      </c>
      <c r="F24" s="54">
        <f>900*3</f>
        <v>2700</v>
      </c>
      <c r="G24" s="55">
        <f t="shared" si="2"/>
        <v>5704814</v>
      </c>
      <c r="H24" s="55">
        <f t="shared" si="3"/>
        <v>456385.12</v>
      </c>
      <c r="I24" s="55">
        <f t="shared" si="0"/>
        <v>6161199.1200000001</v>
      </c>
      <c r="J24" s="55">
        <f t="shared" si="4"/>
        <v>616119.91200000001</v>
      </c>
      <c r="K24" s="55">
        <f t="shared" si="5"/>
        <v>117062.78328</v>
      </c>
      <c r="L24" s="55">
        <f t="shared" si="1"/>
        <v>6278261.9032800002</v>
      </c>
      <c r="M24" s="76"/>
      <c r="N24" s="76"/>
      <c r="O24" s="76"/>
      <c r="P24" s="76"/>
      <c r="Q24" s="76"/>
      <c r="R24" s="76"/>
    </row>
    <row r="25" spans="1:18" ht="15.6" customHeight="1">
      <c r="A25" s="7" t="s">
        <v>67</v>
      </c>
      <c r="B25" s="7" t="s">
        <v>57</v>
      </c>
      <c r="C25" s="7" t="s">
        <v>80</v>
      </c>
      <c r="D25" s="7">
        <v>1</v>
      </c>
      <c r="E25" s="54">
        <v>5009790</v>
      </c>
      <c r="F25" s="54">
        <v>900</v>
      </c>
      <c r="G25" s="55">
        <f t="shared" si="2"/>
        <v>5010690</v>
      </c>
      <c r="H25" s="55">
        <f t="shared" si="3"/>
        <v>400855.2</v>
      </c>
      <c r="I25" s="55">
        <f t="shared" si="0"/>
        <v>5411545.2000000002</v>
      </c>
      <c r="J25" s="55">
        <f t="shared" si="4"/>
        <v>541154.52</v>
      </c>
      <c r="K25" s="55">
        <f t="shared" si="5"/>
        <v>102819.3588</v>
      </c>
      <c r="L25" s="55">
        <f t="shared" si="1"/>
        <v>5514364.5587999998</v>
      </c>
      <c r="M25" s="76"/>
      <c r="N25" s="76"/>
      <c r="O25" s="76"/>
      <c r="P25" s="76"/>
      <c r="Q25" s="76"/>
      <c r="R25" s="76"/>
    </row>
    <row r="26" spans="1:18" ht="14.45" customHeight="1">
      <c r="A26" s="9" t="s">
        <v>81</v>
      </c>
      <c r="B26" s="7" t="s">
        <v>82</v>
      </c>
      <c r="C26" s="8" t="s">
        <v>51</v>
      </c>
      <c r="D26" s="8">
        <v>1</v>
      </c>
      <c r="E26" s="51">
        <v>17106342</v>
      </c>
      <c r="F26" s="53">
        <f>900*3</f>
        <v>2700</v>
      </c>
      <c r="G26" s="53">
        <f t="shared" si="2"/>
        <v>17109042</v>
      </c>
      <c r="H26" s="53">
        <f t="shared" si="3"/>
        <v>1368723.36</v>
      </c>
      <c r="I26" s="53">
        <f t="shared" ref="I26" si="8">+H26+G26</f>
        <v>18477765.359999999</v>
      </c>
      <c r="J26" s="53">
        <f t="shared" si="4"/>
        <v>1847776.5360000001</v>
      </c>
      <c r="K26" s="53">
        <f t="shared" si="5"/>
        <v>351077.54184000002</v>
      </c>
      <c r="L26" s="53">
        <f t="shared" ref="L26" si="9">+(K26+I26)</f>
        <v>18828842.901840001</v>
      </c>
      <c r="M26" s="76"/>
      <c r="N26" s="76"/>
      <c r="O26" s="76"/>
      <c r="P26" s="76"/>
      <c r="Q26" s="76"/>
      <c r="R26" s="76"/>
    </row>
    <row r="27" spans="1:18" ht="13.15" customHeight="1">
      <c r="A27" s="280" t="s">
        <v>83</v>
      </c>
      <c r="B27" s="281"/>
      <c r="C27" s="281"/>
      <c r="D27" s="282"/>
      <c r="E27" s="282"/>
      <c r="F27" s="282"/>
      <c r="G27" s="129">
        <f>SUM(G5:G26)</f>
        <v>208188579</v>
      </c>
      <c r="H27" s="129">
        <f>SUM(H5:H26)</f>
        <v>16655086.32</v>
      </c>
      <c r="I27" s="129">
        <f>SUM(I5:I26)</f>
        <v>224843665.31999999</v>
      </c>
      <c r="J27" s="130">
        <f t="shared" si="4"/>
        <v>22484366.532000002</v>
      </c>
      <c r="K27" s="130">
        <f t="shared" si="5"/>
        <v>4272029.6410800004</v>
      </c>
      <c r="L27" s="131">
        <f t="shared" si="1"/>
        <v>229115694.96108001</v>
      </c>
      <c r="M27" s="76"/>
      <c r="N27" s="76"/>
      <c r="O27" s="76"/>
      <c r="P27" s="76"/>
      <c r="Q27" s="76"/>
      <c r="R27" s="76"/>
    </row>
    <row r="28" spans="1:18">
      <c r="A28" s="63"/>
      <c r="B28" s="63"/>
      <c r="C28" s="63"/>
      <c r="D28" s="63"/>
      <c r="E28" s="63"/>
      <c r="F28" s="63"/>
      <c r="G28" s="63"/>
      <c r="H28" s="63"/>
      <c r="I28" s="63"/>
      <c r="J28" s="283" t="s">
        <v>84</v>
      </c>
      <c r="K28" s="284"/>
      <c r="L28" s="83">
        <f>SUM(L5:L26)</f>
        <v>229115694.96108001</v>
      </c>
      <c r="M28" s="83"/>
      <c r="N28" s="83"/>
      <c r="O28" s="83"/>
      <c r="P28" s="83"/>
      <c r="Q28" s="83"/>
      <c r="R28" s="83"/>
    </row>
    <row r="29" spans="1:18" ht="4.5" customHeight="1">
      <c r="A29" s="64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84"/>
    </row>
    <row r="30" spans="1:18" ht="15.75">
      <c r="A30" s="285" t="s">
        <v>85</v>
      </c>
      <c r="B30" s="286"/>
      <c r="C30" s="286"/>
      <c r="D30" s="286"/>
      <c r="E30" s="286"/>
      <c r="F30" s="286"/>
      <c r="G30" s="286"/>
      <c r="H30" s="286"/>
      <c r="I30" s="287"/>
      <c r="J30" s="85"/>
      <c r="K30" s="85"/>
      <c r="L30" s="84"/>
      <c r="M30" s="76"/>
      <c r="N30" s="76"/>
      <c r="O30" s="76"/>
      <c r="P30" s="76"/>
    </row>
    <row r="31" spans="1:18" ht="25.9" customHeight="1">
      <c r="A31" s="252" t="s">
        <v>40</v>
      </c>
      <c r="B31" s="252" t="s">
        <v>41</v>
      </c>
      <c r="C31" s="288" t="s">
        <v>25</v>
      </c>
      <c r="D31" s="292" t="s">
        <v>26</v>
      </c>
      <c r="E31" s="244" t="s">
        <v>27</v>
      </c>
      <c r="F31" s="237" t="s">
        <v>8</v>
      </c>
      <c r="G31" s="237" t="s">
        <v>28</v>
      </c>
      <c r="H31" s="231" t="s">
        <v>29</v>
      </c>
      <c r="I31" s="235" t="s">
        <v>30</v>
      </c>
      <c r="J31" s="220"/>
      <c r="K31" s="225"/>
      <c r="L31" s="230"/>
      <c r="M31" s="223"/>
      <c r="N31" s="76"/>
      <c r="O31" s="76"/>
      <c r="P31" s="76"/>
      <c r="Q31" s="76"/>
    </row>
    <row r="32" spans="1:18" ht="32.450000000000003" customHeight="1">
      <c r="A32" s="253"/>
      <c r="B32" s="253"/>
      <c r="C32" s="289"/>
      <c r="D32" s="293"/>
      <c r="E32" s="245"/>
      <c r="F32" s="238"/>
      <c r="G32" s="238"/>
      <c r="H32" s="232"/>
      <c r="I32" s="236"/>
      <c r="J32" s="220"/>
      <c r="K32" s="225"/>
      <c r="L32" s="230"/>
      <c r="M32" s="224"/>
      <c r="N32" s="76"/>
      <c r="O32" s="76"/>
      <c r="Q32" s="76"/>
      <c r="R32" s="27"/>
    </row>
    <row r="33" spans="1:18" ht="24.75" customHeight="1">
      <c r="A33" s="65" t="s">
        <v>86</v>
      </c>
      <c r="B33" s="66" t="s">
        <v>57</v>
      </c>
      <c r="C33" s="290" t="s">
        <v>87</v>
      </c>
      <c r="D33" s="67">
        <v>1</v>
      </c>
      <c r="E33" s="68">
        <v>4671482</v>
      </c>
      <c r="F33" s="68">
        <f>E33</f>
        <v>4671482</v>
      </c>
      <c r="G33" s="68">
        <f>F33*10/100</f>
        <v>467148.2</v>
      </c>
      <c r="H33" s="69">
        <f>G33*19/100</f>
        <v>88758.157999999996</v>
      </c>
      <c r="I33" s="68">
        <f>F33+H33</f>
        <v>4760240.1579999998</v>
      </c>
      <c r="J33" s="87"/>
      <c r="K33" s="87"/>
      <c r="L33" s="88"/>
      <c r="M33" s="76"/>
      <c r="N33" s="74"/>
      <c r="O33" s="74"/>
      <c r="P33" s="74"/>
      <c r="Q33" s="74"/>
      <c r="R33" s="74"/>
    </row>
    <row r="34" spans="1:18" ht="15.75">
      <c r="A34" s="254" t="s">
        <v>88</v>
      </c>
      <c r="B34" s="70" t="s">
        <v>89</v>
      </c>
      <c r="C34" s="291"/>
      <c r="D34" s="67">
        <v>1</v>
      </c>
      <c r="E34" s="68">
        <v>4671482</v>
      </c>
      <c r="F34" s="68">
        <f t="shared" ref="F34:F64" si="10">E34</f>
        <v>4671482</v>
      </c>
      <c r="G34" s="68">
        <f t="shared" ref="G34:G64" si="11">F34*10/100</f>
        <v>467148.2</v>
      </c>
      <c r="H34" s="69">
        <f t="shared" ref="H34:H64" si="12">G34*19/100</f>
        <v>88758.157999999996</v>
      </c>
      <c r="I34" s="68">
        <f t="shared" ref="I34:I64" si="13">F34+H34</f>
        <v>4760240.1579999998</v>
      </c>
      <c r="J34" s="87"/>
      <c r="K34" s="87"/>
      <c r="L34" s="88"/>
      <c r="M34" s="76"/>
      <c r="N34" s="74"/>
      <c r="O34" s="74"/>
      <c r="P34" s="74"/>
      <c r="Q34" s="74"/>
      <c r="R34" s="74"/>
    </row>
    <row r="35" spans="1:18" ht="15.75">
      <c r="A35" s="255"/>
      <c r="B35" s="70" t="s">
        <v>90</v>
      </c>
      <c r="C35" s="291"/>
      <c r="D35" s="67">
        <v>1</v>
      </c>
      <c r="E35" s="68">
        <v>4671482</v>
      </c>
      <c r="F35" s="68">
        <f t="shared" si="10"/>
        <v>4671482</v>
      </c>
      <c r="G35" s="68">
        <f t="shared" si="11"/>
        <v>467148.2</v>
      </c>
      <c r="H35" s="69">
        <f t="shared" si="12"/>
        <v>88758.157999999996</v>
      </c>
      <c r="I35" s="68">
        <f t="shared" si="13"/>
        <v>4760240.1579999998</v>
      </c>
      <c r="J35" s="87"/>
      <c r="K35" s="87"/>
      <c r="L35" s="88"/>
      <c r="M35" s="76"/>
      <c r="N35" s="74"/>
      <c r="O35" s="74"/>
      <c r="P35" s="74"/>
      <c r="Q35" s="74"/>
      <c r="R35" s="74"/>
    </row>
    <row r="36" spans="1:18" ht="15.75">
      <c r="A36" s="61" t="s">
        <v>91</v>
      </c>
      <c r="B36" s="70" t="s">
        <v>92</v>
      </c>
      <c r="C36" s="291"/>
      <c r="D36" s="67">
        <v>1</v>
      </c>
      <c r="E36" s="68">
        <v>4671482</v>
      </c>
      <c r="F36" s="68">
        <f t="shared" si="10"/>
        <v>4671482</v>
      </c>
      <c r="G36" s="68">
        <f t="shared" si="11"/>
        <v>467148.2</v>
      </c>
      <c r="H36" s="69">
        <f t="shared" si="12"/>
        <v>88758.157999999996</v>
      </c>
      <c r="I36" s="68">
        <f t="shared" si="13"/>
        <v>4760240.1579999998</v>
      </c>
      <c r="J36" s="87"/>
      <c r="K36" s="87"/>
      <c r="L36" s="88"/>
      <c r="M36" s="76"/>
      <c r="N36" s="74"/>
      <c r="O36" s="74"/>
      <c r="P36" s="74"/>
      <c r="Q36" s="74"/>
      <c r="R36" s="74"/>
    </row>
    <row r="37" spans="1:18" ht="15.75">
      <c r="A37" s="254" t="s">
        <v>67</v>
      </c>
      <c r="B37" s="70" t="s">
        <v>57</v>
      </c>
      <c r="C37" s="291"/>
      <c r="D37" s="67">
        <v>1</v>
      </c>
      <c r="E37" s="68">
        <v>4671482</v>
      </c>
      <c r="F37" s="68">
        <f t="shared" si="10"/>
        <v>4671482</v>
      </c>
      <c r="G37" s="68">
        <f t="shared" si="11"/>
        <v>467148.2</v>
      </c>
      <c r="H37" s="69">
        <f t="shared" si="12"/>
        <v>88758.157999999996</v>
      </c>
      <c r="I37" s="68">
        <f t="shared" si="13"/>
        <v>4760240.1579999998</v>
      </c>
      <c r="J37" s="87"/>
      <c r="K37" s="87"/>
      <c r="L37" s="88"/>
      <c r="M37" s="76"/>
      <c r="N37" s="74"/>
      <c r="O37" s="74"/>
      <c r="P37" s="74"/>
      <c r="Q37" s="74"/>
      <c r="R37" s="74"/>
    </row>
    <row r="38" spans="1:18" ht="24">
      <c r="A38" s="256"/>
      <c r="B38" s="61" t="s">
        <v>68</v>
      </c>
      <c r="C38" s="291"/>
      <c r="D38" s="67">
        <v>1</v>
      </c>
      <c r="E38" s="68">
        <v>4671482</v>
      </c>
      <c r="F38" s="68">
        <f t="shared" si="10"/>
        <v>4671482</v>
      </c>
      <c r="G38" s="68">
        <f t="shared" si="11"/>
        <v>467148.2</v>
      </c>
      <c r="H38" s="69">
        <f t="shared" si="12"/>
        <v>88758.157999999996</v>
      </c>
      <c r="I38" s="68">
        <f t="shared" si="13"/>
        <v>4760240.1579999998</v>
      </c>
      <c r="J38" s="87"/>
      <c r="K38" s="87"/>
      <c r="L38" s="88"/>
      <c r="M38" s="76"/>
      <c r="N38" s="74"/>
      <c r="O38" s="74"/>
      <c r="P38" s="74"/>
      <c r="Q38" s="74"/>
      <c r="R38" s="74"/>
    </row>
    <row r="39" spans="1:18" ht="15.75">
      <c r="A39" s="61" t="s">
        <v>93</v>
      </c>
      <c r="B39" s="70" t="s">
        <v>94</v>
      </c>
      <c r="C39" s="291"/>
      <c r="D39" s="67">
        <v>1</v>
      </c>
      <c r="E39" s="68">
        <v>4671482</v>
      </c>
      <c r="F39" s="68">
        <f t="shared" si="10"/>
        <v>4671482</v>
      </c>
      <c r="G39" s="68">
        <f t="shared" si="11"/>
        <v>467148.2</v>
      </c>
      <c r="H39" s="69">
        <f t="shared" si="12"/>
        <v>88758.157999999996</v>
      </c>
      <c r="I39" s="68">
        <f t="shared" si="13"/>
        <v>4760240.1579999998</v>
      </c>
      <c r="J39" s="87"/>
      <c r="K39" s="87"/>
      <c r="L39" s="88"/>
      <c r="M39" s="76"/>
      <c r="N39" s="74"/>
      <c r="O39" s="74"/>
      <c r="P39" s="74"/>
      <c r="Q39" s="74"/>
      <c r="R39" s="74"/>
    </row>
    <row r="40" spans="1:18" ht="15.75">
      <c r="A40" s="61" t="s">
        <v>95</v>
      </c>
      <c r="B40" s="70" t="s">
        <v>96</v>
      </c>
      <c r="C40" s="291"/>
      <c r="D40" s="67">
        <v>1</v>
      </c>
      <c r="E40" s="68">
        <v>4671482</v>
      </c>
      <c r="F40" s="68">
        <f t="shared" si="10"/>
        <v>4671482</v>
      </c>
      <c r="G40" s="68">
        <f t="shared" si="11"/>
        <v>467148.2</v>
      </c>
      <c r="H40" s="69">
        <f t="shared" si="12"/>
        <v>88758.157999999996</v>
      </c>
      <c r="I40" s="68">
        <f t="shared" si="13"/>
        <v>4760240.1579999998</v>
      </c>
      <c r="J40" s="87"/>
      <c r="K40" s="87"/>
      <c r="L40" s="88"/>
      <c r="M40" s="76"/>
      <c r="N40" s="74"/>
      <c r="O40" s="74"/>
      <c r="P40" s="74"/>
      <c r="Q40" s="74"/>
      <c r="R40" s="74"/>
    </row>
    <row r="41" spans="1:18" ht="15.75">
      <c r="A41" s="61" t="s">
        <v>97</v>
      </c>
      <c r="B41" s="70" t="s">
        <v>98</v>
      </c>
      <c r="C41" s="291"/>
      <c r="D41" s="67">
        <v>1</v>
      </c>
      <c r="E41" s="68">
        <v>4671482</v>
      </c>
      <c r="F41" s="68">
        <f t="shared" si="10"/>
        <v>4671482</v>
      </c>
      <c r="G41" s="68">
        <f t="shared" si="11"/>
        <v>467148.2</v>
      </c>
      <c r="H41" s="69">
        <f t="shared" si="12"/>
        <v>88758.157999999996</v>
      </c>
      <c r="I41" s="68">
        <f t="shared" si="13"/>
        <v>4760240.1579999998</v>
      </c>
      <c r="J41" s="87"/>
      <c r="K41" s="87"/>
      <c r="L41" s="88"/>
      <c r="M41" s="76"/>
      <c r="N41" s="74"/>
      <c r="O41" s="74"/>
      <c r="P41" s="74"/>
      <c r="Q41" s="74"/>
      <c r="R41" s="74"/>
    </row>
    <row r="42" spans="1:18" ht="15.75">
      <c r="A42" s="61" t="s">
        <v>99</v>
      </c>
      <c r="B42" s="70" t="s">
        <v>100</v>
      </c>
      <c r="C42" s="291"/>
      <c r="D42" s="67">
        <v>1</v>
      </c>
      <c r="E42" s="68">
        <v>4671482</v>
      </c>
      <c r="F42" s="68">
        <f t="shared" si="10"/>
        <v>4671482</v>
      </c>
      <c r="G42" s="68">
        <f t="shared" si="11"/>
        <v>467148.2</v>
      </c>
      <c r="H42" s="69">
        <f t="shared" si="12"/>
        <v>88758.157999999996</v>
      </c>
      <c r="I42" s="68">
        <f t="shared" si="13"/>
        <v>4760240.1579999998</v>
      </c>
      <c r="J42" s="87"/>
      <c r="K42" s="87"/>
      <c r="L42" s="88"/>
      <c r="M42" s="76"/>
      <c r="N42" s="74"/>
      <c r="O42" s="74"/>
      <c r="P42" s="74"/>
      <c r="Q42" s="74"/>
      <c r="R42" s="74"/>
    </row>
    <row r="43" spans="1:18" ht="15.75">
      <c r="A43" s="254" t="s">
        <v>101</v>
      </c>
      <c r="B43" s="70" t="s">
        <v>102</v>
      </c>
      <c r="C43" s="291"/>
      <c r="D43" s="67">
        <v>1</v>
      </c>
      <c r="E43" s="68">
        <v>4671482</v>
      </c>
      <c r="F43" s="68">
        <f t="shared" si="10"/>
        <v>4671482</v>
      </c>
      <c r="G43" s="68">
        <f t="shared" si="11"/>
        <v>467148.2</v>
      </c>
      <c r="H43" s="69">
        <f t="shared" si="12"/>
        <v>88758.157999999996</v>
      </c>
      <c r="I43" s="68">
        <f t="shared" si="13"/>
        <v>4760240.1579999998</v>
      </c>
      <c r="J43" s="87"/>
      <c r="K43" s="87"/>
      <c r="L43" s="88"/>
      <c r="M43" s="76"/>
      <c r="N43" s="74"/>
      <c r="O43" s="74"/>
      <c r="P43" s="74"/>
      <c r="Q43" s="74"/>
      <c r="R43" s="74"/>
    </row>
    <row r="44" spans="1:18" ht="15.75">
      <c r="A44" s="255"/>
      <c r="B44" s="70" t="s">
        <v>103</v>
      </c>
      <c r="C44" s="291"/>
      <c r="D44" s="67">
        <v>1</v>
      </c>
      <c r="E44" s="68">
        <v>4671482</v>
      </c>
      <c r="F44" s="68">
        <f t="shared" si="10"/>
        <v>4671482</v>
      </c>
      <c r="G44" s="68">
        <f t="shared" si="11"/>
        <v>467148.2</v>
      </c>
      <c r="H44" s="69">
        <f t="shared" si="12"/>
        <v>88758.157999999996</v>
      </c>
      <c r="I44" s="68">
        <f t="shared" si="13"/>
        <v>4760240.1579999998</v>
      </c>
      <c r="J44" s="87"/>
      <c r="K44" s="87"/>
      <c r="L44" s="88"/>
      <c r="M44" s="76"/>
      <c r="N44" s="74"/>
      <c r="O44" s="74"/>
      <c r="P44" s="74"/>
      <c r="Q44" s="74"/>
      <c r="R44" s="74"/>
    </row>
    <row r="45" spans="1:18" ht="15.75">
      <c r="A45" s="61" t="s">
        <v>104</v>
      </c>
      <c r="B45" s="70" t="s">
        <v>105</v>
      </c>
      <c r="C45" s="291"/>
      <c r="D45" s="67">
        <v>1</v>
      </c>
      <c r="E45" s="68">
        <v>4671482</v>
      </c>
      <c r="F45" s="68">
        <f t="shared" si="10"/>
        <v>4671482</v>
      </c>
      <c r="G45" s="68">
        <f t="shared" si="11"/>
        <v>467148.2</v>
      </c>
      <c r="H45" s="69">
        <f t="shared" si="12"/>
        <v>88758.157999999996</v>
      </c>
      <c r="I45" s="68">
        <f t="shared" si="13"/>
        <v>4760240.1579999998</v>
      </c>
      <c r="J45" s="87"/>
      <c r="K45" s="87"/>
      <c r="L45" s="88"/>
      <c r="M45" s="76"/>
      <c r="N45" s="74"/>
      <c r="O45" s="74"/>
      <c r="P45" s="74"/>
      <c r="Q45" s="74"/>
      <c r="R45" s="74"/>
    </row>
    <row r="46" spans="1:18" ht="15.75">
      <c r="A46" s="61" t="s">
        <v>69</v>
      </c>
      <c r="B46" s="61" t="s">
        <v>106</v>
      </c>
      <c r="C46" s="291"/>
      <c r="D46" s="67">
        <v>1</v>
      </c>
      <c r="E46" s="68">
        <v>4671482</v>
      </c>
      <c r="F46" s="68">
        <f t="shared" si="10"/>
        <v>4671482</v>
      </c>
      <c r="G46" s="68">
        <f t="shared" si="11"/>
        <v>467148.2</v>
      </c>
      <c r="H46" s="69">
        <f t="shared" si="12"/>
        <v>88758.157999999996</v>
      </c>
      <c r="I46" s="68">
        <f t="shared" si="13"/>
        <v>4760240.1579999998</v>
      </c>
      <c r="J46" s="87"/>
      <c r="K46" s="87"/>
      <c r="L46" s="88"/>
      <c r="M46" s="76"/>
      <c r="N46" s="74"/>
      <c r="O46" s="74"/>
      <c r="P46" s="74"/>
      <c r="Q46" s="74"/>
      <c r="R46" s="74"/>
    </row>
    <row r="47" spans="1:18" ht="11.45" customHeight="1">
      <c r="A47" s="254" t="s">
        <v>107</v>
      </c>
      <c r="B47" s="65" t="s">
        <v>108</v>
      </c>
      <c r="C47" s="291"/>
      <c r="D47" s="67">
        <v>1</v>
      </c>
      <c r="E47" s="68">
        <v>4671482</v>
      </c>
      <c r="F47" s="68">
        <f t="shared" si="10"/>
        <v>4671482</v>
      </c>
      <c r="G47" s="68">
        <f t="shared" si="11"/>
        <v>467148.2</v>
      </c>
      <c r="H47" s="69">
        <f t="shared" si="12"/>
        <v>88758.157999999996</v>
      </c>
      <c r="I47" s="68">
        <f t="shared" si="13"/>
        <v>4760240.1579999998</v>
      </c>
      <c r="J47" s="87"/>
      <c r="K47" s="87"/>
      <c r="L47" s="88"/>
      <c r="M47" s="76"/>
      <c r="N47" s="74"/>
      <c r="O47" s="74"/>
      <c r="P47" s="74"/>
      <c r="Q47" s="74"/>
      <c r="R47" s="74"/>
    </row>
    <row r="48" spans="1:18" ht="15.75">
      <c r="A48" s="256"/>
      <c r="B48" s="61" t="s">
        <v>57</v>
      </c>
      <c r="C48" s="291"/>
      <c r="D48" s="67">
        <v>1</v>
      </c>
      <c r="E48" s="68">
        <v>4671482</v>
      </c>
      <c r="F48" s="68">
        <f t="shared" si="10"/>
        <v>4671482</v>
      </c>
      <c r="G48" s="68">
        <f t="shared" si="11"/>
        <v>467148.2</v>
      </c>
      <c r="H48" s="69">
        <f t="shared" si="12"/>
        <v>88758.157999999996</v>
      </c>
      <c r="I48" s="68">
        <f t="shared" si="13"/>
        <v>4760240.1579999998</v>
      </c>
      <c r="J48" s="87"/>
      <c r="K48" s="87"/>
      <c r="L48" s="88"/>
      <c r="M48" s="76"/>
      <c r="N48" s="74"/>
      <c r="O48" s="74"/>
      <c r="P48" s="74"/>
      <c r="Q48" s="74"/>
      <c r="R48" s="74"/>
    </row>
    <row r="49" spans="1:18" ht="15.75">
      <c r="A49" s="61" t="s">
        <v>69</v>
      </c>
      <c r="B49" s="61" t="s">
        <v>70</v>
      </c>
      <c r="C49" s="291"/>
      <c r="D49" s="67">
        <v>1</v>
      </c>
      <c r="E49" s="68">
        <v>4671482</v>
      </c>
      <c r="F49" s="68">
        <f t="shared" si="10"/>
        <v>4671482</v>
      </c>
      <c r="G49" s="68">
        <f t="shared" si="11"/>
        <v>467148.2</v>
      </c>
      <c r="H49" s="69">
        <f t="shared" si="12"/>
        <v>88758.157999999996</v>
      </c>
      <c r="I49" s="68">
        <f t="shared" si="13"/>
        <v>4760240.1579999998</v>
      </c>
      <c r="J49" s="87"/>
      <c r="K49" s="87"/>
      <c r="L49" s="88"/>
      <c r="M49" s="76"/>
      <c r="N49" s="74"/>
      <c r="O49" s="74"/>
      <c r="P49" s="74"/>
      <c r="Q49" s="74"/>
      <c r="R49" s="74"/>
    </row>
    <row r="50" spans="1:18" ht="24">
      <c r="A50" s="61" t="s">
        <v>81</v>
      </c>
      <c r="B50" s="61" t="s">
        <v>109</v>
      </c>
      <c r="C50" s="291"/>
      <c r="D50" s="67">
        <v>1</v>
      </c>
      <c r="E50" s="68">
        <v>4671482</v>
      </c>
      <c r="F50" s="68">
        <f t="shared" si="10"/>
        <v>4671482</v>
      </c>
      <c r="G50" s="68">
        <f t="shared" si="11"/>
        <v>467148.2</v>
      </c>
      <c r="H50" s="69">
        <f t="shared" si="12"/>
        <v>88758.157999999996</v>
      </c>
      <c r="I50" s="68">
        <f t="shared" si="13"/>
        <v>4760240.1579999998</v>
      </c>
      <c r="J50" s="87"/>
      <c r="K50" s="87"/>
      <c r="L50" s="88"/>
      <c r="M50" s="76"/>
      <c r="N50" s="74"/>
      <c r="O50" s="74"/>
      <c r="P50" s="74"/>
      <c r="Q50" s="74"/>
      <c r="R50" s="74"/>
    </row>
    <row r="51" spans="1:18" ht="15.75">
      <c r="A51" s="61" t="s">
        <v>110</v>
      </c>
      <c r="B51" s="61" t="s">
        <v>111</v>
      </c>
      <c r="C51" s="291"/>
      <c r="D51" s="67">
        <v>1</v>
      </c>
      <c r="E51" s="68">
        <v>4671482</v>
      </c>
      <c r="F51" s="68">
        <f t="shared" si="10"/>
        <v>4671482</v>
      </c>
      <c r="G51" s="68">
        <f t="shared" si="11"/>
        <v>467148.2</v>
      </c>
      <c r="H51" s="69">
        <f t="shared" si="12"/>
        <v>88758.157999999996</v>
      </c>
      <c r="I51" s="68">
        <f t="shared" si="13"/>
        <v>4760240.1579999998</v>
      </c>
      <c r="J51" s="87"/>
      <c r="K51" s="87"/>
      <c r="L51" s="88"/>
      <c r="M51" s="76"/>
      <c r="N51" s="74"/>
      <c r="O51" s="74"/>
      <c r="P51" s="74"/>
      <c r="Q51" s="74"/>
      <c r="R51" s="74"/>
    </row>
    <row r="52" spans="1:18" ht="15.75">
      <c r="A52" s="61" t="s">
        <v>112</v>
      </c>
      <c r="B52" s="61" t="s">
        <v>113</v>
      </c>
      <c r="C52" s="291"/>
      <c r="D52" s="67">
        <v>1</v>
      </c>
      <c r="E52" s="68">
        <v>4671482</v>
      </c>
      <c r="F52" s="68">
        <f t="shared" si="10"/>
        <v>4671482</v>
      </c>
      <c r="G52" s="68">
        <f t="shared" si="11"/>
        <v>467148.2</v>
      </c>
      <c r="H52" s="69">
        <f t="shared" si="12"/>
        <v>88758.157999999996</v>
      </c>
      <c r="I52" s="68">
        <f t="shared" si="13"/>
        <v>4760240.1579999998</v>
      </c>
      <c r="J52" s="87"/>
      <c r="K52" s="87"/>
      <c r="L52" s="88"/>
      <c r="M52" s="76"/>
      <c r="N52" s="74"/>
      <c r="O52" s="74"/>
      <c r="P52" s="74"/>
      <c r="Q52" s="74"/>
      <c r="R52" s="74"/>
    </row>
    <row r="53" spans="1:18" ht="15.75">
      <c r="A53" s="61" t="s">
        <v>114</v>
      </c>
      <c r="B53" s="61" t="s">
        <v>115</v>
      </c>
      <c r="C53" s="291"/>
      <c r="D53" s="67">
        <v>1</v>
      </c>
      <c r="E53" s="68">
        <v>4671482</v>
      </c>
      <c r="F53" s="68">
        <f t="shared" si="10"/>
        <v>4671482</v>
      </c>
      <c r="G53" s="68">
        <f t="shared" si="11"/>
        <v>467148.2</v>
      </c>
      <c r="H53" s="69">
        <f t="shared" si="12"/>
        <v>88758.157999999996</v>
      </c>
      <c r="I53" s="89">
        <f t="shared" si="13"/>
        <v>4760240.1579999998</v>
      </c>
      <c r="J53" s="87"/>
      <c r="K53" s="87"/>
      <c r="L53" s="88"/>
      <c r="M53" s="76"/>
      <c r="N53" s="74"/>
      <c r="O53" s="74"/>
      <c r="P53" s="74"/>
      <c r="Q53" s="74"/>
      <c r="R53" s="74"/>
    </row>
    <row r="54" spans="1:18" ht="15.75">
      <c r="A54" s="61" t="s">
        <v>116</v>
      </c>
      <c r="B54" s="61" t="s">
        <v>117</v>
      </c>
      <c r="C54" s="291"/>
      <c r="D54" s="67">
        <v>1</v>
      </c>
      <c r="E54" s="68">
        <v>4671482</v>
      </c>
      <c r="F54" s="68">
        <f t="shared" si="10"/>
        <v>4671482</v>
      </c>
      <c r="G54" s="68">
        <f t="shared" si="11"/>
        <v>467148.2</v>
      </c>
      <c r="H54" s="69">
        <f t="shared" si="12"/>
        <v>88758.157999999996</v>
      </c>
      <c r="I54" s="90">
        <f t="shared" si="13"/>
        <v>4760240.1579999998</v>
      </c>
      <c r="J54" s="87"/>
      <c r="K54" s="87"/>
      <c r="L54" s="88"/>
      <c r="M54" s="76"/>
      <c r="N54" s="74"/>
      <c r="O54" s="74"/>
      <c r="P54" s="74"/>
      <c r="Q54" s="74"/>
      <c r="R54" s="74"/>
    </row>
    <row r="55" spans="1:18" ht="15.75">
      <c r="A55" s="61" t="s">
        <v>118</v>
      </c>
      <c r="B55" s="61" t="s">
        <v>119</v>
      </c>
      <c r="C55" s="291"/>
      <c r="D55" s="67">
        <v>1</v>
      </c>
      <c r="E55" s="68">
        <v>4671482</v>
      </c>
      <c r="F55" s="68">
        <f t="shared" si="10"/>
        <v>4671482</v>
      </c>
      <c r="G55" s="68">
        <f t="shared" si="11"/>
        <v>467148.2</v>
      </c>
      <c r="H55" s="69">
        <f t="shared" si="12"/>
        <v>88758.157999999996</v>
      </c>
      <c r="I55" s="91">
        <f t="shared" si="13"/>
        <v>4760240.1579999998</v>
      </c>
      <c r="J55" s="87"/>
      <c r="K55" s="87"/>
      <c r="L55" s="88"/>
      <c r="M55" s="76"/>
      <c r="N55" s="74"/>
      <c r="O55" s="74"/>
      <c r="P55" s="74"/>
      <c r="Q55" s="74"/>
      <c r="R55" s="74"/>
    </row>
    <row r="56" spans="1:18" ht="15.75">
      <c r="A56" s="61" t="s">
        <v>120</v>
      </c>
      <c r="B56" s="61" t="s">
        <v>121</v>
      </c>
      <c r="C56" s="291"/>
      <c r="D56" s="67">
        <v>1</v>
      </c>
      <c r="E56" s="68">
        <v>4671482</v>
      </c>
      <c r="F56" s="68">
        <f t="shared" si="10"/>
        <v>4671482</v>
      </c>
      <c r="G56" s="68">
        <f t="shared" si="11"/>
        <v>467148.2</v>
      </c>
      <c r="H56" s="69">
        <f t="shared" si="12"/>
        <v>88758.157999999996</v>
      </c>
      <c r="I56" s="91">
        <f t="shared" si="13"/>
        <v>4760240.1579999998</v>
      </c>
      <c r="J56" s="87"/>
      <c r="K56" s="87"/>
      <c r="L56" s="88"/>
      <c r="M56" s="76"/>
      <c r="N56" s="74"/>
      <c r="O56" s="74"/>
      <c r="P56" s="74"/>
      <c r="Q56" s="74"/>
      <c r="R56" s="74"/>
    </row>
    <row r="57" spans="1:18" ht="24">
      <c r="A57" s="61" t="s">
        <v>122</v>
      </c>
      <c r="B57" s="61" t="s">
        <v>123</v>
      </c>
      <c r="C57" s="291"/>
      <c r="D57" s="67">
        <v>1</v>
      </c>
      <c r="E57" s="68">
        <v>4671482</v>
      </c>
      <c r="F57" s="68">
        <f t="shared" si="10"/>
        <v>4671482</v>
      </c>
      <c r="G57" s="68">
        <f t="shared" si="11"/>
        <v>467148.2</v>
      </c>
      <c r="H57" s="69">
        <f t="shared" si="12"/>
        <v>88758.157999999996</v>
      </c>
      <c r="I57" s="91">
        <f t="shared" si="13"/>
        <v>4760240.1579999998</v>
      </c>
      <c r="J57" s="87"/>
      <c r="K57" s="87"/>
      <c r="L57" s="88"/>
      <c r="M57" s="76"/>
      <c r="N57" s="74"/>
      <c r="O57" s="74"/>
      <c r="P57" s="74"/>
      <c r="Q57" s="74"/>
      <c r="R57" s="74"/>
    </row>
    <row r="58" spans="1:18" ht="15.75">
      <c r="A58" s="61" t="s">
        <v>71</v>
      </c>
      <c r="B58" s="61" t="s">
        <v>124</v>
      </c>
      <c r="C58" s="291"/>
      <c r="D58" s="67">
        <v>1</v>
      </c>
      <c r="E58" s="68">
        <v>4671482</v>
      </c>
      <c r="F58" s="68">
        <f t="shared" si="10"/>
        <v>4671482</v>
      </c>
      <c r="G58" s="68">
        <f t="shared" si="11"/>
        <v>467148.2</v>
      </c>
      <c r="H58" s="69">
        <f t="shared" si="12"/>
        <v>88758.157999999996</v>
      </c>
      <c r="I58" s="91">
        <f t="shared" si="13"/>
        <v>4760240.1579999998</v>
      </c>
      <c r="J58" s="87"/>
      <c r="K58" s="87"/>
      <c r="L58" s="88"/>
      <c r="M58" s="76"/>
      <c r="N58" s="74"/>
      <c r="O58" s="74"/>
      <c r="P58" s="74"/>
      <c r="Q58" s="74"/>
      <c r="R58" s="74"/>
    </row>
    <row r="59" spans="1:18" ht="15.75">
      <c r="A59" s="61" t="s">
        <v>125</v>
      </c>
      <c r="B59" s="61" t="s">
        <v>126</v>
      </c>
      <c r="C59" s="291"/>
      <c r="D59" s="67">
        <v>1</v>
      </c>
      <c r="E59" s="68">
        <v>4671482</v>
      </c>
      <c r="F59" s="68">
        <f t="shared" si="10"/>
        <v>4671482</v>
      </c>
      <c r="G59" s="68">
        <f t="shared" si="11"/>
        <v>467148.2</v>
      </c>
      <c r="H59" s="69">
        <f t="shared" si="12"/>
        <v>88758.157999999996</v>
      </c>
      <c r="I59" s="91">
        <f t="shared" si="13"/>
        <v>4760240.1579999998</v>
      </c>
      <c r="J59" s="87"/>
      <c r="K59" s="87"/>
      <c r="L59" s="88"/>
      <c r="M59" s="76"/>
      <c r="N59" s="74"/>
      <c r="O59" s="74"/>
      <c r="P59" s="74"/>
      <c r="Q59" s="74"/>
      <c r="R59" s="74"/>
    </row>
    <row r="60" spans="1:18" ht="15.75">
      <c r="A60" s="12" t="s">
        <v>120</v>
      </c>
      <c r="B60" s="9" t="s">
        <v>57</v>
      </c>
      <c r="C60" s="291"/>
      <c r="D60" s="67">
        <v>1</v>
      </c>
      <c r="E60" s="68">
        <v>4671482</v>
      </c>
      <c r="F60" s="68">
        <f t="shared" si="10"/>
        <v>4671482</v>
      </c>
      <c r="G60" s="68">
        <f t="shared" si="11"/>
        <v>467148.2</v>
      </c>
      <c r="H60" s="69">
        <f t="shared" si="12"/>
        <v>88758.157999999996</v>
      </c>
      <c r="I60" s="91">
        <f t="shared" si="13"/>
        <v>4760240.1579999998</v>
      </c>
      <c r="J60" s="87"/>
      <c r="K60" s="87"/>
      <c r="L60" s="88"/>
      <c r="M60" s="76"/>
      <c r="N60" s="74"/>
      <c r="O60" s="74"/>
      <c r="P60" s="74"/>
      <c r="Q60" s="74"/>
      <c r="R60" s="74"/>
    </row>
    <row r="61" spans="1:18" ht="15.75">
      <c r="A61" s="12" t="s">
        <v>67</v>
      </c>
      <c r="B61" s="9" t="s">
        <v>127</v>
      </c>
      <c r="C61" s="291"/>
      <c r="D61" s="67">
        <v>1</v>
      </c>
      <c r="E61" s="68">
        <v>4671482</v>
      </c>
      <c r="F61" s="68">
        <f t="shared" si="10"/>
        <v>4671482</v>
      </c>
      <c r="G61" s="68">
        <f t="shared" si="11"/>
        <v>467148.2</v>
      </c>
      <c r="H61" s="69">
        <f t="shared" si="12"/>
        <v>88758.157999999996</v>
      </c>
      <c r="I61" s="91">
        <f t="shared" si="13"/>
        <v>4760240.1579999998</v>
      </c>
      <c r="J61" s="87"/>
      <c r="K61" s="87"/>
      <c r="L61" s="88"/>
      <c r="M61" s="76"/>
      <c r="N61" s="74"/>
      <c r="O61" s="74"/>
      <c r="P61" s="74"/>
      <c r="Q61" s="74"/>
      <c r="R61" s="74"/>
    </row>
    <row r="62" spans="1:18" ht="15.75">
      <c r="A62" s="12" t="s">
        <v>104</v>
      </c>
      <c r="B62" s="9" t="s">
        <v>128</v>
      </c>
      <c r="C62" s="291"/>
      <c r="D62" s="67">
        <v>1</v>
      </c>
      <c r="E62" s="68">
        <v>4671482</v>
      </c>
      <c r="F62" s="68">
        <f t="shared" si="10"/>
        <v>4671482</v>
      </c>
      <c r="G62" s="68">
        <f t="shared" si="11"/>
        <v>467148.2</v>
      </c>
      <c r="H62" s="69">
        <f t="shared" si="12"/>
        <v>88758.157999999996</v>
      </c>
      <c r="I62" s="91">
        <f t="shared" si="13"/>
        <v>4760240.1579999998</v>
      </c>
      <c r="J62" s="87"/>
      <c r="K62" s="87"/>
      <c r="L62" s="88"/>
      <c r="M62" s="76"/>
      <c r="N62" s="74"/>
      <c r="O62" s="74"/>
      <c r="P62" s="74"/>
      <c r="Q62" s="74"/>
      <c r="R62" s="74"/>
    </row>
    <row r="63" spans="1:18" ht="15.75">
      <c r="A63" s="12" t="s">
        <v>71</v>
      </c>
      <c r="B63" s="9" t="s">
        <v>129</v>
      </c>
      <c r="C63" s="291"/>
      <c r="D63" s="71">
        <v>1</v>
      </c>
      <c r="E63" s="68">
        <v>4671482</v>
      </c>
      <c r="F63" s="68">
        <f t="shared" si="10"/>
        <v>4671482</v>
      </c>
      <c r="G63" s="68">
        <f t="shared" si="11"/>
        <v>467148.2</v>
      </c>
      <c r="H63" s="69">
        <f t="shared" si="12"/>
        <v>88758.157999999996</v>
      </c>
      <c r="I63" s="91">
        <f t="shared" si="13"/>
        <v>4760240.1579999998</v>
      </c>
      <c r="J63" s="87"/>
      <c r="K63" s="87"/>
      <c r="L63" s="88"/>
      <c r="M63" s="76"/>
      <c r="N63" s="74"/>
      <c r="O63" s="74"/>
      <c r="P63" s="74"/>
      <c r="Q63" s="74"/>
      <c r="R63" s="74"/>
    </row>
    <row r="64" spans="1:18" ht="15.75">
      <c r="A64" s="12" t="s">
        <v>122</v>
      </c>
      <c r="B64" s="9" t="s">
        <v>130</v>
      </c>
      <c r="C64" s="72"/>
      <c r="D64" s="71">
        <v>1</v>
      </c>
      <c r="E64" s="68">
        <v>4671482</v>
      </c>
      <c r="F64" s="68">
        <f t="shared" si="10"/>
        <v>4671482</v>
      </c>
      <c r="G64" s="68">
        <f t="shared" si="11"/>
        <v>467148.2</v>
      </c>
      <c r="H64" s="69">
        <f t="shared" si="12"/>
        <v>88758.157999999996</v>
      </c>
      <c r="I64" s="91">
        <f t="shared" si="13"/>
        <v>4760240.1579999998</v>
      </c>
      <c r="J64" s="87"/>
      <c r="K64" s="87"/>
      <c r="L64" s="88"/>
      <c r="M64" s="76"/>
      <c r="N64" s="74"/>
      <c r="O64" s="74"/>
      <c r="P64" s="74"/>
      <c r="Q64" s="74"/>
      <c r="R64" s="74"/>
    </row>
    <row r="65" spans="1:18">
      <c r="A65" s="239" t="s">
        <v>131</v>
      </c>
      <c r="B65" s="240"/>
      <c r="C65" s="240"/>
      <c r="D65" s="241"/>
      <c r="E65" s="68">
        <f>SUM(E33:E64)</f>
        <v>149487424</v>
      </c>
      <c r="F65" s="68">
        <f>SUM(F33:F64)</f>
        <v>149487424</v>
      </c>
      <c r="G65" s="92">
        <f>SUM(G33:G64)</f>
        <v>14948742.4</v>
      </c>
      <c r="H65" s="92">
        <f>SUM(H33:H64)</f>
        <v>2840261.0559999999</v>
      </c>
      <c r="I65" s="92">
        <f>SUM(I33:I64)</f>
        <v>152327685.05599999</v>
      </c>
      <c r="J65" s="120"/>
      <c r="K65" s="120"/>
      <c r="L65" s="120"/>
    </row>
    <row r="66" spans="1:18">
      <c r="A66" s="64"/>
      <c r="B66" s="64"/>
      <c r="C66" s="64"/>
      <c r="D66" s="64"/>
      <c r="E66" s="68"/>
      <c r="F66" s="93"/>
      <c r="G66" s="233" t="s">
        <v>83</v>
      </c>
      <c r="H66" s="234"/>
      <c r="I66" s="121">
        <f>I65</f>
        <v>152327685.05599999</v>
      </c>
      <c r="J66" s="122"/>
      <c r="K66" s="109"/>
      <c r="L66" s="88"/>
      <c r="M66" s="74"/>
      <c r="N66" s="74"/>
      <c r="O66" s="74"/>
      <c r="P66" s="74"/>
      <c r="Q66" s="74"/>
      <c r="R66" s="74"/>
    </row>
    <row r="67" spans="1:18" ht="32.25" customHeight="1">
      <c r="A67" s="242" t="s">
        <v>132</v>
      </c>
      <c r="B67" s="243"/>
      <c r="C67" s="243"/>
      <c r="D67" s="243"/>
      <c r="E67" s="243"/>
      <c r="F67" s="243"/>
      <c r="G67" s="243"/>
      <c r="H67" s="243"/>
      <c r="I67" s="243"/>
      <c r="J67" s="243"/>
      <c r="K67" s="135"/>
      <c r="L67" s="135"/>
      <c r="M67" s="74"/>
      <c r="N67" s="74"/>
      <c r="O67" s="74"/>
      <c r="P67" s="74"/>
      <c r="Q67" s="74"/>
      <c r="R67" s="74"/>
    </row>
    <row r="68" spans="1:18" ht="15" customHeight="1">
      <c r="A68" s="216" t="s">
        <v>25</v>
      </c>
      <c r="B68" s="259" t="s">
        <v>43</v>
      </c>
      <c r="C68" s="218" t="s">
        <v>44</v>
      </c>
      <c r="D68" s="218" t="s">
        <v>45</v>
      </c>
      <c r="E68" s="218" t="s">
        <v>46</v>
      </c>
      <c r="F68" s="218" t="s">
        <v>47</v>
      </c>
      <c r="G68" s="218" t="s">
        <v>48</v>
      </c>
      <c r="H68" s="218" t="s">
        <v>28</v>
      </c>
      <c r="I68" s="218" t="s">
        <v>29</v>
      </c>
      <c r="J68" s="221" t="s">
        <v>30</v>
      </c>
      <c r="K68" s="226"/>
      <c r="L68" s="226"/>
      <c r="M68" s="74"/>
      <c r="N68" s="74"/>
      <c r="O68" s="74"/>
      <c r="P68" s="74"/>
      <c r="Q68" s="74"/>
      <c r="R68" s="74"/>
    </row>
    <row r="69" spans="1:18">
      <c r="A69" s="217"/>
      <c r="B69" s="260"/>
      <c r="C69" s="219"/>
      <c r="D69" s="219"/>
      <c r="E69" s="219"/>
      <c r="F69" s="219"/>
      <c r="G69" s="219"/>
      <c r="H69" s="219"/>
      <c r="I69" s="219"/>
      <c r="J69" s="222"/>
      <c r="K69" s="227"/>
      <c r="L69" s="227"/>
      <c r="M69" s="74"/>
      <c r="N69" s="74"/>
      <c r="O69" s="74"/>
      <c r="P69" s="74"/>
      <c r="Q69" s="74"/>
      <c r="R69" s="74"/>
    </row>
    <row r="70" spans="1:18" ht="15.75">
      <c r="A70" s="94" t="s">
        <v>35</v>
      </c>
      <c r="B70" s="95">
        <v>2</v>
      </c>
      <c r="C70" s="128">
        <f>17106342*B70</f>
        <v>34212684</v>
      </c>
      <c r="D70" s="128">
        <f>2700*2</f>
        <v>5400</v>
      </c>
      <c r="E70" s="128">
        <f t="shared" ref="E70" si="14">C70+D70</f>
        <v>34218084</v>
      </c>
      <c r="F70" s="128">
        <f>E70*10/100</f>
        <v>3421808.4</v>
      </c>
      <c r="G70" s="128">
        <f t="shared" ref="G70" si="15">E70+F70</f>
        <v>37639892.399999999</v>
      </c>
      <c r="H70" s="128">
        <f t="shared" ref="H70" si="16">G70*10/100</f>
        <v>3763989.24</v>
      </c>
      <c r="I70" s="128">
        <f t="shared" ref="I70" si="17">H70*19/100</f>
        <v>715157.95559999999</v>
      </c>
      <c r="J70" s="136">
        <f t="shared" ref="J70" si="18">G70+I70</f>
        <v>38355050.355599999</v>
      </c>
      <c r="K70" s="124"/>
      <c r="L70" s="124"/>
      <c r="M70" s="74"/>
      <c r="N70" s="74"/>
      <c r="O70" s="74"/>
      <c r="P70" s="74"/>
      <c r="Q70" s="74"/>
      <c r="R70" s="74"/>
    </row>
    <row r="71" spans="1:18" ht="15.75">
      <c r="A71" s="271" t="s">
        <v>131</v>
      </c>
      <c r="B71" s="220"/>
      <c r="C71" s="220"/>
      <c r="D71" s="272"/>
      <c r="E71" s="98"/>
      <c r="F71" s="98"/>
      <c r="G71" s="98"/>
      <c r="H71" s="98"/>
      <c r="I71" s="98"/>
      <c r="J71" s="124"/>
      <c r="K71" s="124"/>
      <c r="L71" s="124"/>
      <c r="M71" s="74"/>
      <c r="N71" s="74"/>
      <c r="O71" s="74"/>
      <c r="P71" s="74"/>
      <c r="Q71" s="74"/>
      <c r="R71" s="74"/>
    </row>
    <row r="72" spans="1:18">
      <c r="A72" s="273" t="s">
        <v>133</v>
      </c>
      <c r="B72" s="273"/>
      <c r="C72" s="273"/>
      <c r="D72" s="273"/>
      <c r="E72" s="273"/>
      <c r="F72" s="273"/>
      <c r="G72" s="273"/>
      <c r="H72" s="273"/>
      <c r="I72" s="273"/>
      <c r="J72" s="125">
        <f>I66+J70</f>
        <v>190682735.41159999</v>
      </c>
      <c r="K72" s="124"/>
      <c r="L72" s="124"/>
      <c r="M72" s="74"/>
      <c r="N72" s="74"/>
      <c r="O72" s="74"/>
      <c r="P72" s="74"/>
      <c r="Q72" s="74"/>
      <c r="R72" s="74"/>
    </row>
    <row r="73" spans="1:18" ht="58.5" customHeight="1">
      <c r="A73" s="64"/>
      <c r="B73" s="64"/>
      <c r="C73" s="64"/>
      <c r="D73" s="64"/>
      <c r="E73" s="64"/>
      <c r="F73" s="64"/>
      <c r="G73" s="64"/>
      <c r="H73" s="64"/>
      <c r="I73" s="64"/>
      <c r="J73" s="88"/>
      <c r="K73" s="64"/>
      <c r="L73" s="64"/>
      <c r="M73" s="74"/>
      <c r="N73" s="74"/>
      <c r="O73" s="74"/>
      <c r="P73" s="74"/>
      <c r="R73" s="74"/>
    </row>
    <row r="74" spans="1:18" ht="14.45" customHeight="1">
      <c r="A74" s="268" t="s">
        <v>134</v>
      </c>
      <c r="B74" s="268"/>
      <c r="C74" s="268"/>
      <c r="D74" s="99"/>
      <c r="E74" s="100"/>
      <c r="F74" s="100"/>
      <c r="G74" s="64"/>
      <c r="H74" s="64"/>
      <c r="I74" s="64"/>
      <c r="J74" s="84"/>
      <c r="K74" s="88"/>
      <c r="L74" s="64"/>
      <c r="M74" s="74"/>
      <c r="N74" s="74"/>
      <c r="O74" s="74"/>
      <c r="P74" s="74"/>
      <c r="Q74" s="74"/>
      <c r="R74" s="74"/>
    </row>
    <row r="75" spans="1:18">
      <c r="A75" s="269" t="s">
        <v>135</v>
      </c>
      <c r="B75" s="269"/>
      <c r="C75" s="101">
        <f>K27</f>
        <v>4272029.6410800004</v>
      </c>
      <c r="D75" s="102"/>
      <c r="E75" s="100"/>
      <c r="F75" s="100"/>
      <c r="G75" s="64"/>
      <c r="H75" s="64"/>
      <c r="I75" s="64"/>
      <c r="J75" s="84"/>
      <c r="K75" s="88"/>
      <c r="L75" s="64"/>
      <c r="M75" s="76"/>
      <c r="N75" s="76"/>
      <c r="R75" s="127"/>
    </row>
    <row r="76" spans="1:18" ht="32.25" customHeight="1">
      <c r="A76" s="269" t="s">
        <v>136</v>
      </c>
      <c r="B76" s="269"/>
      <c r="C76" s="101">
        <f>C75*5</f>
        <v>21360148.205400001</v>
      </c>
      <c r="D76" s="102"/>
      <c r="E76" s="103"/>
      <c r="F76" s="100"/>
      <c r="G76" s="64"/>
      <c r="H76" s="64"/>
      <c r="I76" s="88"/>
      <c r="J76" s="84">
        <f>L28+I66+J70</f>
        <v>419798430.37268001</v>
      </c>
      <c r="K76" s="88">
        <f>J76*5</f>
        <v>2098992151.8634</v>
      </c>
      <c r="L76" s="64"/>
      <c r="M76" s="74"/>
      <c r="N76" s="74"/>
      <c r="R76" s="127"/>
    </row>
    <row r="77" spans="1:18" ht="35.1" customHeight="1">
      <c r="A77" s="270" t="s">
        <v>137</v>
      </c>
      <c r="B77" s="270"/>
      <c r="C77" s="104">
        <f>H65+I70</f>
        <v>3555419.0115999999</v>
      </c>
      <c r="D77" s="105"/>
      <c r="E77" s="106"/>
      <c r="F77" s="106"/>
      <c r="G77" s="100"/>
      <c r="H77" s="64"/>
      <c r="I77" s="88"/>
      <c r="J77" s="64"/>
      <c r="K77" s="88"/>
      <c r="L77" s="88"/>
      <c r="M77" s="74"/>
      <c r="R77" s="127"/>
    </row>
    <row r="78" spans="1:18" ht="36" customHeight="1">
      <c r="A78" s="270" t="s">
        <v>138</v>
      </c>
      <c r="B78" s="270"/>
      <c r="C78" s="104">
        <f>C77*5</f>
        <v>17777095.057999998</v>
      </c>
      <c r="D78" s="105"/>
      <c r="E78" s="106"/>
      <c r="F78" s="106"/>
      <c r="G78" s="100"/>
      <c r="H78" s="64"/>
      <c r="I78" s="64"/>
      <c r="J78" s="64"/>
      <c r="K78" s="88"/>
      <c r="L78" s="88"/>
      <c r="M78" s="74"/>
    </row>
    <row r="79" spans="1:18" ht="42" customHeight="1">
      <c r="A79" s="267" t="s">
        <v>139</v>
      </c>
      <c r="B79" s="267"/>
      <c r="C79" s="107">
        <f>C76+C78</f>
        <v>39137243.263400003</v>
      </c>
      <c r="D79" s="108"/>
      <c r="E79" s="109"/>
      <c r="F79" s="110"/>
      <c r="G79" s="64"/>
      <c r="H79" s="64"/>
      <c r="I79" s="64"/>
      <c r="J79" s="88"/>
      <c r="K79" s="84"/>
      <c r="L79" s="64"/>
    </row>
    <row r="80" spans="1:18">
      <c r="A80" s="111"/>
      <c r="B80" s="111"/>
      <c r="C80" s="108"/>
      <c r="D80" s="108"/>
      <c r="E80" s="109"/>
      <c r="F80" s="110"/>
      <c r="G80" s="64"/>
      <c r="H80" s="64"/>
      <c r="I80" s="64"/>
      <c r="J80" s="88"/>
      <c r="K80" s="84"/>
      <c r="L80" s="64"/>
    </row>
    <row r="81" spans="1:15">
      <c r="A81" s="111"/>
      <c r="B81" s="111"/>
      <c r="C81" s="108"/>
      <c r="D81" s="108"/>
      <c r="E81" s="110"/>
      <c r="F81" s="110"/>
      <c r="G81" s="64"/>
      <c r="H81" s="64"/>
      <c r="I81" s="88"/>
      <c r="J81" s="88"/>
      <c r="K81" s="84"/>
      <c r="L81" s="64"/>
    </row>
    <row r="82" spans="1:15">
      <c r="A82" s="111"/>
      <c r="B82" s="111"/>
      <c r="C82" s="108"/>
      <c r="D82" s="108"/>
      <c r="E82" s="110"/>
      <c r="F82" s="110"/>
      <c r="G82" s="64"/>
      <c r="H82" s="64"/>
      <c r="I82" s="64"/>
      <c r="J82" s="88"/>
      <c r="K82" s="84"/>
      <c r="L82" s="64"/>
    </row>
    <row r="83" spans="1:15">
      <c r="A83" s="111"/>
      <c r="B83" s="111"/>
      <c r="C83" s="108"/>
      <c r="D83" s="108"/>
      <c r="E83" s="110"/>
      <c r="F83" s="110"/>
      <c r="G83" s="64"/>
      <c r="H83" s="64"/>
      <c r="I83" s="64"/>
      <c r="J83" s="88"/>
      <c r="K83" s="84"/>
      <c r="L83" s="88"/>
    </row>
    <row r="84" spans="1:15">
      <c r="A84" s="247"/>
      <c r="B84" s="247"/>
      <c r="C84" s="112"/>
      <c r="D84" s="112"/>
      <c r="E84" s="64"/>
      <c r="F84" s="64"/>
      <c r="G84" s="64"/>
      <c r="H84" s="64"/>
      <c r="I84" s="64"/>
      <c r="J84" s="88"/>
      <c r="K84" s="84"/>
      <c r="L84" s="88"/>
    </row>
    <row r="85" spans="1:15">
      <c r="A85" s="261" t="s">
        <v>140</v>
      </c>
      <c r="B85" s="262"/>
      <c r="C85" s="262"/>
      <c r="D85" s="262"/>
      <c r="E85" s="262"/>
      <c r="F85" s="262"/>
      <c r="G85" s="262"/>
      <c r="H85" s="263"/>
      <c r="I85" s="264">
        <f>I27</f>
        <v>224843665.31999999</v>
      </c>
      <c r="J85" s="265"/>
      <c r="K85" s="266"/>
      <c r="L85" s="88"/>
    </row>
    <row r="86" spans="1:15">
      <c r="A86" s="261" t="s">
        <v>141</v>
      </c>
      <c r="B86" s="262"/>
      <c r="C86" s="262"/>
      <c r="D86" s="262"/>
      <c r="E86" s="262"/>
      <c r="F86" s="262"/>
      <c r="G86" s="262"/>
      <c r="H86" s="263"/>
      <c r="I86" s="264">
        <f>I85*5</f>
        <v>1124218326.5999999</v>
      </c>
      <c r="J86" s="265"/>
      <c r="K86" s="266"/>
      <c r="L86" s="88"/>
    </row>
    <row r="87" spans="1:15">
      <c r="A87" s="261" t="s">
        <v>142</v>
      </c>
      <c r="B87" s="262"/>
      <c r="C87" s="262"/>
      <c r="D87" s="262"/>
      <c r="E87" s="262"/>
      <c r="F87" s="262"/>
      <c r="G87" s="262"/>
      <c r="H87" s="263"/>
      <c r="I87" s="264">
        <f>F65+G70</f>
        <v>187127316.40000001</v>
      </c>
      <c r="J87" s="265"/>
      <c r="K87" s="266"/>
      <c r="L87" s="88"/>
      <c r="M87" s="74"/>
    </row>
    <row r="88" spans="1:15">
      <c r="A88" s="261" t="s">
        <v>143</v>
      </c>
      <c r="B88" s="262"/>
      <c r="C88" s="262"/>
      <c r="D88" s="262"/>
      <c r="E88" s="262"/>
      <c r="F88" s="262"/>
      <c r="G88" s="262"/>
      <c r="H88" s="263"/>
      <c r="I88" s="264">
        <f>I87*5</f>
        <v>935636582</v>
      </c>
      <c r="J88" s="265"/>
      <c r="K88" s="266"/>
      <c r="L88" s="88"/>
      <c r="M88" s="74"/>
    </row>
    <row r="89" spans="1:15">
      <c r="A89" s="261" t="s">
        <v>144</v>
      </c>
      <c r="B89" s="262"/>
      <c r="C89" s="262"/>
      <c r="D89" s="262"/>
      <c r="E89" s="262"/>
      <c r="F89" s="262"/>
      <c r="G89" s="262"/>
      <c r="H89" s="263"/>
      <c r="I89" s="264">
        <f>I86+I88</f>
        <v>2059854908.5999999</v>
      </c>
      <c r="J89" s="265"/>
      <c r="K89" s="266"/>
      <c r="L89" s="88"/>
      <c r="M89" s="88"/>
      <c r="O89" s="74"/>
    </row>
    <row r="90" spans="1:15">
      <c r="A90" s="261" t="s">
        <v>28</v>
      </c>
      <c r="B90" s="262"/>
      <c r="C90" s="262"/>
      <c r="D90" s="262"/>
      <c r="E90" s="262"/>
      <c r="F90" s="262"/>
      <c r="G90" s="262"/>
      <c r="H90" s="263"/>
      <c r="I90" s="264">
        <f>I89*10/100</f>
        <v>205985490.86000001</v>
      </c>
      <c r="J90" s="265"/>
      <c r="K90" s="266" t="e">
        <f>I85+#REF!+#REF!+I87+#REF!+I89</f>
        <v>#REF!</v>
      </c>
      <c r="L90" s="88"/>
      <c r="M90" s="88"/>
    </row>
    <row r="91" spans="1:15">
      <c r="A91" s="113" t="s">
        <v>29</v>
      </c>
      <c r="B91" s="114"/>
      <c r="C91" s="114"/>
      <c r="D91" s="114"/>
      <c r="E91" s="114"/>
      <c r="F91" s="114"/>
      <c r="G91" s="114"/>
      <c r="H91" s="115"/>
      <c r="I91" s="264">
        <f>I90*19/100</f>
        <v>39137243.263400003</v>
      </c>
      <c r="J91" s="265"/>
      <c r="K91" s="266"/>
      <c r="L91" s="88"/>
      <c r="M91" s="74"/>
    </row>
    <row r="92" spans="1:15">
      <c r="A92" s="261" t="s">
        <v>145</v>
      </c>
      <c r="B92" s="262"/>
      <c r="C92" s="262"/>
      <c r="D92" s="262"/>
      <c r="E92" s="262"/>
      <c r="F92" s="262"/>
      <c r="G92" s="262"/>
      <c r="H92" s="263"/>
      <c r="I92" s="264">
        <f>I89+I91</f>
        <v>2098992151.8634</v>
      </c>
      <c r="J92" s="265"/>
      <c r="K92" s="266"/>
      <c r="L92" s="88"/>
      <c r="M92" s="74"/>
    </row>
    <row r="93" spans="1:15">
      <c r="A93" s="116"/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26"/>
    </row>
    <row r="94" spans="1:15" ht="31.15" customHeight="1">
      <c r="A94" s="116"/>
      <c r="B94" s="116"/>
      <c r="C94" s="116"/>
      <c r="D94" s="116"/>
      <c r="E94" s="116"/>
      <c r="F94" s="116"/>
      <c r="G94" s="116"/>
      <c r="H94" s="116"/>
      <c r="I94" s="116"/>
      <c r="J94" s="116"/>
      <c r="K94" s="126"/>
      <c r="L94" s="126"/>
    </row>
    <row r="95" spans="1:15">
      <c r="A95" s="116"/>
      <c r="B95" s="116" t="s">
        <v>146</v>
      </c>
      <c r="C95" s="116"/>
      <c r="D95" s="116"/>
      <c r="E95" s="116"/>
      <c r="F95" s="116"/>
      <c r="G95" s="116"/>
      <c r="H95" s="116" t="s">
        <v>147</v>
      </c>
      <c r="I95" s="116"/>
      <c r="J95" s="116"/>
      <c r="K95" s="116"/>
      <c r="L95" s="116"/>
    </row>
    <row r="96" spans="1:15" ht="47.45" customHeight="1">
      <c r="A96" s="246" t="s">
        <v>148</v>
      </c>
      <c r="B96" s="246"/>
      <c r="C96" s="246"/>
      <c r="D96" s="39"/>
      <c r="E96" s="116"/>
      <c r="F96" s="116"/>
      <c r="G96" s="246" t="s">
        <v>149</v>
      </c>
      <c r="H96" s="246"/>
      <c r="I96" s="246"/>
      <c r="J96" s="246"/>
      <c r="K96" s="246"/>
      <c r="L96" s="116"/>
    </row>
    <row r="97" spans="1:13">
      <c r="A97" s="64"/>
      <c r="B97" s="247"/>
      <c r="C97" s="247"/>
      <c r="D97" s="247"/>
      <c r="E97" s="247"/>
      <c r="F97" s="247"/>
      <c r="G97" s="74"/>
      <c r="H97" s="64"/>
      <c r="I97" s="64"/>
      <c r="J97" s="64"/>
      <c r="K97" s="64"/>
      <c r="L97" s="64"/>
    </row>
    <row r="98" spans="1:13">
      <c r="A98" s="64"/>
      <c r="B98" s="247"/>
      <c r="C98" s="247"/>
      <c r="D98" s="247"/>
      <c r="E98" s="247"/>
      <c r="F98" s="247"/>
      <c r="G98" s="64"/>
      <c r="H98" s="64"/>
      <c r="I98" s="64"/>
      <c r="J98" s="64"/>
      <c r="K98" s="64"/>
      <c r="L98" s="64"/>
    </row>
    <row r="99" spans="1:13">
      <c r="F99" s="117"/>
      <c r="G99" s="74"/>
      <c r="M99" s="74"/>
    </row>
    <row r="100" spans="1:13" ht="15.75">
      <c r="F100" s="118"/>
      <c r="G100" s="74"/>
      <c r="M100" s="74"/>
    </row>
    <row r="101" spans="1:13" ht="15.75">
      <c r="F101" s="118"/>
      <c r="G101" s="74"/>
      <c r="J101" s="74"/>
    </row>
    <row r="102" spans="1:13">
      <c r="F102" s="117"/>
      <c r="G102" s="74"/>
    </row>
    <row r="103" spans="1:13">
      <c r="F103" s="119"/>
      <c r="G103" s="74"/>
    </row>
    <row r="104" spans="1:13">
      <c r="F104" s="117"/>
      <c r="G104" s="74"/>
    </row>
    <row r="105" spans="1:13">
      <c r="F105" s="117"/>
      <c r="G105" s="74"/>
    </row>
    <row r="106" spans="1:13">
      <c r="F106" s="117"/>
      <c r="G106" s="74"/>
      <c r="J106" s="74"/>
    </row>
    <row r="107" spans="1:13">
      <c r="F107" s="117"/>
      <c r="G107" s="74"/>
      <c r="I107" s="74"/>
      <c r="J107" s="74"/>
    </row>
    <row r="108" spans="1:13">
      <c r="F108" s="117"/>
      <c r="G108" s="74"/>
    </row>
    <row r="109" spans="1:13">
      <c r="F109" s="117"/>
      <c r="G109" s="74"/>
    </row>
    <row r="110" spans="1:13">
      <c r="F110" s="117"/>
      <c r="G110" s="74"/>
    </row>
    <row r="111" spans="1:13">
      <c r="F111" s="117"/>
      <c r="G111" s="74"/>
    </row>
    <row r="112" spans="1:13">
      <c r="F112" s="117"/>
      <c r="G112" s="74"/>
    </row>
    <row r="115" spans="7:7">
      <c r="G115" s="74"/>
    </row>
    <row r="116" spans="7:7">
      <c r="G116" s="74"/>
    </row>
    <row r="118" spans="7:7">
      <c r="G118" s="74"/>
    </row>
    <row r="119" spans="7:7">
      <c r="G119" s="74"/>
    </row>
  </sheetData>
  <autoFilter ref="A4:M28" xr:uid="{00000000-0009-0000-0000-000001000000}"/>
  <mergeCells count="79">
    <mergeCell ref="A71:D71"/>
    <mergeCell ref="A72:I72"/>
    <mergeCell ref="A1:L1"/>
    <mergeCell ref="A2:L2"/>
    <mergeCell ref="A27:F27"/>
    <mergeCell ref="J28:K28"/>
    <mergeCell ref="A30:I30"/>
    <mergeCell ref="E3:E4"/>
    <mergeCell ref="G3:G4"/>
    <mergeCell ref="I3:I4"/>
    <mergeCell ref="K3:K4"/>
    <mergeCell ref="C31:C32"/>
    <mergeCell ref="C33:C63"/>
    <mergeCell ref="C68:C69"/>
    <mergeCell ref="D3:D4"/>
    <mergeCell ref="D31:D32"/>
    <mergeCell ref="A74:C74"/>
    <mergeCell ref="A75:B75"/>
    <mergeCell ref="A76:B76"/>
    <mergeCell ref="A77:B77"/>
    <mergeCell ref="A78:B78"/>
    <mergeCell ref="A79:B79"/>
    <mergeCell ref="A84:B84"/>
    <mergeCell ref="A85:H85"/>
    <mergeCell ref="I85:K85"/>
    <mergeCell ref="A86:H86"/>
    <mergeCell ref="I86:K86"/>
    <mergeCell ref="A87:H87"/>
    <mergeCell ref="I87:K87"/>
    <mergeCell ref="A88:H88"/>
    <mergeCell ref="I88:K88"/>
    <mergeCell ref="A89:H89"/>
    <mergeCell ref="I89:K89"/>
    <mergeCell ref="A90:H90"/>
    <mergeCell ref="I90:K90"/>
    <mergeCell ref="I91:K91"/>
    <mergeCell ref="A92:H92"/>
    <mergeCell ref="I92:K92"/>
    <mergeCell ref="A96:C96"/>
    <mergeCell ref="G96:K96"/>
    <mergeCell ref="B97:F97"/>
    <mergeCell ref="B98:F98"/>
    <mergeCell ref="A3:A4"/>
    <mergeCell ref="A5:A6"/>
    <mergeCell ref="A31:A32"/>
    <mergeCell ref="A34:A35"/>
    <mergeCell ref="A37:A38"/>
    <mergeCell ref="A43:A44"/>
    <mergeCell ref="A47:A48"/>
    <mergeCell ref="A68:A69"/>
    <mergeCell ref="B3:B4"/>
    <mergeCell ref="B31:B32"/>
    <mergeCell ref="B68:B69"/>
    <mergeCell ref="C3:C4"/>
    <mergeCell ref="D68:D69"/>
    <mergeCell ref="A65:D65"/>
    <mergeCell ref="A67:J67"/>
    <mergeCell ref="E31:E32"/>
    <mergeCell ref="E68:E69"/>
    <mergeCell ref="F3:F4"/>
    <mergeCell ref="F31:F32"/>
    <mergeCell ref="F68:F69"/>
    <mergeCell ref="G31:G32"/>
    <mergeCell ref="G68:G69"/>
    <mergeCell ref="H3:H4"/>
    <mergeCell ref="H31:H32"/>
    <mergeCell ref="H68:H69"/>
    <mergeCell ref="G66:H66"/>
    <mergeCell ref="I31:I32"/>
    <mergeCell ref="I68:I69"/>
    <mergeCell ref="J3:J4"/>
    <mergeCell ref="J31:J32"/>
    <mergeCell ref="J68:J69"/>
    <mergeCell ref="M31:M32"/>
    <mergeCell ref="K31:K32"/>
    <mergeCell ref="K68:K69"/>
    <mergeCell ref="L3:L4"/>
    <mergeCell ref="L31:L32"/>
    <mergeCell ref="L68:L69"/>
  </mergeCells>
  <printOptions horizontalCentered="1"/>
  <pageMargins left="0" right="0.31496062992126" top="0.35433070866141703" bottom="0.35433070866141703" header="0.31496062992126" footer="0.31496062992126"/>
  <pageSetup scale="67" fitToWidth="0" orientation="landscape" useFirstPageNumber="1" r:id="rId1"/>
  <rowBreaks count="1" manualBreakCount="1">
    <brk id="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21"/>
  <sheetViews>
    <sheetView view="pageBreakPreview" topLeftCell="B70" zoomScaleNormal="100" workbookViewId="0">
      <selection activeCell="F84" sqref="F84"/>
    </sheetView>
  </sheetViews>
  <sheetFormatPr baseColWidth="10" defaultColWidth="11" defaultRowHeight="15"/>
  <cols>
    <col min="1" max="1" width="37.140625" customWidth="1"/>
    <col min="2" max="2" width="24.85546875" customWidth="1"/>
    <col min="3" max="3" width="42.28515625" customWidth="1"/>
    <col min="4" max="4" width="10.28515625" customWidth="1"/>
    <col min="5" max="5" width="14.140625" customWidth="1"/>
    <col min="6" max="6" width="19" customWidth="1"/>
    <col min="7" max="7" width="16.5703125" customWidth="1"/>
    <col min="8" max="8" width="16" customWidth="1"/>
    <col min="9" max="9" width="17.42578125" customWidth="1"/>
    <col min="10" max="10" width="14.7109375" customWidth="1"/>
    <col min="11" max="11" width="12.28515625" customWidth="1"/>
    <col min="12" max="12" width="16.28515625" customWidth="1"/>
    <col min="13" max="13" width="15.5703125" customWidth="1"/>
    <col min="14" max="14" width="19.42578125" customWidth="1"/>
    <col min="15" max="16" width="17.5703125" customWidth="1"/>
    <col min="17" max="17" width="15.85546875" customWidth="1"/>
    <col min="18" max="18" width="17.7109375" customWidth="1"/>
  </cols>
  <sheetData>
    <row r="1" spans="1:18" ht="20.25">
      <c r="A1" s="274" t="s">
        <v>150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6"/>
      <c r="M1" s="73"/>
    </row>
    <row r="2" spans="1:18" ht="15.75">
      <c r="A2" s="277" t="s">
        <v>39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9"/>
    </row>
    <row r="3" spans="1:18" ht="30.6" customHeight="1">
      <c r="A3" s="248" t="s">
        <v>40</v>
      </c>
      <c r="B3" s="257" t="s">
        <v>41</v>
      </c>
      <c r="C3" s="257" t="s">
        <v>42</v>
      </c>
      <c r="D3" s="259" t="s">
        <v>43</v>
      </c>
      <c r="E3" s="218" t="s">
        <v>44</v>
      </c>
      <c r="F3" s="218" t="s">
        <v>45</v>
      </c>
      <c r="G3" s="218" t="s">
        <v>46</v>
      </c>
      <c r="H3" s="218" t="s">
        <v>47</v>
      </c>
      <c r="I3" s="218" t="s">
        <v>48</v>
      </c>
      <c r="J3" s="218" t="s">
        <v>28</v>
      </c>
      <c r="K3" s="218" t="s">
        <v>29</v>
      </c>
      <c r="L3" s="228" t="s">
        <v>30</v>
      </c>
      <c r="N3" s="74"/>
      <c r="O3" s="74"/>
      <c r="P3" s="74"/>
    </row>
    <row r="4" spans="1:18" ht="22.9" customHeight="1">
      <c r="A4" s="249"/>
      <c r="B4" s="258"/>
      <c r="C4" s="258"/>
      <c r="D4" s="260"/>
      <c r="E4" s="219"/>
      <c r="F4" s="219"/>
      <c r="G4" s="219"/>
      <c r="H4" s="219"/>
      <c r="I4" s="219"/>
      <c r="J4" s="219"/>
      <c r="K4" s="219"/>
      <c r="L4" s="229"/>
      <c r="M4" s="27" t="s">
        <v>151</v>
      </c>
      <c r="R4" s="27"/>
    </row>
    <row r="5" spans="1:18" ht="14.45" customHeight="1">
      <c r="A5" s="250" t="s">
        <v>49</v>
      </c>
      <c r="B5" s="46" t="s">
        <v>50</v>
      </c>
      <c r="C5" s="8" t="s">
        <v>51</v>
      </c>
      <c r="D5" s="8">
        <v>1</v>
      </c>
      <c r="E5" s="51">
        <v>17246414</v>
      </c>
      <c r="F5" s="53">
        <f>900*3</f>
        <v>2700</v>
      </c>
      <c r="G5" s="53">
        <f>E5+F5</f>
        <v>17249114</v>
      </c>
      <c r="H5" s="53">
        <f>G5*8/100</f>
        <v>1379929.12</v>
      </c>
      <c r="I5" s="53">
        <f t="shared" ref="I5:I26" si="0">+H5+G5</f>
        <v>18629043.120000001</v>
      </c>
      <c r="J5" s="53">
        <f>I5*10/100</f>
        <v>1862904.3119999999</v>
      </c>
      <c r="K5" s="53">
        <f>J5*19/100</f>
        <v>353951.81928</v>
      </c>
      <c r="L5" s="53">
        <f t="shared" ref="L5:L27" si="1">+(K5+I5)</f>
        <v>18982994.93928</v>
      </c>
      <c r="M5" s="76">
        <f>L5/30*14</f>
        <v>8858730.9716640003</v>
      </c>
      <c r="N5" s="76"/>
      <c r="O5" s="76"/>
      <c r="P5" s="76"/>
      <c r="Q5" s="76"/>
      <c r="R5" s="76"/>
    </row>
    <row r="6" spans="1:18" ht="15.6" customHeight="1">
      <c r="A6" s="251"/>
      <c r="B6" s="7" t="s">
        <v>52</v>
      </c>
      <c r="C6" s="8" t="s">
        <v>53</v>
      </c>
      <c r="D6" s="8">
        <v>1</v>
      </c>
      <c r="E6" s="128">
        <v>9670197.1347000003</v>
      </c>
      <c r="F6" s="51">
        <f>900*2</f>
        <v>1800</v>
      </c>
      <c r="G6" s="52">
        <f t="shared" ref="G6:G26" si="2">E6+F6</f>
        <v>9671997.1347000003</v>
      </c>
      <c r="H6" s="53">
        <f t="shared" ref="H6:H26" si="3">G6*8/100</f>
        <v>773759.77077599999</v>
      </c>
      <c r="I6" s="53">
        <f t="shared" si="0"/>
        <v>10445756.905476</v>
      </c>
      <c r="J6" s="53">
        <f t="shared" ref="J6:J27" si="4">I6*10/100</f>
        <v>1044575.6905476</v>
      </c>
      <c r="K6" s="53">
        <f t="shared" ref="K6:K27" si="5">J6*19/100</f>
        <v>198469.38120404401</v>
      </c>
      <c r="L6" s="53">
        <f t="shared" si="1"/>
        <v>10644226.28668</v>
      </c>
      <c r="M6" s="76">
        <f t="shared" ref="M6:M26" si="6">L6/30*14</f>
        <v>4967305.6004506899</v>
      </c>
      <c r="N6" s="76"/>
      <c r="O6" s="76"/>
      <c r="P6" s="76"/>
      <c r="Q6" s="76"/>
      <c r="R6" s="76"/>
    </row>
    <row r="7" spans="1:18" ht="13.15" customHeight="1">
      <c r="A7" s="50" t="s">
        <v>54</v>
      </c>
      <c r="B7" s="7" t="s">
        <v>55</v>
      </c>
      <c r="C7" s="8" t="s">
        <v>53</v>
      </c>
      <c r="D7" s="8">
        <v>1</v>
      </c>
      <c r="E7" s="128">
        <v>9670197.1347000003</v>
      </c>
      <c r="F7" s="51">
        <f t="shared" ref="F7:F13" si="7">900*2</f>
        <v>1800</v>
      </c>
      <c r="G7" s="52">
        <f t="shared" si="2"/>
        <v>9671997.1347000003</v>
      </c>
      <c r="H7" s="53">
        <f t="shared" si="3"/>
        <v>773759.77077599999</v>
      </c>
      <c r="I7" s="53">
        <f t="shared" si="0"/>
        <v>10445756.905476</v>
      </c>
      <c r="J7" s="53">
        <f t="shared" si="4"/>
        <v>1044575.6905476</v>
      </c>
      <c r="K7" s="53">
        <f t="shared" si="5"/>
        <v>198469.38120404401</v>
      </c>
      <c r="L7" s="53">
        <f t="shared" si="1"/>
        <v>10644226.28668</v>
      </c>
      <c r="M7" s="76">
        <f t="shared" si="6"/>
        <v>4967305.6004506899</v>
      </c>
      <c r="N7" s="76"/>
      <c r="O7" s="76"/>
      <c r="P7" s="76"/>
      <c r="Q7" s="76"/>
      <c r="R7" s="76"/>
    </row>
    <row r="8" spans="1:18" ht="16.149999999999999" customHeight="1">
      <c r="A8" s="50" t="s">
        <v>56</v>
      </c>
      <c r="B8" s="7" t="s">
        <v>57</v>
      </c>
      <c r="C8" s="8" t="s">
        <v>53</v>
      </c>
      <c r="D8" s="8">
        <v>1</v>
      </c>
      <c r="E8" s="128">
        <v>9670197.1347000003</v>
      </c>
      <c r="F8" s="51">
        <f t="shared" si="7"/>
        <v>1800</v>
      </c>
      <c r="G8" s="52">
        <f t="shared" si="2"/>
        <v>9671997.1347000003</v>
      </c>
      <c r="H8" s="53">
        <f t="shared" si="3"/>
        <v>773759.77077599999</v>
      </c>
      <c r="I8" s="53">
        <f t="shared" si="0"/>
        <v>10445756.905476</v>
      </c>
      <c r="J8" s="53">
        <f t="shared" si="4"/>
        <v>1044575.6905476</v>
      </c>
      <c r="K8" s="53">
        <f t="shared" si="5"/>
        <v>198469.38120404401</v>
      </c>
      <c r="L8" s="53">
        <f t="shared" si="1"/>
        <v>10644226.28668</v>
      </c>
      <c r="M8" s="76">
        <f t="shared" si="6"/>
        <v>4967305.6004506899</v>
      </c>
      <c r="N8" s="76"/>
      <c r="O8" s="76"/>
      <c r="P8" s="76"/>
      <c r="Q8" s="76"/>
      <c r="R8" s="76"/>
    </row>
    <row r="9" spans="1:18" ht="14.45" customHeight="1">
      <c r="A9" s="50" t="s">
        <v>58</v>
      </c>
      <c r="B9" s="7" t="s">
        <v>59</v>
      </c>
      <c r="C9" s="8" t="s">
        <v>53</v>
      </c>
      <c r="D9" s="8">
        <v>1</v>
      </c>
      <c r="E9" s="128">
        <v>9670197.1347000003</v>
      </c>
      <c r="F9" s="51">
        <f t="shared" si="7"/>
        <v>1800</v>
      </c>
      <c r="G9" s="53">
        <f t="shared" si="2"/>
        <v>9671997.1347000003</v>
      </c>
      <c r="H9" s="53">
        <f t="shared" si="3"/>
        <v>773759.77077599999</v>
      </c>
      <c r="I9" s="53">
        <f t="shared" si="0"/>
        <v>10445756.905476</v>
      </c>
      <c r="J9" s="53">
        <f t="shared" si="4"/>
        <v>1044575.6905476</v>
      </c>
      <c r="K9" s="53">
        <f t="shared" si="5"/>
        <v>198469.38120404401</v>
      </c>
      <c r="L9" s="53">
        <f t="shared" si="1"/>
        <v>10644226.28668</v>
      </c>
      <c r="M9" s="76">
        <f t="shared" si="6"/>
        <v>4967305.6004506899</v>
      </c>
      <c r="N9" s="76"/>
      <c r="O9" s="76"/>
      <c r="P9" s="76"/>
      <c r="Q9" s="76"/>
      <c r="R9" s="76"/>
    </row>
    <row r="10" spans="1:18" ht="12.6" customHeight="1">
      <c r="A10" s="50" t="s">
        <v>60</v>
      </c>
      <c r="B10" s="7" t="s">
        <v>57</v>
      </c>
      <c r="C10" s="8" t="s">
        <v>53</v>
      </c>
      <c r="D10" s="8">
        <v>1</v>
      </c>
      <c r="E10" s="128">
        <v>9670197.1347000003</v>
      </c>
      <c r="F10" s="51">
        <f t="shared" si="7"/>
        <v>1800</v>
      </c>
      <c r="G10" s="52">
        <f t="shared" si="2"/>
        <v>9671997.1347000003</v>
      </c>
      <c r="H10" s="53">
        <f t="shared" si="3"/>
        <v>773759.77077599999</v>
      </c>
      <c r="I10" s="53">
        <f t="shared" si="0"/>
        <v>10445756.905476</v>
      </c>
      <c r="J10" s="53">
        <f t="shared" si="4"/>
        <v>1044575.6905476</v>
      </c>
      <c r="K10" s="53">
        <f t="shared" si="5"/>
        <v>198469.38120404401</v>
      </c>
      <c r="L10" s="53">
        <f t="shared" si="1"/>
        <v>10644226.28668</v>
      </c>
      <c r="M10" s="76">
        <f t="shared" si="6"/>
        <v>4967305.6004506899</v>
      </c>
      <c r="N10" s="76"/>
      <c r="O10" s="76"/>
      <c r="P10" s="76"/>
      <c r="Q10" s="76"/>
      <c r="R10" s="76"/>
    </row>
    <row r="11" spans="1:18" ht="12.6" customHeight="1">
      <c r="A11" s="50" t="s">
        <v>61</v>
      </c>
      <c r="B11" s="7" t="s">
        <v>62</v>
      </c>
      <c r="C11" s="8" t="s">
        <v>53</v>
      </c>
      <c r="D11" s="8">
        <v>1</v>
      </c>
      <c r="E11" s="128">
        <v>9670197.1347000003</v>
      </c>
      <c r="F11" s="51">
        <f t="shared" si="7"/>
        <v>1800</v>
      </c>
      <c r="G11" s="52">
        <f t="shared" si="2"/>
        <v>9671997.1347000003</v>
      </c>
      <c r="H11" s="53">
        <f t="shared" si="3"/>
        <v>773759.77077599999</v>
      </c>
      <c r="I11" s="53">
        <f t="shared" si="0"/>
        <v>10445756.905476</v>
      </c>
      <c r="J11" s="53">
        <f t="shared" si="4"/>
        <v>1044575.6905476</v>
      </c>
      <c r="K11" s="53">
        <f t="shared" si="5"/>
        <v>198469.38120404401</v>
      </c>
      <c r="L11" s="53">
        <f t="shared" si="1"/>
        <v>10644226.28668</v>
      </c>
      <c r="M11" s="76">
        <f t="shared" si="6"/>
        <v>4967305.6004506899</v>
      </c>
      <c r="N11" s="76"/>
      <c r="O11" s="76"/>
      <c r="P11" s="76"/>
      <c r="Q11" s="76"/>
      <c r="R11" s="76"/>
    </row>
    <row r="12" spans="1:18" ht="10.9" customHeight="1">
      <c r="A12" s="50" t="s">
        <v>63</v>
      </c>
      <c r="B12" s="7" t="s">
        <v>64</v>
      </c>
      <c r="C12" s="7" t="s">
        <v>53</v>
      </c>
      <c r="D12" s="7">
        <v>1</v>
      </c>
      <c r="E12" s="128">
        <v>9670197.1347000003</v>
      </c>
      <c r="F12" s="54">
        <f t="shared" si="7"/>
        <v>1800</v>
      </c>
      <c r="G12" s="55">
        <f t="shared" si="2"/>
        <v>9671997.1347000003</v>
      </c>
      <c r="H12" s="55">
        <f t="shared" si="3"/>
        <v>773759.77077599999</v>
      </c>
      <c r="I12" s="55">
        <f t="shared" si="0"/>
        <v>10445756.905476</v>
      </c>
      <c r="J12" s="55">
        <f t="shared" si="4"/>
        <v>1044575.6905476</v>
      </c>
      <c r="K12" s="55">
        <f t="shared" si="5"/>
        <v>198469.38120404401</v>
      </c>
      <c r="L12" s="55">
        <f t="shared" si="1"/>
        <v>10644226.28668</v>
      </c>
      <c r="M12" s="76">
        <f t="shared" si="6"/>
        <v>4967305.6004506899</v>
      </c>
      <c r="N12" s="76"/>
      <c r="O12" s="76"/>
      <c r="P12" s="76"/>
      <c r="Q12" s="76"/>
      <c r="R12" s="76"/>
    </row>
    <row r="13" spans="1:18" ht="13.15" customHeight="1">
      <c r="A13" s="50" t="s">
        <v>65</v>
      </c>
      <c r="B13" s="7" t="s">
        <v>57</v>
      </c>
      <c r="C13" s="7" t="s">
        <v>53</v>
      </c>
      <c r="D13" s="7">
        <v>1</v>
      </c>
      <c r="E13" s="128">
        <v>9670197.1347000003</v>
      </c>
      <c r="F13" s="54">
        <f t="shared" si="7"/>
        <v>1800</v>
      </c>
      <c r="G13" s="55">
        <f t="shared" si="2"/>
        <v>9671997.1347000003</v>
      </c>
      <c r="H13" s="55">
        <f t="shared" si="3"/>
        <v>773759.77077599999</v>
      </c>
      <c r="I13" s="55">
        <f t="shared" si="0"/>
        <v>10445756.905476</v>
      </c>
      <c r="J13" s="55">
        <f t="shared" si="4"/>
        <v>1044575.6905476</v>
      </c>
      <c r="K13" s="55">
        <f t="shared" si="5"/>
        <v>198469.38120404401</v>
      </c>
      <c r="L13" s="55">
        <f t="shared" si="1"/>
        <v>10644226.28668</v>
      </c>
      <c r="M13" s="76">
        <f t="shared" si="6"/>
        <v>4967305.6004506899</v>
      </c>
      <c r="N13" s="76"/>
      <c r="O13" s="76"/>
      <c r="P13" s="76"/>
      <c r="Q13" s="76"/>
      <c r="R13" s="76"/>
    </row>
    <row r="14" spans="1:18" ht="19.149999999999999" customHeight="1">
      <c r="A14" s="50" t="s">
        <v>66</v>
      </c>
      <c r="B14" s="7" t="s">
        <v>57</v>
      </c>
      <c r="C14" s="7" t="s">
        <v>51</v>
      </c>
      <c r="D14" s="7">
        <v>1</v>
      </c>
      <c r="E14" s="51">
        <v>17246414</v>
      </c>
      <c r="F14" s="55">
        <f t="shared" ref="F14" si="8">900*3</f>
        <v>2700</v>
      </c>
      <c r="G14" s="55">
        <f t="shared" si="2"/>
        <v>17249114</v>
      </c>
      <c r="H14" s="55">
        <f t="shared" si="3"/>
        <v>1379929.12</v>
      </c>
      <c r="I14" s="55">
        <f t="shared" si="0"/>
        <v>18629043.120000001</v>
      </c>
      <c r="J14" s="55">
        <f t="shared" si="4"/>
        <v>1862904.3119999999</v>
      </c>
      <c r="K14" s="55">
        <f t="shared" si="5"/>
        <v>353951.81928</v>
      </c>
      <c r="L14" s="55">
        <f t="shared" si="1"/>
        <v>18982994.93928</v>
      </c>
      <c r="M14" s="76">
        <f t="shared" si="6"/>
        <v>8858730.9716640003</v>
      </c>
      <c r="N14" s="76"/>
      <c r="O14" s="76"/>
      <c r="P14" s="76"/>
      <c r="Q14" s="76"/>
      <c r="R14" s="76"/>
    </row>
    <row r="15" spans="1:18" ht="25.15" customHeight="1">
      <c r="A15" s="50" t="s">
        <v>67</v>
      </c>
      <c r="B15" s="7" t="s">
        <v>68</v>
      </c>
      <c r="C15" s="7" t="s">
        <v>53</v>
      </c>
      <c r="D15" s="7">
        <v>1</v>
      </c>
      <c r="E15" s="128">
        <v>9670197.1347000003</v>
      </c>
      <c r="F15" s="54">
        <f>900*2</f>
        <v>1800</v>
      </c>
      <c r="G15" s="55">
        <f t="shared" si="2"/>
        <v>9671997.1347000003</v>
      </c>
      <c r="H15" s="55">
        <f t="shared" si="3"/>
        <v>773759.77077599999</v>
      </c>
      <c r="I15" s="55">
        <f t="shared" si="0"/>
        <v>10445756.905476</v>
      </c>
      <c r="J15" s="55">
        <f t="shared" si="4"/>
        <v>1044575.6905476</v>
      </c>
      <c r="K15" s="55">
        <f t="shared" si="5"/>
        <v>198469.38120404401</v>
      </c>
      <c r="L15" s="55">
        <f t="shared" si="1"/>
        <v>10644226.28668</v>
      </c>
      <c r="M15" s="76">
        <f t="shared" si="6"/>
        <v>4967305.6004506899</v>
      </c>
      <c r="N15" s="76"/>
      <c r="O15" s="76"/>
      <c r="P15" s="76"/>
      <c r="Q15" s="76"/>
      <c r="R15" s="76"/>
    </row>
    <row r="16" spans="1:18" ht="23.45" customHeight="1">
      <c r="A16" s="50" t="s">
        <v>69</v>
      </c>
      <c r="B16" s="7" t="s">
        <v>70</v>
      </c>
      <c r="C16" s="7" t="s">
        <v>51</v>
      </c>
      <c r="D16" s="7">
        <v>1</v>
      </c>
      <c r="E16" s="51">
        <v>17246414</v>
      </c>
      <c r="F16" s="55">
        <f>900*3</f>
        <v>2700</v>
      </c>
      <c r="G16" s="55">
        <f t="shared" si="2"/>
        <v>17249114</v>
      </c>
      <c r="H16" s="55">
        <f t="shared" si="3"/>
        <v>1379929.12</v>
      </c>
      <c r="I16" s="55">
        <f t="shared" si="0"/>
        <v>18629043.120000001</v>
      </c>
      <c r="J16" s="55">
        <f t="shared" si="4"/>
        <v>1862904.3119999999</v>
      </c>
      <c r="K16" s="55">
        <f t="shared" si="5"/>
        <v>353951.81928</v>
      </c>
      <c r="L16" s="55">
        <f t="shared" si="1"/>
        <v>18982994.93928</v>
      </c>
      <c r="M16" s="76">
        <f t="shared" si="6"/>
        <v>8858730.9716640003</v>
      </c>
      <c r="N16" s="76"/>
      <c r="O16" s="76"/>
      <c r="P16" s="76"/>
      <c r="Q16" s="76"/>
      <c r="R16" s="76"/>
    </row>
    <row r="17" spans="1:18" ht="15" customHeight="1">
      <c r="A17" s="50" t="s">
        <v>71</v>
      </c>
      <c r="B17" s="7" t="s">
        <v>72</v>
      </c>
      <c r="C17" s="7" t="s">
        <v>73</v>
      </c>
      <c r="D17" s="7">
        <v>1</v>
      </c>
      <c r="E17" s="54">
        <v>6446798.0898000002</v>
      </c>
      <c r="F17" s="54">
        <v>900</v>
      </c>
      <c r="G17" s="55">
        <f t="shared" si="2"/>
        <v>6447698.0898000002</v>
      </c>
      <c r="H17" s="55">
        <f t="shared" si="3"/>
        <v>515815.84718400001</v>
      </c>
      <c r="I17" s="55">
        <f t="shared" si="0"/>
        <v>6963513.9369839998</v>
      </c>
      <c r="J17" s="55">
        <f t="shared" si="4"/>
        <v>696351.3936984</v>
      </c>
      <c r="K17" s="55">
        <f t="shared" si="5"/>
        <v>132306.76480269601</v>
      </c>
      <c r="L17" s="55">
        <f t="shared" si="1"/>
        <v>7095820.7017866997</v>
      </c>
      <c r="M17" s="76">
        <f t="shared" si="6"/>
        <v>3311382.9941671202</v>
      </c>
      <c r="N17" s="76"/>
      <c r="O17" s="76"/>
      <c r="P17" s="76"/>
      <c r="Q17" s="76"/>
      <c r="R17" s="76"/>
    </row>
    <row r="18" spans="1:18" ht="15" customHeight="1">
      <c r="A18" s="50" t="s">
        <v>71</v>
      </c>
      <c r="B18" s="7" t="s">
        <v>72</v>
      </c>
      <c r="C18" s="7" t="s">
        <v>74</v>
      </c>
      <c r="D18" s="7">
        <v>1</v>
      </c>
      <c r="E18" s="54">
        <v>5748805</v>
      </c>
      <c r="F18" s="54">
        <f>900*3</f>
        <v>2700</v>
      </c>
      <c r="G18" s="55">
        <f t="shared" si="2"/>
        <v>5751505</v>
      </c>
      <c r="H18" s="55">
        <f t="shared" si="3"/>
        <v>460120.4</v>
      </c>
      <c r="I18" s="55">
        <f t="shared" si="0"/>
        <v>6211625.4000000004</v>
      </c>
      <c r="J18" s="55">
        <f t="shared" si="4"/>
        <v>621162.54</v>
      </c>
      <c r="K18" s="55">
        <f t="shared" si="5"/>
        <v>118020.8826</v>
      </c>
      <c r="L18" s="55">
        <f t="shared" si="1"/>
        <v>6329646.2825999996</v>
      </c>
      <c r="M18" s="76">
        <f t="shared" si="6"/>
        <v>2953834.93188</v>
      </c>
      <c r="N18" s="76"/>
      <c r="O18" s="76"/>
      <c r="P18" s="76"/>
      <c r="Q18" s="76"/>
      <c r="R18" s="76"/>
    </row>
    <row r="19" spans="1:18" ht="15" customHeight="1">
      <c r="A19" s="50" t="s">
        <v>75</v>
      </c>
      <c r="B19" s="7" t="s">
        <v>75</v>
      </c>
      <c r="C19" s="7" t="s">
        <v>73</v>
      </c>
      <c r="D19" s="7">
        <v>1</v>
      </c>
      <c r="E19" s="54">
        <v>6446798.0898000002</v>
      </c>
      <c r="F19" s="54">
        <v>900</v>
      </c>
      <c r="G19" s="55">
        <f t="shared" si="2"/>
        <v>6447698.0898000002</v>
      </c>
      <c r="H19" s="55">
        <f t="shared" si="3"/>
        <v>515815.84718400001</v>
      </c>
      <c r="I19" s="55">
        <f t="shared" si="0"/>
        <v>6963513.9369839998</v>
      </c>
      <c r="J19" s="55">
        <f t="shared" si="4"/>
        <v>696351.3936984</v>
      </c>
      <c r="K19" s="55">
        <f t="shared" si="5"/>
        <v>132306.76480269601</v>
      </c>
      <c r="L19" s="55">
        <f t="shared" si="1"/>
        <v>7095820.7017866997</v>
      </c>
      <c r="M19" s="76">
        <f t="shared" si="6"/>
        <v>3311382.9941671202</v>
      </c>
      <c r="N19" s="76"/>
      <c r="O19" s="76"/>
      <c r="P19" s="76"/>
      <c r="Q19" s="76"/>
      <c r="R19" s="76"/>
    </row>
    <row r="20" spans="1:18" ht="15" customHeight="1">
      <c r="A20" s="50" t="s">
        <v>75</v>
      </c>
      <c r="B20" s="7" t="s">
        <v>75</v>
      </c>
      <c r="C20" s="7" t="s">
        <v>74</v>
      </c>
      <c r="D20" s="7">
        <v>1</v>
      </c>
      <c r="E20" s="54">
        <v>5748805</v>
      </c>
      <c r="F20" s="54">
        <f>900*3</f>
        <v>2700</v>
      </c>
      <c r="G20" s="55">
        <f t="shared" si="2"/>
        <v>5751505</v>
      </c>
      <c r="H20" s="55">
        <f t="shared" si="3"/>
        <v>460120.4</v>
      </c>
      <c r="I20" s="55">
        <f t="shared" si="0"/>
        <v>6211625.4000000004</v>
      </c>
      <c r="J20" s="55">
        <f t="shared" si="4"/>
        <v>621162.54</v>
      </c>
      <c r="K20" s="55">
        <f t="shared" si="5"/>
        <v>118020.8826</v>
      </c>
      <c r="L20" s="55">
        <f t="shared" si="1"/>
        <v>6329646.2825999996</v>
      </c>
      <c r="M20" s="76">
        <f t="shared" si="6"/>
        <v>2953834.93188</v>
      </c>
      <c r="N20" s="76"/>
      <c r="O20" s="76"/>
      <c r="P20" s="76"/>
      <c r="Q20" s="76"/>
      <c r="R20" s="76"/>
    </row>
    <row r="21" spans="1:18" ht="28.9" customHeight="1">
      <c r="A21" s="50" t="s">
        <v>76</v>
      </c>
      <c r="B21" s="7" t="s">
        <v>77</v>
      </c>
      <c r="C21" s="7" t="s">
        <v>73</v>
      </c>
      <c r="D21" s="7">
        <v>1</v>
      </c>
      <c r="E21" s="54">
        <v>6446798.0898000002</v>
      </c>
      <c r="F21" s="54">
        <v>900</v>
      </c>
      <c r="G21" s="55">
        <f t="shared" si="2"/>
        <v>6447698.0898000002</v>
      </c>
      <c r="H21" s="55">
        <f t="shared" si="3"/>
        <v>515815.84718400001</v>
      </c>
      <c r="I21" s="55">
        <f t="shared" si="0"/>
        <v>6963513.9369839998</v>
      </c>
      <c r="J21" s="55">
        <f t="shared" si="4"/>
        <v>696351.3936984</v>
      </c>
      <c r="K21" s="55">
        <f t="shared" si="5"/>
        <v>132306.76480269601</v>
      </c>
      <c r="L21" s="55">
        <f t="shared" si="1"/>
        <v>7095820.7017866997</v>
      </c>
      <c r="M21" s="76">
        <f t="shared" si="6"/>
        <v>3311382.9941671202</v>
      </c>
      <c r="N21" s="76"/>
      <c r="O21" s="76"/>
      <c r="P21" s="76"/>
      <c r="Q21" s="76"/>
      <c r="R21" s="76"/>
    </row>
    <row r="22" spans="1:18" ht="31.15" customHeight="1">
      <c r="A22" s="50" t="s">
        <v>76</v>
      </c>
      <c r="B22" s="7" t="s">
        <v>77</v>
      </c>
      <c r="C22" s="7" t="s">
        <v>74</v>
      </c>
      <c r="D22" s="7">
        <v>1</v>
      </c>
      <c r="E22" s="54">
        <v>5748805</v>
      </c>
      <c r="F22" s="54">
        <f>900*3</f>
        <v>2700</v>
      </c>
      <c r="G22" s="55">
        <f t="shared" si="2"/>
        <v>5751505</v>
      </c>
      <c r="H22" s="55">
        <f t="shared" si="3"/>
        <v>460120.4</v>
      </c>
      <c r="I22" s="55">
        <f t="shared" si="0"/>
        <v>6211625.4000000004</v>
      </c>
      <c r="J22" s="55">
        <f t="shared" si="4"/>
        <v>621162.54</v>
      </c>
      <c r="K22" s="55">
        <f t="shared" si="5"/>
        <v>118020.8826</v>
      </c>
      <c r="L22" s="55">
        <f t="shared" si="1"/>
        <v>6329646.2825999996</v>
      </c>
      <c r="M22" s="76">
        <f t="shared" si="6"/>
        <v>2953834.93188</v>
      </c>
      <c r="N22" s="76"/>
      <c r="O22" s="76"/>
      <c r="P22" s="76"/>
      <c r="Q22" s="76"/>
      <c r="R22" s="76"/>
    </row>
    <row r="23" spans="1:18" ht="15.6" customHeight="1">
      <c r="A23" s="50" t="s">
        <v>78</v>
      </c>
      <c r="B23" s="7" t="s">
        <v>79</v>
      </c>
      <c r="C23" s="7" t="s">
        <v>73</v>
      </c>
      <c r="D23" s="7">
        <v>1</v>
      </c>
      <c r="E23" s="54">
        <v>6446798.0898000002</v>
      </c>
      <c r="F23" s="54">
        <v>900</v>
      </c>
      <c r="G23" s="55">
        <f t="shared" si="2"/>
        <v>6447698.0898000002</v>
      </c>
      <c r="H23" s="55">
        <f t="shared" si="3"/>
        <v>515815.84718400001</v>
      </c>
      <c r="I23" s="55">
        <f t="shared" si="0"/>
        <v>6963513.9369839998</v>
      </c>
      <c r="J23" s="55">
        <f t="shared" si="4"/>
        <v>696351.3936984</v>
      </c>
      <c r="K23" s="55">
        <f t="shared" si="5"/>
        <v>132306.76480269601</v>
      </c>
      <c r="L23" s="55">
        <f t="shared" si="1"/>
        <v>7095820.7017866997</v>
      </c>
      <c r="M23" s="76">
        <f t="shared" si="6"/>
        <v>3311382.9941671202</v>
      </c>
      <c r="N23" s="76"/>
      <c r="O23" s="76"/>
      <c r="P23" s="76"/>
      <c r="Q23" s="76"/>
      <c r="R23" s="76"/>
    </row>
    <row r="24" spans="1:18" ht="15.6" customHeight="1">
      <c r="A24" s="50" t="s">
        <v>78</v>
      </c>
      <c r="B24" s="7" t="s">
        <v>79</v>
      </c>
      <c r="C24" s="7" t="s">
        <v>74</v>
      </c>
      <c r="D24" s="7">
        <v>1</v>
      </c>
      <c r="E24" s="54">
        <v>5748805</v>
      </c>
      <c r="F24" s="54">
        <f>900*3</f>
        <v>2700</v>
      </c>
      <c r="G24" s="55">
        <f t="shared" si="2"/>
        <v>5751505</v>
      </c>
      <c r="H24" s="55">
        <f t="shared" si="3"/>
        <v>460120.4</v>
      </c>
      <c r="I24" s="55">
        <f t="shared" si="0"/>
        <v>6211625.4000000004</v>
      </c>
      <c r="J24" s="55">
        <f t="shared" si="4"/>
        <v>621162.54</v>
      </c>
      <c r="K24" s="55">
        <f t="shared" si="5"/>
        <v>118020.8826</v>
      </c>
      <c r="L24" s="55">
        <f t="shared" si="1"/>
        <v>6329646.2825999996</v>
      </c>
      <c r="M24" s="76">
        <f t="shared" si="6"/>
        <v>2953834.93188</v>
      </c>
      <c r="N24" s="76"/>
      <c r="O24" s="76"/>
      <c r="P24" s="76"/>
      <c r="Q24" s="76"/>
      <c r="R24" s="76"/>
    </row>
    <row r="25" spans="1:18" ht="15.6" customHeight="1">
      <c r="A25" s="57" t="s">
        <v>67</v>
      </c>
      <c r="B25" s="58" t="s">
        <v>57</v>
      </c>
      <c r="C25" s="7" t="s">
        <v>80</v>
      </c>
      <c r="D25" s="7">
        <v>1</v>
      </c>
      <c r="E25" s="54">
        <v>5050811.4101999998</v>
      </c>
      <c r="F25" s="54">
        <v>900</v>
      </c>
      <c r="G25" s="55">
        <f t="shared" si="2"/>
        <v>5051711.4101999998</v>
      </c>
      <c r="H25" s="55">
        <f t="shared" si="3"/>
        <v>404136.912816</v>
      </c>
      <c r="I25" s="55">
        <f t="shared" si="0"/>
        <v>5455848.323016</v>
      </c>
      <c r="J25" s="55">
        <f t="shared" si="4"/>
        <v>545584.83230160002</v>
      </c>
      <c r="K25" s="55">
        <f t="shared" si="5"/>
        <v>103661.118137304</v>
      </c>
      <c r="L25" s="55">
        <f t="shared" si="1"/>
        <v>5559509.4411533</v>
      </c>
      <c r="M25" s="76">
        <f t="shared" si="6"/>
        <v>2594437.7392048799</v>
      </c>
      <c r="N25" s="76"/>
      <c r="O25" s="76"/>
      <c r="P25" s="76"/>
      <c r="Q25" s="76"/>
      <c r="R25" s="76"/>
    </row>
    <row r="26" spans="1:18" ht="14.45" customHeight="1">
      <c r="A26" s="61" t="s">
        <v>81</v>
      </c>
      <c r="B26" s="46" t="s">
        <v>82</v>
      </c>
      <c r="C26" s="8" t="s">
        <v>51</v>
      </c>
      <c r="D26" s="8">
        <v>1</v>
      </c>
      <c r="E26" s="51">
        <v>17246414</v>
      </c>
      <c r="F26" s="53">
        <f>900*3</f>
        <v>2700</v>
      </c>
      <c r="G26" s="53">
        <f t="shared" si="2"/>
        <v>17249114</v>
      </c>
      <c r="H26" s="53">
        <f t="shared" si="3"/>
        <v>1379929.12</v>
      </c>
      <c r="I26" s="53">
        <f t="shared" si="0"/>
        <v>18629043.120000001</v>
      </c>
      <c r="J26" s="53">
        <f t="shared" si="4"/>
        <v>1862904.3119999999</v>
      </c>
      <c r="K26" s="53">
        <f t="shared" si="5"/>
        <v>353951.81928</v>
      </c>
      <c r="L26" s="53">
        <f t="shared" si="1"/>
        <v>18982994.93928</v>
      </c>
      <c r="M26" s="76">
        <f t="shared" si="6"/>
        <v>8858730.9716640003</v>
      </c>
      <c r="N26" s="76"/>
      <c r="O26" s="76"/>
      <c r="P26" s="76"/>
      <c r="Q26" s="76"/>
      <c r="R26" s="76"/>
    </row>
    <row r="27" spans="1:18" ht="13.15" customHeight="1">
      <c r="A27" s="280" t="s">
        <v>83</v>
      </c>
      <c r="B27" s="281"/>
      <c r="C27" s="281"/>
      <c r="D27" s="282"/>
      <c r="E27" s="282"/>
      <c r="F27" s="282"/>
      <c r="G27" s="129">
        <f>SUM(G5:G26)</f>
        <v>209892953.9817</v>
      </c>
      <c r="H27" s="129">
        <f>SUM(H5:H26)</f>
        <v>16791436.318535998</v>
      </c>
      <c r="I27" s="129">
        <f>SUM(I5:I26)</f>
        <v>226684390.30023599</v>
      </c>
      <c r="J27" s="130">
        <f t="shared" si="4"/>
        <v>22668439.030023601</v>
      </c>
      <c r="K27" s="130">
        <f t="shared" si="5"/>
        <v>4307003.4157044897</v>
      </c>
      <c r="L27" s="131">
        <f t="shared" si="1"/>
        <v>230991393.71594101</v>
      </c>
      <c r="M27" s="76"/>
      <c r="N27" s="76"/>
      <c r="O27" s="76"/>
      <c r="P27" s="76"/>
      <c r="Q27" s="76"/>
      <c r="R27" s="76"/>
    </row>
    <row r="28" spans="1:18">
      <c r="A28" s="63"/>
      <c r="B28" s="63"/>
      <c r="C28" s="63"/>
      <c r="D28" s="63"/>
      <c r="E28" s="63"/>
      <c r="F28" s="63"/>
      <c r="G28" s="63"/>
      <c r="H28" s="63"/>
      <c r="I28" s="63"/>
      <c r="J28" s="283" t="s">
        <v>84</v>
      </c>
      <c r="K28" s="284"/>
      <c r="L28" s="83">
        <f t="shared" ref="L28:R28" si="9">SUM(L5:L26)</f>
        <v>230991393.71594</v>
      </c>
      <c r="M28" s="83">
        <f t="shared" si="9"/>
        <v>107795983.734106</v>
      </c>
      <c r="N28" s="83">
        <f t="shared" si="9"/>
        <v>0</v>
      </c>
      <c r="O28" s="83">
        <f t="shared" si="9"/>
        <v>0</v>
      </c>
      <c r="P28" s="83">
        <f t="shared" si="9"/>
        <v>0</v>
      </c>
      <c r="Q28" s="83">
        <f t="shared" si="9"/>
        <v>0</v>
      </c>
      <c r="R28" s="83">
        <f t="shared" si="9"/>
        <v>0</v>
      </c>
    </row>
    <row r="29" spans="1:18" ht="4.5" customHeight="1">
      <c r="A29" s="64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84"/>
    </row>
    <row r="30" spans="1:18" ht="15.75">
      <c r="A30" s="285" t="s">
        <v>85</v>
      </c>
      <c r="B30" s="286"/>
      <c r="C30" s="286"/>
      <c r="D30" s="286"/>
      <c r="E30" s="286"/>
      <c r="F30" s="286"/>
      <c r="G30" s="286"/>
      <c r="H30" s="286"/>
      <c r="I30" s="287"/>
      <c r="J30" s="85"/>
      <c r="K30" s="85"/>
      <c r="L30" s="84"/>
      <c r="M30" s="76"/>
      <c r="N30" s="76"/>
      <c r="O30" s="76"/>
      <c r="P30" s="76"/>
    </row>
    <row r="31" spans="1:18" ht="25.9" customHeight="1">
      <c r="A31" s="252" t="s">
        <v>40</v>
      </c>
      <c r="B31" s="252" t="s">
        <v>41</v>
      </c>
      <c r="C31" s="288" t="s">
        <v>25</v>
      </c>
      <c r="D31" s="292" t="s">
        <v>26</v>
      </c>
      <c r="E31" s="244" t="s">
        <v>27</v>
      </c>
      <c r="F31" s="237" t="s">
        <v>8</v>
      </c>
      <c r="G31" s="237" t="s">
        <v>28</v>
      </c>
      <c r="H31" s="231" t="s">
        <v>29</v>
      </c>
      <c r="I31" s="235" t="s">
        <v>30</v>
      </c>
      <c r="J31" s="220"/>
      <c r="K31" s="225"/>
      <c r="L31" s="230"/>
      <c r="M31" s="224" t="s">
        <v>151</v>
      </c>
      <c r="N31" s="76"/>
      <c r="O31" s="76"/>
      <c r="P31" s="76"/>
      <c r="Q31" s="76"/>
    </row>
    <row r="32" spans="1:18" ht="32.450000000000003" customHeight="1">
      <c r="A32" s="253"/>
      <c r="B32" s="253"/>
      <c r="C32" s="289"/>
      <c r="D32" s="293"/>
      <c r="E32" s="245"/>
      <c r="F32" s="238"/>
      <c r="G32" s="238"/>
      <c r="H32" s="232"/>
      <c r="I32" s="236"/>
      <c r="J32" s="220"/>
      <c r="K32" s="225"/>
      <c r="L32" s="230"/>
      <c r="M32" s="224"/>
      <c r="N32" s="76"/>
      <c r="O32" s="76"/>
      <c r="Q32" s="76"/>
      <c r="R32" s="27"/>
    </row>
    <row r="33" spans="1:18" ht="24.75" customHeight="1">
      <c r="A33" s="65" t="s">
        <v>86</v>
      </c>
      <c r="B33" s="66" t="s">
        <v>57</v>
      </c>
      <c r="C33" s="290" t="s">
        <v>87</v>
      </c>
      <c r="D33" s="67">
        <v>1</v>
      </c>
      <c r="E33" s="68">
        <v>4671482</v>
      </c>
      <c r="F33" s="68">
        <f>E33</f>
        <v>4671482</v>
      </c>
      <c r="G33" s="68">
        <f>F33*10/100</f>
        <v>467148.2</v>
      </c>
      <c r="H33" s="69">
        <f>G33*19/100</f>
        <v>88758.157999999996</v>
      </c>
      <c r="I33" s="68">
        <f>F33+H33</f>
        <v>4760240.1579999998</v>
      </c>
      <c r="J33" s="87"/>
      <c r="K33" s="87"/>
      <c r="L33" s="88"/>
      <c r="M33" s="76">
        <f>I33/30*14</f>
        <v>2221445.4070666698</v>
      </c>
      <c r="N33" s="74"/>
      <c r="O33" s="74"/>
      <c r="P33" s="74"/>
      <c r="Q33" s="74"/>
      <c r="R33" s="74"/>
    </row>
    <row r="34" spans="1:18" ht="15.75">
      <c r="A34" s="254" t="s">
        <v>88</v>
      </c>
      <c r="B34" s="70" t="s">
        <v>89</v>
      </c>
      <c r="C34" s="291"/>
      <c r="D34" s="67">
        <v>1</v>
      </c>
      <c r="E34" s="68">
        <v>4671482</v>
      </c>
      <c r="F34" s="68">
        <f t="shared" ref="F34:F64" si="10">E34</f>
        <v>4671482</v>
      </c>
      <c r="G34" s="68">
        <f t="shared" ref="G34:G64" si="11">F34*10/100</f>
        <v>467148.2</v>
      </c>
      <c r="H34" s="69">
        <f t="shared" ref="H34:H64" si="12">G34*19/100</f>
        <v>88758.157999999996</v>
      </c>
      <c r="I34" s="68">
        <f t="shared" ref="I34:I64" si="13">F34+H34</f>
        <v>4760240.1579999998</v>
      </c>
      <c r="J34" s="87"/>
      <c r="K34" s="87"/>
      <c r="L34" s="88"/>
      <c r="M34" s="76">
        <f t="shared" ref="M34:M64" si="14">I34/30*14</f>
        <v>2221445.4070666698</v>
      </c>
      <c r="N34" s="74"/>
      <c r="O34" s="74"/>
      <c r="P34" s="74"/>
      <c r="Q34" s="74"/>
      <c r="R34" s="74"/>
    </row>
    <row r="35" spans="1:18" ht="15.75">
      <c r="A35" s="255"/>
      <c r="B35" s="70" t="s">
        <v>90</v>
      </c>
      <c r="C35" s="291"/>
      <c r="D35" s="67">
        <v>1</v>
      </c>
      <c r="E35" s="68">
        <v>4671482</v>
      </c>
      <c r="F35" s="68">
        <f t="shared" si="10"/>
        <v>4671482</v>
      </c>
      <c r="G35" s="68">
        <f t="shared" si="11"/>
        <v>467148.2</v>
      </c>
      <c r="H35" s="69">
        <f t="shared" si="12"/>
        <v>88758.157999999996</v>
      </c>
      <c r="I35" s="68">
        <f t="shared" si="13"/>
        <v>4760240.1579999998</v>
      </c>
      <c r="J35" s="87"/>
      <c r="K35" s="87"/>
      <c r="L35" s="88"/>
      <c r="M35" s="76">
        <f t="shared" si="14"/>
        <v>2221445.4070666698</v>
      </c>
      <c r="N35" s="74"/>
      <c r="O35" s="74"/>
      <c r="P35" s="74"/>
      <c r="Q35" s="74"/>
      <c r="R35" s="74"/>
    </row>
    <row r="36" spans="1:18" ht="15.75">
      <c r="A36" s="61" t="s">
        <v>91</v>
      </c>
      <c r="B36" s="70" t="s">
        <v>92</v>
      </c>
      <c r="C36" s="291"/>
      <c r="D36" s="67">
        <v>1</v>
      </c>
      <c r="E36" s="68">
        <v>4671482</v>
      </c>
      <c r="F36" s="68">
        <f t="shared" si="10"/>
        <v>4671482</v>
      </c>
      <c r="G36" s="68">
        <f t="shared" si="11"/>
        <v>467148.2</v>
      </c>
      <c r="H36" s="69">
        <f t="shared" si="12"/>
        <v>88758.157999999996</v>
      </c>
      <c r="I36" s="68">
        <f t="shared" si="13"/>
        <v>4760240.1579999998</v>
      </c>
      <c r="J36" s="87"/>
      <c r="K36" s="87"/>
      <c r="L36" s="88"/>
      <c r="M36" s="76">
        <f t="shared" si="14"/>
        <v>2221445.4070666698</v>
      </c>
      <c r="N36" s="74"/>
      <c r="O36" s="74"/>
      <c r="P36" s="74"/>
      <c r="Q36" s="74"/>
      <c r="R36" s="74"/>
    </row>
    <row r="37" spans="1:18" ht="15.75">
      <c r="A37" s="254" t="s">
        <v>67</v>
      </c>
      <c r="B37" s="70" t="s">
        <v>57</v>
      </c>
      <c r="C37" s="291"/>
      <c r="D37" s="67">
        <v>1</v>
      </c>
      <c r="E37" s="68">
        <v>4671482</v>
      </c>
      <c r="F37" s="68">
        <f t="shared" si="10"/>
        <v>4671482</v>
      </c>
      <c r="G37" s="68">
        <f t="shared" si="11"/>
        <v>467148.2</v>
      </c>
      <c r="H37" s="69">
        <f t="shared" si="12"/>
        <v>88758.157999999996</v>
      </c>
      <c r="I37" s="68">
        <f t="shared" si="13"/>
        <v>4760240.1579999998</v>
      </c>
      <c r="J37" s="87"/>
      <c r="K37" s="87"/>
      <c r="L37" s="88"/>
      <c r="M37" s="76">
        <f t="shared" si="14"/>
        <v>2221445.4070666698</v>
      </c>
      <c r="N37" s="74"/>
      <c r="O37" s="74"/>
      <c r="P37" s="74"/>
      <c r="Q37" s="74"/>
      <c r="R37" s="74"/>
    </row>
    <row r="38" spans="1:18" ht="24">
      <c r="A38" s="256"/>
      <c r="B38" s="61" t="s">
        <v>68</v>
      </c>
      <c r="C38" s="291"/>
      <c r="D38" s="67">
        <v>1</v>
      </c>
      <c r="E38" s="68">
        <v>4671482</v>
      </c>
      <c r="F38" s="68">
        <f t="shared" si="10"/>
        <v>4671482</v>
      </c>
      <c r="G38" s="68">
        <f t="shared" si="11"/>
        <v>467148.2</v>
      </c>
      <c r="H38" s="69">
        <f t="shared" si="12"/>
        <v>88758.157999999996</v>
      </c>
      <c r="I38" s="68">
        <f t="shared" si="13"/>
        <v>4760240.1579999998</v>
      </c>
      <c r="J38" s="87"/>
      <c r="K38" s="87"/>
      <c r="L38" s="88"/>
      <c r="M38" s="76">
        <f t="shared" si="14"/>
        <v>2221445.4070666698</v>
      </c>
      <c r="N38" s="74"/>
      <c r="O38" s="74"/>
      <c r="P38" s="74"/>
      <c r="Q38" s="74"/>
      <c r="R38" s="74"/>
    </row>
    <row r="39" spans="1:18" ht="15.75">
      <c r="A39" s="61" t="s">
        <v>93</v>
      </c>
      <c r="B39" s="70" t="s">
        <v>94</v>
      </c>
      <c r="C39" s="291"/>
      <c r="D39" s="67">
        <v>1</v>
      </c>
      <c r="E39" s="68">
        <v>4671482</v>
      </c>
      <c r="F39" s="68">
        <f t="shared" si="10"/>
        <v>4671482</v>
      </c>
      <c r="G39" s="68">
        <f t="shared" si="11"/>
        <v>467148.2</v>
      </c>
      <c r="H39" s="69">
        <f t="shared" si="12"/>
        <v>88758.157999999996</v>
      </c>
      <c r="I39" s="68">
        <f t="shared" si="13"/>
        <v>4760240.1579999998</v>
      </c>
      <c r="J39" s="87"/>
      <c r="K39" s="87"/>
      <c r="L39" s="88"/>
      <c r="M39" s="76">
        <f t="shared" si="14"/>
        <v>2221445.4070666698</v>
      </c>
      <c r="N39" s="74"/>
      <c r="O39" s="74"/>
      <c r="P39" s="74"/>
      <c r="Q39" s="74"/>
      <c r="R39" s="74"/>
    </row>
    <row r="40" spans="1:18" ht="15.75">
      <c r="A40" s="61" t="s">
        <v>95</v>
      </c>
      <c r="B40" s="70" t="s">
        <v>96</v>
      </c>
      <c r="C40" s="291"/>
      <c r="D40" s="67">
        <v>1</v>
      </c>
      <c r="E40" s="68">
        <v>4671482</v>
      </c>
      <c r="F40" s="68">
        <f t="shared" si="10"/>
        <v>4671482</v>
      </c>
      <c r="G40" s="68">
        <f t="shared" si="11"/>
        <v>467148.2</v>
      </c>
      <c r="H40" s="69">
        <f t="shared" si="12"/>
        <v>88758.157999999996</v>
      </c>
      <c r="I40" s="68">
        <f t="shared" si="13"/>
        <v>4760240.1579999998</v>
      </c>
      <c r="J40" s="87"/>
      <c r="K40" s="87"/>
      <c r="L40" s="88"/>
      <c r="M40" s="76">
        <f t="shared" si="14"/>
        <v>2221445.4070666698</v>
      </c>
      <c r="N40" s="74"/>
      <c r="O40" s="74"/>
      <c r="P40" s="74"/>
      <c r="Q40" s="74"/>
      <c r="R40" s="74"/>
    </row>
    <row r="41" spans="1:18" ht="15.75">
      <c r="A41" s="61" t="s">
        <v>97</v>
      </c>
      <c r="B41" s="70" t="s">
        <v>98</v>
      </c>
      <c r="C41" s="291"/>
      <c r="D41" s="67">
        <v>1</v>
      </c>
      <c r="E41" s="68">
        <v>4671482</v>
      </c>
      <c r="F41" s="68">
        <f t="shared" si="10"/>
        <v>4671482</v>
      </c>
      <c r="G41" s="68">
        <f t="shared" si="11"/>
        <v>467148.2</v>
      </c>
      <c r="H41" s="69">
        <f t="shared" si="12"/>
        <v>88758.157999999996</v>
      </c>
      <c r="I41" s="68">
        <f t="shared" si="13"/>
        <v>4760240.1579999998</v>
      </c>
      <c r="J41" s="87"/>
      <c r="K41" s="87"/>
      <c r="L41" s="88"/>
      <c r="M41" s="76">
        <f t="shared" si="14"/>
        <v>2221445.4070666698</v>
      </c>
      <c r="N41" s="74"/>
      <c r="O41" s="74"/>
      <c r="P41" s="74"/>
      <c r="Q41" s="74"/>
      <c r="R41" s="74"/>
    </row>
    <row r="42" spans="1:18" ht="15.75">
      <c r="A42" s="61" t="s">
        <v>99</v>
      </c>
      <c r="B42" s="70" t="s">
        <v>100</v>
      </c>
      <c r="C42" s="291"/>
      <c r="D42" s="67">
        <v>1</v>
      </c>
      <c r="E42" s="68">
        <v>4671482</v>
      </c>
      <c r="F42" s="68">
        <f t="shared" si="10"/>
        <v>4671482</v>
      </c>
      <c r="G42" s="68">
        <f t="shared" si="11"/>
        <v>467148.2</v>
      </c>
      <c r="H42" s="69">
        <f t="shared" si="12"/>
        <v>88758.157999999996</v>
      </c>
      <c r="I42" s="68">
        <f t="shared" si="13"/>
        <v>4760240.1579999998</v>
      </c>
      <c r="J42" s="87"/>
      <c r="K42" s="87"/>
      <c r="L42" s="88"/>
      <c r="M42" s="76">
        <f t="shared" si="14"/>
        <v>2221445.4070666698</v>
      </c>
      <c r="N42" s="74"/>
      <c r="O42" s="74"/>
      <c r="P42" s="74"/>
      <c r="Q42" s="74"/>
      <c r="R42" s="74"/>
    </row>
    <row r="43" spans="1:18" ht="15.75">
      <c r="A43" s="254" t="s">
        <v>101</v>
      </c>
      <c r="B43" s="70" t="s">
        <v>102</v>
      </c>
      <c r="C43" s="291"/>
      <c r="D43" s="67">
        <v>1</v>
      </c>
      <c r="E43" s="68">
        <v>4671482</v>
      </c>
      <c r="F43" s="68">
        <f t="shared" si="10"/>
        <v>4671482</v>
      </c>
      <c r="G43" s="68">
        <f t="shared" si="11"/>
        <v>467148.2</v>
      </c>
      <c r="H43" s="69">
        <f t="shared" si="12"/>
        <v>88758.157999999996</v>
      </c>
      <c r="I43" s="68">
        <f t="shared" si="13"/>
        <v>4760240.1579999998</v>
      </c>
      <c r="J43" s="87"/>
      <c r="K43" s="87"/>
      <c r="L43" s="88"/>
      <c r="M43" s="76">
        <f t="shared" si="14"/>
        <v>2221445.4070666698</v>
      </c>
      <c r="N43" s="74"/>
      <c r="O43" s="74"/>
      <c r="P43" s="74"/>
      <c r="Q43" s="74"/>
      <c r="R43" s="74"/>
    </row>
    <row r="44" spans="1:18" ht="15.75">
      <c r="A44" s="255"/>
      <c r="B44" s="70" t="s">
        <v>103</v>
      </c>
      <c r="C44" s="291"/>
      <c r="D44" s="67">
        <v>1</v>
      </c>
      <c r="E44" s="68">
        <v>4671482</v>
      </c>
      <c r="F44" s="68">
        <f t="shared" si="10"/>
        <v>4671482</v>
      </c>
      <c r="G44" s="68">
        <f t="shared" si="11"/>
        <v>467148.2</v>
      </c>
      <c r="H44" s="69">
        <f t="shared" si="12"/>
        <v>88758.157999999996</v>
      </c>
      <c r="I44" s="68">
        <f t="shared" si="13"/>
        <v>4760240.1579999998</v>
      </c>
      <c r="J44" s="87"/>
      <c r="K44" s="87"/>
      <c r="L44" s="88"/>
      <c r="M44" s="76">
        <f t="shared" si="14"/>
        <v>2221445.4070666698</v>
      </c>
      <c r="N44" s="74"/>
      <c r="O44" s="74"/>
      <c r="P44" s="74"/>
      <c r="Q44" s="74"/>
      <c r="R44" s="74"/>
    </row>
    <row r="45" spans="1:18" ht="15.75">
      <c r="A45" s="61" t="s">
        <v>104</v>
      </c>
      <c r="B45" s="70" t="s">
        <v>105</v>
      </c>
      <c r="C45" s="291"/>
      <c r="D45" s="67">
        <v>1</v>
      </c>
      <c r="E45" s="68">
        <v>4671482</v>
      </c>
      <c r="F45" s="68">
        <f t="shared" si="10"/>
        <v>4671482</v>
      </c>
      <c r="G45" s="68">
        <f t="shared" si="11"/>
        <v>467148.2</v>
      </c>
      <c r="H45" s="69">
        <f t="shared" si="12"/>
        <v>88758.157999999996</v>
      </c>
      <c r="I45" s="68">
        <f t="shared" si="13"/>
        <v>4760240.1579999998</v>
      </c>
      <c r="J45" s="87"/>
      <c r="K45" s="87"/>
      <c r="L45" s="88"/>
      <c r="M45" s="76">
        <f t="shared" si="14"/>
        <v>2221445.4070666698</v>
      </c>
      <c r="N45" s="74"/>
      <c r="O45" s="74"/>
      <c r="P45" s="74"/>
      <c r="Q45" s="74"/>
      <c r="R45" s="74"/>
    </row>
    <row r="46" spans="1:18" ht="15.75">
      <c r="A46" s="61" t="s">
        <v>69</v>
      </c>
      <c r="B46" s="61" t="s">
        <v>106</v>
      </c>
      <c r="C46" s="291"/>
      <c r="D46" s="67">
        <v>1</v>
      </c>
      <c r="E46" s="68">
        <v>4671482</v>
      </c>
      <c r="F46" s="68">
        <f t="shared" si="10"/>
        <v>4671482</v>
      </c>
      <c r="G46" s="68">
        <f t="shared" si="11"/>
        <v>467148.2</v>
      </c>
      <c r="H46" s="69">
        <f t="shared" si="12"/>
        <v>88758.157999999996</v>
      </c>
      <c r="I46" s="68">
        <f t="shared" si="13"/>
        <v>4760240.1579999998</v>
      </c>
      <c r="J46" s="87"/>
      <c r="K46" s="87"/>
      <c r="L46" s="88"/>
      <c r="M46" s="76">
        <f t="shared" si="14"/>
        <v>2221445.4070666698</v>
      </c>
      <c r="N46" s="74"/>
      <c r="O46" s="74"/>
      <c r="P46" s="74"/>
      <c r="Q46" s="74"/>
      <c r="R46" s="74"/>
    </row>
    <row r="47" spans="1:18" ht="11.45" customHeight="1">
      <c r="A47" s="254" t="s">
        <v>107</v>
      </c>
      <c r="B47" s="65" t="s">
        <v>108</v>
      </c>
      <c r="C47" s="291"/>
      <c r="D47" s="67">
        <v>1</v>
      </c>
      <c r="E47" s="68">
        <v>4671482</v>
      </c>
      <c r="F47" s="68">
        <f t="shared" si="10"/>
        <v>4671482</v>
      </c>
      <c r="G47" s="68">
        <f t="shared" si="11"/>
        <v>467148.2</v>
      </c>
      <c r="H47" s="69">
        <f t="shared" si="12"/>
        <v>88758.157999999996</v>
      </c>
      <c r="I47" s="68">
        <f t="shared" si="13"/>
        <v>4760240.1579999998</v>
      </c>
      <c r="J47" s="87"/>
      <c r="K47" s="87"/>
      <c r="L47" s="88"/>
      <c r="M47" s="76">
        <f t="shared" si="14"/>
        <v>2221445.4070666698</v>
      </c>
      <c r="N47" s="74"/>
      <c r="O47" s="74"/>
      <c r="P47" s="74"/>
      <c r="Q47" s="74"/>
      <c r="R47" s="74"/>
    </row>
    <row r="48" spans="1:18" ht="15.75">
      <c r="A48" s="256"/>
      <c r="B48" s="61" t="s">
        <v>57</v>
      </c>
      <c r="C48" s="291"/>
      <c r="D48" s="67">
        <v>1</v>
      </c>
      <c r="E48" s="68">
        <v>4671482</v>
      </c>
      <c r="F48" s="68">
        <f t="shared" si="10"/>
        <v>4671482</v>
      </c>
      <c r="G48" s="68">
        <f t="shared" si="11"/>
        <v>467148.2</v>
      </c>
      <c r="H48" s="69">
        <f t="shared" si="12"/>
        <v>88758.157999999996</v>
      </c>
      <c r="I48" s="68">
        <f t="shared" si="13"/>
        <v>4760240.1579999998</v>
      </c>
      <c r="J48" s="87"/>
      <c r="K48" s="87"/>
      <c r="L48" s="88"/>
      <c r="M48" s="76">
        <f t="shared" si="14"/>
        <v>2221445.4070666698</v>
      </c>
      <c r="N48" s="74"/>
      <c r="O48" s="74"/>
      <c r="P48" s="74"/>
      <c r="Q48" s="74"/>
      <c r="R48" s="74"/>
    </row>
    <row r="49" spans="1:18" ht="15.75">
      <c r="A49" s="61" t="s">
        <v>69</v>
      </c>
      <c r="B49" s="61" t="s">
        <v>70</v>
      </c>
      <c r="C49" s="291"/>
      <c r="D49" s="67">
        <v>1</v>
      </c>
      <c r="E49" s="68">
        <v>4671482</v>
      </c>
      <c r="F49" s="68">
        <f t="shared" si="10"/>
        <v>4671482</v>
      </c>
      <c r="G49" s="68">
        <f t="shared" si="11"/>
        <v>467148.2</v>
      </c>
      <c r="H49" s="69">
        <f t="shared" si="12"/>
        <v>88758.157999999996</v>
      </c>
      <c r="I49" s="68">
        <f t="shared" si="13"/>
        <v>4760240.1579999998</v>
      </c>
      <c r="J49" s="87"/>
      <c r="K49" s="87"/>
      <c r="L49" s="88"/>
      <c r="M49" s="76">
        <f t="shared" si="14"/>
        <v>2221445.4070666698</v>
      </c>
      <c r="N49" s="74"/>
      <c r="O49" s="74"/>
      <c r="P49" s="74"/>
      <c r="Q49" s="74"/>
      <c r="R49" s="74"/>
    </row>
    <row r="50" spans="1:18" ht="24">
      <c r="A50" s="61" t="s">
        <v>81</v>
      </c>
      <c r="B50" s="61" t="s">
        <v>109</v>
      </c>
      <c r="C50" s="291"/>
      <c r="D50" s="67">
        <v>1</v>
      </c>
      <c r="E50" s="68">
        <v>4671482</v>
      </c>
      <c r="F50" s="68">
        <f t="shared" si="10"/>
        <v>4671482</v>
      </c>
      <c r="G50" s="68">
        <f t="shared" si="11"/>
        <v>467148.2</v>
      </c>
      <c r="H50" s="69">
        <f t="shared" si="12"/>
        <v>88758.157999999996</v>
      </c>
      <c r="I50" s="68">
        <f t="shared" si="13"/>
        <v>4760240.1579999998</v>
      </c>
      <c r="J50" s="87"/>
      <c r="K50" s="87"/>
      <c r="L50" s="88"/>
      <c r="M50" s="76">
        <f t="shared" si="14"/>
        <v>2221445.4070666698</v>
      </c>
      <c r="N50" s="74"/>
      <c r="O50" s="74"/>
      <c r="P50" s="74"/>
      <c r="Q50" s="74"/>
      <c r="R50" s="74"/>
    </row>
    <row r="51" spans="1:18" ht="15.75">
      <c r="A51" s="61" t="s">
        <v>110</v>
      </c>
      <c r="B51" s="61" t="s">
        <v>111</v>
      </c>
      <c r="C51" s="291"/>
      <c r="D51" s="67">
        <v>1</v>
      </c>
      <c r="E51" s="68">
        <v>4671482</v>
      </c>
      <c r="F51" s="68">
        <f t="shared" si="10"/>
        <v>4671482</v>
      </c>
      <c r="G51" s="68">
        <f t="shared" si="11"/>
        <v>467148.2</v>
      </c>
      <c r="H51" s="69">
        <f t="shared" si="12"/>
        <v>88758.157999999996</v>
      </c>
      <c r="I51" s="68">
        <f t="shared" si="13"/>
        <v>4760240.1579999998</v>
      </c>
      <c r="J51" s="87"/>
      <c r="K51" s="87"/>
      <c r="L51" s="88"/>
      <c r="M51" s="76">
        <f t="shared" si="14"/>
        <v>2221445.4070666698</v>
      </c>
      <c r="N51" s="74"/>
      <c r="O51" s="74"/>
      <c r="P51" s="74"/>
      <c r="Q51" s="74"/>
      <c r="R51" s="74"/>
    </row>
    <row r="52" spans="1:18" ht="15.75">
      <c r="A52" s="61" t="s">
        <v>112</v>
      </c>
      <c r="B52" s="61" t="s">
        <v>113</v>
      </c>
      <c r="C52" s="291"/>
      <c r="D52" s="67">
        <v>1</v>
      </c>
      <c r="E52" s="68">
        <v>4671482</v>
      </c>
      <c r="F52" s="68">
        <f t="shared" si="10"/>
        <v>4671482</v>
      </c>
      <c r="G52" s="68">
        <f t="shared" si="11"/>
        <v>467148.2</v>
      </c>
      <c r="H52" s="69">
        <f t="shared" si="12"/>
        <v>88758.157999999996</v>
      </c>
      <c r="I52" s="68">
        <f t="shared" si="13"/>
        <v>4760240.1579999998</v>
      </c>
      <c r="J52" s="87"/>
      <c r="K52" s="87"/>
      <c r="L52" s="88"/>
      <c r="M52" s="76">
        <f t="shared" si="14"/>
        <v>2221445.4070666698</v>
      </c>
      <c r="N52" s="74"/>
      <c r="O52" s="74"/>
      <c r="P52" s="74"/>
      <c r="Q52" s="74"/>
      <c r="R52" s="74"/>
    </row>
    <row r="53" spans="1:18" ht="15.75">
      <c r="A53" s="61" t="s">
        <v>114</v>
      </c>
      <c r="B53" s="61" t="s">
        <v>115</v>
      </c>
      <c r="C53" s="291"/>
      <c r="D53" s="67">
        <v>1</v>
      </c>
      <c r="E53" s="68">
        <v>4671482</v>
      </c>
      <c r="F53" s="68">
        <f t="shared" si="10"/>
        <v>4671482</v>
      </c>
      <c r="G53" s="68">
        <f t="shared" si="11"/>
        <v>467148.2</v>
      </c>
      <c r="H53" s="69">
        <f t="shared" si="12"/>
        <v>88758.157999999996</v>
      </c>
      <c r="I53" s="89">
        <f t="shared" si="13"/>
        <v>4760240.1579999998</v>
      </c>
      <c r="J53" s="87"/>
      <c r="K53" s="87"/>
      <c r="L53" s="88"/>
      <c r="M53" s="76">
        <f t="shared" si="14"/>
        <v>2221445.4070666698</v>
      </c>
      <c r="N53" s="74"/>
      <c r="O53" s="74"/>
      <c r="P53" s="74"/>
      <c r="Q53" s="74"/>
      <c r="R53" s="74"/>
    </row>
    <row r="54" spans="1:18" ht="15.75">
      <c r="A54" s="61" t="s">
        <v>116</v>
      </c>
      <c r="B54" s="61" t="s">
        <v>117</v>
      </c>
      <c r="C54" s="291"/>
      <c r="D54" s="67">
        <v>1</v>
      </c>
      <c r="E54" s="68">
        <v>4671482</v>
      </c>
      <c r="F54" s="68">
        <f t="shared" si="10"/>
        <v>4671482</v>
      </c>
      <c r="G54" s="68">
        <f t="shared" si="11"/>
        <v>467148.2</v>
      </c>
      <c r="H54" s="69">
        <f t="shared" si="12"/>
        <v>88758.157999999996</v>
      </c>
      <c r="I54" s="90">
        <f t="shared" si="13"/>
        <v>4760240.1579999998</v>
      </c>
      <c r="J54" s="87"/>
      <c r="K54" s="87"/>
      <c r="L54" s="88"/>
      <c r="M54" s="76">
        <f t="shared" si="14"/>
        <v>2221445.4070666698</v>
      </c>
      <c r="N54" s="74"/>
      <c r="O54" s="74"/>
      <c r="P54" s="74"/>
      <c r="Q54" s="74"/>
      <c r="R54" s="74"/>
    </row>
    <row r="55" spans="1:18" ht="15.75">
      <c r="A55" s="61" t="s">
        <v>118</v>
      </c>
      <c r="B55" s="61" t="s">
        <v>119</v>
      </c>
      <c r="C55" s="291"/>
      <c r="D55" s="67">
        <v>1</v>
      </c>
      <c r="E55" s="68">
        <v>4671482</v>
      </c>
      <c r="F55" s="68">
        <f t="shared" si="10"/>
        <v>4671482</v>
      </c>
      <c r="G55" s="68">
        <f t="shared" si="11"/>
        <v>467148.2</v>
      </c>
      <c r="H55" s="69">
        <f t="shared" si="12"/>
        <v>88758.157999999996</v>
      </c>
      <c r="I55" s="91">
        <f t="shared" si="13"/>
        <v>4760240.1579999998</v>
      </c>
      <c r="J55" s="87"/>
      <c r="K55" s="87"/>
      <c r="L55" s="88"/>
      <c r="M55" s="76">
        <f t="shared" si="14"/>
        <v>2221445.4070666698</v>
      </c>
      <c r="N55" s="74"/>
      <c r="O55" s="74"/>
      <c r="P55" s="74"/>
      <c r="Q55" s="74"/>
      <c r="R55" s="74"/>
    </row>
    <row r="56" spans="1:18" ht="15.75">
      <c r="A56" s="61" t="s">
        <v>120</v>
      </c>
      <c r="B56" s="61" t="s">
        <v>121</v>
      </c>
      <c r="C56" s="291"/>
      <c r="D56" s="67">
        <v>1</v>
      </c>
      <c r="E56" s="68">
        <v>4671482</v>
      </c>
      <c r="F56" s="68">
        <f t="shared" si="10"/>
        <v>4671482</v>
      </c>
      <c r="G56" s="68">
        <f t="shared" si="11"/>
        <v>467148.2</v>
      </c>
      <c r="H56" s="69">
        <f t="shared" si="12"/>
        <v>88758.157999999996</v>
      </c>
      <c r="I56" s="91">
        <f t="shared" si="13"/>
        <v>4760240.1579999998</v>
      </c>
      <c r="J56" s="87"/>
      <c r="K56" s="87"/>
      <c r="L56" s="88"/>
      <c r="M56" s="76">
        <f t="shared" si="14"/>
        <v>2221445.4070666698</v>
      </c>
      <c r="N56" s="74"/>
      <c r="O56" s="74"/>
      <c r="P56" s="74"/>
      <c r="Q56" s="74"/>
      <c r="R56" s="74"/>
    </row>
    <row r="57" spans="1:18" ht="24">
      <c r="A57" s="61" t="s">
        <v>122</v>
      </c>
      <c r="B57" s="61" t="s">
        <v>123</v>
      </c>
      <c r="C57" s="291"/>
      <c r="D57" s="67">
        <v>1</v>
      </c>
      <c r="E57" s="68">
        <v>4671482</v>
      </c>
      <c r="F57" s="68">
        <f t="shared" si="10"/>
        <v>4671482</v>
      </c>
      <c r="G57" s="68">
        <f t="shared" si="11"/>
        <v>467148.2</v>
      </c>
      <c r="H57" s="69">
        <f t="shared" si="12"/>
        <v>88758.157999999996</v>
      </c>
      <c r="I57" s="91">
        <f t="shared" si="13"/>
        <v>4760240.1579999998</v>
      </c>
      <c r="J57" s="87"/>
      <c r="K57" s="87"/>
      <c r="L57" s="88"/>
      <c r="M57" s="76">
        <f t="shared" si="14"/>
        <v>2221445.4070666698</v>
      </c>
      <c r="N57" s="74"/>
      <c r="O57" s="74"/>
      <c r="P57" s="74"/>
      <c r="Q57" s="74"/>
      <c r="R57" s="74"/>
    </row>
    <row r="58" spans="1:18" ht="15.75">
      <c r="A58" s="61" t="s">
        <v>71</v>
      </c>
      <c r="B58" s="61" t="s">
        <v>124</v>
      </c>
      <c r="C58" s="291"/>
      <c r="D58" s="67">
        <v>1</v>
      </c>
      <c r="E58" s="68">
        <v>4671482</v>
      </c>
      <c r="F58" s="68">
        <f t="shared" si="10"/>
        <v>4671482</v>
      </c>
      <c r="G58" s="68">
        <f t="shared" si="11"/>
        <v>467148.2</v>
      </c>
      <c r="H58" s="69">
        <f t="shared" si="12"/>
        <v>88758.157999999996</v>
      </c>
      <c r="I58" s="91">
        <f t="shared" si="13"/>
        <v>4760240.1579999998</v>
      </c>
      <c r="J58" s="87"/>
      <c r="K58" s="87"/>
      <c r="L58" s="88"/>
      <c r="M58" s="76">
        <f t="shared" si="14"/>
        <v>2221445.4070666698</v>
      </c>
      <c r="N58" s="74"/>
      <c r="O58" s="74"/>
      <c r="P58" s="74"/>
      <c r="Q58" s="74"/>
      <c r="R58" s="74"/>
    </row>
    <row r="59" spans="1:18" ht="15.75">
      <c r="A59" s="61" t="s">
        <v>125</v>
      </c>
      <c r="B59" s="61" t="s">
        <v>126</v>
      </c>
      <c r="C59" s="291"/>
      <c r="D59" s="67">
        <v>1</v>
      </c>
      <c r="E59" s="68">
        <v>4671482</v>
      </c>
      <c r="F59" s="68">
        <f t="shared" si="10"/>
        <v>4671482</v>
      </c>
      <c r="G59" s="68">
        <f t="shared" si="11"/>
        <v>467148.2</v>
      </c>
      <c r="H59" s="69">
        <f t="shared" si="12"/>
        <v>88758.157999999996</v>
      </c>
      <c r="I59" s="91">
        <f t="shared" si="13"/>
        <v>4760240.1579999998</v>
      </c>
      <c r="J59" s="87"/>
      <c r="K59" s="87"/>
      <c r="L59" s="88"/>
      <c r="M59" s="76">
        <f t="shared" si="14"/>
        <v>2221445.4070666698</v>
      </c>
      <c r="N59" s="74"/>
      <c r="O59" s="74"/>
      <c r="P59" s="74"/>
      <c r="Q59" s="74"/>
      <c r="R59" s="74"/>
    </row>
    <row r="60" spans="1:18" ht="15.75">
      <c r="A60" s="12" t="s">
        <v>120</v>
      </c>
      <c r="B60" s="9" t="s">
        <v>57</v>
      </c>
      <c r="C60" s="291"/>
      <c r="D60" s="67">
        <v>1</v>
      </c>
      <c r="E60" s="68">
        <v>4671482</v>
      </c>
      <c r="F60" s="68">
        <f t="shared" si="10"/>
        <v>4671482</v>
      </c>
      <c r="G60" s="68">
        <f t="shared" si="11"/>
        <v>467148.2</v>
      </c>
      <c r="H60" s="69">
        <f t="shared" si="12"/>
        <v>88758.157999999996</v>
      </c>
      <c r="I60" s="91">
        <f t="shared" si="13"/>
        <v>4760240.1579999998</v>
      </c>
      <c r="J60" s="87"/>
      <c r="K60" s="87"/>
      <c r="L60" s="88"/>
      <c r="M60" s="76">
        <f t="shared" si="14"/>
        <v>2221445.4070666698</v>
      </c>
      <c r="N60" s="74"/>
      <c r="O60" s="74"/>
      <c r="P60" s="74"/>
      <c r="Q60" s="74"/>
      <c r="R60" s="74"/>
    </row>
    <row r="61" spans="1:18" ht="15.75">
      <c r="A61" s="12" t="s">
        <v>67</v>
      </c>
      <c r="B61" s="9" t="s">
        <v>127</v>
      </c>
      <c r="C61" s="291"/>
      <c r="D61" s="67">
        <v>1</v>
      </c>
      <c r="E61" s="68">
        <v>4671482</v>
      </c>
      <c r="F61" s="68">
        <f t="shared" si="10"/>
        <v>4671482</v>
      </c>
      <c r="G61" s="68">
        <f t="shared" si="11"/>
        <v>467148.2</v>
      </c>
      <c r="H61" s="69">
        <f t="shared" si="12"/>
        <v>88758.157999999996</v>
      </c>
      <c r="I61" s="91">
        <f t="shared" si="13"/>
        <v>4760240.1579999998</v>
      </c>
      <c r="J61" s="87"/>
      <c r="K61" s="87"/>
      <c r="L61" s="88"/>
      <c r="M61" s="76">
        <f t="shared" si="14"/>
        <v>2221445.4070666698</v>
      </c>
      <c r="N61" s="74"/>
      <c r="O61" s="74"/>
      <c r="P61" s="74"/>
      <c r="Q61" s="74"/>
      <c r="R61" s="74"/>
    </row>
    <row r="62" spans="1:18" ht="15.75">
      <c r="A62" s="12" t="s">
        <v>104</v>
      </c>
      <c r="B62" s="9" t="s">
        <v>128</v>
      </c>
      <c r="C62" s="291"/>
      <c r="D62" s="67">
        <v>1</v>
      </c>
      <c r="E62" s="68">
        <v>4671482</v>
      </c>
      <c r="F62" s="68">
        <f t="shared" si="10"/>
        <v>4671482</v>
      </c>
      <c r="G62" s="68">
        <f t="shared" si="11"/>
        <v>467148.2</v>
      </c>
      <c r="H62" s="69">
        <f t="shared" si="12"/>
        <v>88758.157999999996</v>
      </c>
      <c r="I62" s="91">
        <f t="shared" si="13"/>
        <v>4760240.1579999998</v>
      </c>
      <c r="J62" s="87"/>
      <c r="K62" s="87"/>
      <c r="L62" s="88"/>
      <c r="M62" s="76">
        <f t="shared" si="14"/>
        <v>2221445.4070666698</v>
      </c>
      <c r="N62" s="74"/>
      <c r="O62" s="74"/>
      <c r="P62" s="74"/>
      <c r="Q62" s="74"/>
      <c r="R62" s="74"/>
    </row>
    <row r="63" spans="1:18" ht="15.75">
      <c r="A63" s="12" t="s">
        <v>71</v>
      </c>
      <c r="B63" s="9" t="s">
        <v>129</v>
      </c>
      <c r="C63" s="291"/>
      <c r="D63" s="71">
        <v>1</v>
      </c>
      <c r="E63" s="68">
        <v>4671482</v>
      </c>
      <c r="F63" s="68">
        <f t="shared" si="10"/>
        <v>4671482</v>
      </c>
      <c r="G63" s="68">
        <f t="shared" si="11"/>
        <v>467148.2</v>
      </c>
      <c r="H63" s="69">
        <f t="shared" si="12"/>
        <v>88758.157999999996</v>
      </c>
      <c r="I63" s="91">
        <f t="shared" si="13"/>
        <v>4760240.1579999998</v>
      </c>
      <c r="J63" s="87"/>
      <c r="K63" s="87"/>
      <c r="L63" s="88"/>
      <c r="M63" s="76">
        <f t="shared" si="14"/>
        <v>2221445.4070666698</v>
      </c>
      <c r="N63" s="74"/>
      <c r="O63" s="74"/>
      <c r="P63" s="74"/>
      <c r="Q63" s="74"/>
      <c r="R63" s="74"/>
    </row>
    <row r="64" spans="1:18" ht="15.75">
      <c r="A64" s="12" t="s">
        <v>122</v>
      </c>
      <c r="B64" s="9" t="s">
        <v>130</v>
      </c>
      <c r="C64" s="72"/>
      <c r="D64" s="71">
        <v>1</v>
      </c>
      <c r="E64" s="89">
        <v>4671482</v>
      </c>
      <c r="F64" s="68">
        <f t="shared" si="10"/>
        <v>4671482</v>
      </c>
      <c r="G64" s="68">
        <f t="shared" si="11"/>
        <v>467148.2</v>
      </c>
      <c r="H64" s="69">
        <f t="shared" si="12"/>
        <v>88758.157999999996</v>
      </c>
      <c r="I64" s="91">
        <f t="shared" si="13"/>
        <v>4760240.1579999998</v>
      </c>
      <c r="J64" s="87"/>
      <c r="K64" s="87"/>
      <c r="L64" s="88"/>
      <c r="M64" s="76">
        <f t="shared" si="14"/>
        <v>2221445.4070666698</v>
      </c>
      <c r="N64" s="74"/>
      <c r="O64" s="74"/>
      <c r="P64" s="74"/>
      <c r="Q64" s="74"/>
      <c r="R64" s="74"/>
    </row>
    <row r="65" spans="1:18">
      <c r="A65" s="239" t="s">
        <v>83</v>
      </c>
      <c r="B65" s="240"/>
      <c r="C65" s="240"/>
      <c r="D65" s="241"/>
      <c r="E65" s="132">
        <f>SUM(E33:E64)</f>
        <v>149487424</v>
      </c>
      <c r="F65" s="132">
        <f t="shared" ref="F65:I65" si="15">SUM(F33:F64)</f>
        <v>149487424</v>
      </c>
      <c r="G65" s="68">
        <f t="shared" si="15"/>
        <v>14948742.4</v>
      </c>
      <c r="H65" s="133">
        <f t="shared" si="15"/>
        <v>2840261.0559999999</v>
      </c>
      <c r="I65" s="92">
        <f t="shared" si="15"/>
        <v>152327685.05599999</v>
      </c>
      <c r="J65" s="120"/>
      <c r="K65" s="120"/>
      <c r="L65" s="120"/>
    </row>
    <row r="66" spans="1:18">
      <c r="A66" s="64"/>
      <c r="B66" s="64"/>
      <c r="C66" s="64"/>
      <c r="D66" s="64"/>
      <c r="E66" s="87"/>
      <c r="F66" s="93"/>
      <c r="G66" s="233" t="s">
        <v>83</v>
      </c>
      <c r="H66" s="234"/>
      <c r="I66" s="121">
        <f>I65</f>
        <v>152327685.05599999</v>
      </c>
      <c r="J66" s="122"/>
      <c r="K66" s="109"/>
      <c r="L66" s="88"/>
      <c r="M66" s="74">
        <f t="shared" ref="M66:R66" si="16">SUM(M33:M65)</f>
        <v>71086253.026133299</v>
      </c>
      <c r="N66" s="74">
        <f t="shared" si="16"/>
        <v>0</v>
      </c>
      <c r="O66" s="74">
        <f t="shared" si="16"/>
        <v>0</v>
      </c>
      <c r="P66" s="74">
        <f t="shared" si="16"/>
        <v>0</v>
      </c>
      <c r="Q66" s="74">
        <f t="shared" si="16"/>
        <v>0</v>
      </c>
      <c r="R66" s="74">
        <f t="shared" si="16"/>
        <v>0</v>
      </c>
    </row>
    <row r="67" spans="1:18">
      <c r="A67" s="64"/>
      <c r="B67" s="64"/>
      <c r="C67" s="64"/>
      <c r="D67" s="64"/>
      <c r="E67" s="87"/>
      <c r="F67" s="93"/>
      <c r="G67" s="86"/>
      <c r="H67" s="86"/>
      <c r="I67" s="122"/>
      <c r="J67" s="122"/>
      <c r="K67" s="109"/>
      <c r="L67" s="88"/>
      <c r="M67" s="74"/>
      <c r="N67" s="74"/>
      <c r="O67" s="74"/>
      <c r="P67" s="74"/>
      <c r="Q67" s="74"/>
      <c r="R67" s="74"/>
    </row>
    <row r="68" spans="1:18">
      <c r="A68" s="294" t="s">
        <v>152</v>
      </c>
      <c r="B68" s="295"/>
      <c r="C68" s="295"/>
      <c r="D68" s="295"/>
      <c r="E68" s="295"/>
      <c r="F68" s="295"/>
      <c r="G68" s="295"/>
      <c r="H68" s="295"/>
      <c r="I68" s="295"/>
      <c r="J68" s="295"/>
      <c r="K68" s="135"/>
      <c r="L68" s="135"/>
      <c r="M68" s="74"/>
      <c r="N68" s="74"/>
      <c r="O68" s="74"/>
      <c r="P68" s="74"/>
      <c r="Q68" s="74"/>
      <c r="R68" s="74"/>
    </row>
    <row r="69" spans="1:18" ht="15" customHeight="1">
      <c r="A69" s="216" t="s">
        <v>25</v>
      </c>
      <c r="B69" s="259" t="s">
        <v>43</v>
      </c>
      <c r="C69" s="218" t="s">
        <v>44</v>
      </c>
      <c r="D69" s="218" t="s">
        <v>45</v>
      </c>
      <c r="E69" s="218" t="s">
        <v>46</v>
      </c>
      <c r="F69" s="218" t="s">
        <v>47</v>
      </c>
      <c r="G69" s="218" t="s">
        <v>48</v>
      </c>
      <c r="H69" s="218" t="s">
        <v>28</v>
      </c>
      <c r="I69" s="218" t="s">
        <v>29</v>
      </c>
      <c r="J69" s="221" t="s">
        <v>30</v>
      </c>
      <c r="K69" s="226"/>
      <c r="L69" s="226"/>
      <c r="M69" s="74"/>
      <c r="N69" s="74"/>
      <c r="O69" s="74"/>
      <c r="P69" s="74"/>
      <c r="Q69" s="74"/>
      <c r="R69" s="74"/>
    </row>
    <row r="70" spans="1:18" ht="26.1" customHeight="1">
      <c r="A70" s="217"/>
      <c r="B70" s="260"/>
      <c r="C70" s="219"/>
      <c r="D70" s="219"/>
      <c r="E70" s="219"/>
      <c r="F70" s="219"/>
      <c r="G70" s="219"/>
      <c r="H70" s="219"/>
      <c r="I70" s="219"/>
      <c r="J70" s="222"/>
      <c r="K70" s="227"/>
      <c r="L70" s="227"/>
      <c r="M70" s="74"/>
      <c r="N70" s="74"/>
      <c r="O70" s="74"/>
      <c r="P70" s="74"/>
      <c r="Q70" s="74"/>
      <c r="R70" s="74"/>
    </row>
    <row r="71" spans="1:18" ht="15.75">
      <c r="A71" s="94" t="s">
        <v>35</v>
      </c>
      <c r="B71" s="95">
        <v>2</v>
      </c>
      <c r="C71" s="134">
        <f>17246414*B71</f>
        <v>34492828</v>
      </c>
      <c r="D71" s="134">
        <f>2700*B71</f>
        <v>5400</v>
      </c>
      <c r="E71" s="134">
        <f>C71+D71</f>
        <v>34498228</v>
      </c>
      <c r="F71" s="134">
        <f>E71*10/100</f>
        <v>3449822.8</v>
      </c>
      <c r="G71" s="134">
        <f>F71+E71</f>
        <v>37948050.799999997</v>
      </c>
      <c r="H71" s="134">
        <f>G71*10/100</f>
        <v>3794805.08</v>
      </c>
      <c r="I71" s="134">
        <f>H71*19/100</f>
        <v>721012.96519999998</v>
      </c>
      <c r="J71" s="125">
        <f>G71+I71</f>
        <v>38669063.765199997</v>
      </c>
      <c r="K71" s="124"/>
      <c r="L71" s="124"/>
      <c r="M71" s="74"/>
      <c r="N71" s="74"/>
      <c r="O71" s="74"/>
      <c r="P71" s="74"/>
      <c r="Q71" s="74"/>
      <c r="R71" s="74"/>
    </row>
    <row r="72" spans="1:18" ht="15.75">
      <c r="A72" s="271" t="s">
        <v>131</v>
      </c>
      <c r="B72" s="220"/>
      <c r="C72" s="220"/>
      <c r="D72" s="272"/>
      <c r="E72" s="98"/>
      <c r="F72" s="98"/>
      <c r="G72" s="98"/>
      <c r="H72" s="98"/>
      <c r="I72" s="98"/>
      <c r="J72" s="124"/>
      <c r="K72" s="124"/>
      <c r="L72" s="124"/>
      <c r="M72" s="74"/>
      <c r="N72" s="74"/>
      <c r="O72" s="74"/>
      <c r="P72" s="74"/>
      <c r="Q72" s="74"/>
      <c r="R72" s="74"/>
    </row>
    <row r="73" spans="1:18">
      <c r="A73" s="273" t="s">
        <v>133</v>
      </c>
      <c r="B73" s="273"/>
      <c r="C73" s="273"/>
      <c r="D73" s="273"/>
      <c r="E73" s="273"/>
      <c r="F73" s="273"/>
      <c r="G73" s="273"/>
      <c r="H73" s="273"/>
      <c r="I73" s="273"/>
      <c r="J73" s="125">
        <f>I66+J71</f>
        <v>190996748.82120001</v>
      </c>
      <c r="K73" s="124"/>
      <c r="L73" s="124"/>
      <c r="M73" s="74"/>
      <c r="N73" s="74"/>
      <c r="O73" s="74"/>
      <c r="P73" s="74"/>
      <c r="Q73" s="74"/>
      <c r="R73" s="74"/>
    </row>
    <row r="74" spans="1:18">
      <c r="A74" s="64"/>
      <c r="B74" s="64"/>
      <c r="C74" s="64"/>
      <c r="D74" s="64"/>
      <c r="E74" s="87"/>
      <c r="F74" s="93"/>
      <c r="G74" s="86"/>
      <c r="H74" s="86"/>
      <c r="I74" s="122"/>
      <c r="J74" s="122"/>
      <c r="K74" s="109"/>
      <c r="L74" s="88"/>
      <c r="M74" s="74"/>
      <c r="N74" s="74"/>
      <c r="O74" s="74"/>
      <c r="P74" s="74"/>
      <c r="Q74" s="74"/>
      <c r="R74" s="74"/>
    </row>
    <row r="75" spans="1:18" ht="58.5" customHeight="1">
      <c r="A75" s="64"/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74"/>
      <c r="N75" s="74"/>
      <c r="O75" s="74"/>
      <c r="P75" s="74"/>
      <c r="R75" s="74"/>
    </row>
    <row r="76" spans="1:18" ht="14.45" customHeight="1">
      <c r="A76" s="296" t="s">
        <v>134</v>
      </c>
      <c r="B76" s="297"/>
      <c r="C76" s="298"/>
      <c r="D76" s="99"/>
      <c r="E76" s="100"/>
      <c r="F76" s="100"/>
      <c r="G76" s="64"/>
      <c r="H76" s="64"/>
      <c r="I76" s="64"/>
      <c r="J76" s="84"/>
      <c r="K76" s="88"/>
      <c r="L76" s="64"/>
      <c r="M76" s="74"/>
      <c r="N76" s="74"/>
      <c r="O76" s="74"/>
      <c r="P76" s="74"/>
      <c r="Q76" s="74"/>
      <c r="R76" s="74"/>
    </row>
    <row r="77" spans="1:18" ht="15" customHeight="1">
      <c r="A77" s="270" t="s">
        <v>135</v>
      </c>
      <c r="B77" s="270"/>
      <c r="C77" s="101">
        <f>K27</f>
        <v>4307003.4157044897</v>
      </c>
      <c r="D77" s="102"/>
      <c r="E77" s="100"/>
      <c r="F77" s="100"/>
      <c r="G77" s="64"/>
      <c r="H77" s="64"/>
      <c r="I77" s="64"/>
      <c r="J77" s="84"/>
      <c r="K77" s="88"/>
      <c r="L77" s="64"/>
      <c r="M77" s="76"/>
      <c r="N77" s="76"/>
      <c r="R77" s="127"/>
    </row>
    <row r="78" spans="1:18">
      <c r="A78" s="270" t="s">
        <v>153</v>
      </c>
      <c r="B78" s="270"/>
      <c r="C78" s="101">
        <f>C77/30*14</f>
        <v>2009934.92732876</v>
      </c>
      <c r="D78" s="102"/>
      <c r="E78" s="103"/>
      <c r="F78" s="100"/>
      <c r="G78" s="64"/>
      <c r="H78" s="64"/>
      <c r="I78" s="64"/>
      <c r="J78" s="84"/>
      <c r="K78" s="88"/>
      <c r="L78" s="64"/>
      <c r="M78" s="74"/>
      <c r="N78" s="74"/>
      <c r="R78" s="127"/>
    </row>
    <row r="79" spans="1:18" ht="33" customHeight="1">
      <c r="A79" s="270" t="s">
        <v>137</v>
      </c>
      <c r="B79" s="270"/>
      <c r="C79" s="104">
        <f>H65+I71</f>
        <v>3561274.0211999998</v>
      </c>
      <c r="D79" s="105"/>
      <c r="E79" s="106"/>
      <c r="F79" s="106"/>
      <c r="G79" s="100"/>
      <c r="H79" s="64"/>
      <c r="I79" s="64"/>
      <c r="J79" s="64"/>
      <c r="K79" s="88"/>
      <c r="L79" s="88"/>
      <c r="M79" s="74"/>
      <c r="R79" s="127"/>
    </row>
    <row r="80" spans="1:18" ht="30" customHeight="1">
      <c r="A80" s="270" t="s">
        <v>154</v>
      </c>
      <c r="B80" s="270"/>
      <c r="C80" s="104">
        <f>C79/30*14</f>
        <v>1661927.87656</v>
      </c>
      <c r="D80" s="105"/>
      <c r="E80" s="106"/>
      <c r="F80" s="106"/>
      <c r="G80" s="100"/>
      <c r="H80" s="64"/>
      <c r="I80" s="64"/>
      <c r="J80" s="64"/>
      <c r="K80" s="88"/>
      <c r="L80" s="88"/>
      <c r="M80" s="74"/>
    </row>
    <row r="81" spans="1:15" ht="29.25" customHeight="1">
      <c r="A81" s="270" t="s">
        <v>155</v>
      </c>
      <c r="B81" s="270"/>
      <c r="C81" s="107">
        <f>C78+C80</f>
        <v>3671862.80388876</v>
      </c>
      <c r="D81" s="108"/>
      <c r="E81" s="109"/>
      <c r="F81" s="110"/>
      <c r="G81" s="64"/>
      <c r="H81" s="64"/>
      <c r="I81" s="64"/>
      <c r="J81" s="88"/>
      <c r="K81" s="84"/>
      <c r="L81" s="64"/>
    </row>
    <row r="82" spans="1:15">
      <c r="A82" s="111"/>
      <c r="B82" s="111"/>
      <c r="C82" s="108"/>
      <c r="D82" s="108"/>
      <c r="E82" s="109"/>
      <c r="F82" s="110"/>
      <c r="G82" s="64"/>
      <c r="H82" s="64"/>
      <c r="I82" s="64"/>
      <c r="J82" s="88"/>
      <c r="K82" s="84"/>
      <c r="L82" s="64"/>
    </row>
    <row r="83" spans="1:15">
      <c r="A83" s="111"/>
      <c r="B83" s="111"/>
      <c r="C83" s="108"/>
      <c r="D83" s="108"/>
      <c r="E83" s="110"/>
      <c r="F83" s="110"/>
      <c r="G83" s="64"/>
      <c r="H83" s="64"/>
      <c r="I83" s="88"/>
      <c r="J83" s="88"/>
      <c r="K83" s="84"/>
      <c r="L83" s="64"/>
    </row>
    <row r="84" spans="1:15">
      <c r="A84" s="111"/>
      <c r="B84" s="111"/>
      <c r="C84" s="108"/>
      <c r="D84" s="108"/>
      <c r="E84" s="110"/>
      <c r="F84" s="110"/>
      <c r="G84" s="64"/>
      <c r="H84" s="64"/>
      <c r="I84" s="64"/>
      <c r="J84" s="88"/>
      <c r="K84" s="84"/>
      <c r="L84" s="64"/>
    </row>
    <row r="85" spans="1:15">
      <c r="A85" s="111"/>
      <c r="B85" s="111"/>
      <c r="C85" s="108"/>
      <c r="D85" s="108"/>
      <c r="E85" s="110"/>
      <c r="F85" s="110"/>
      <c r="G85" s="64"/>
      <c r="H85" s="64"/>
      <c r="I85" s="64"/>
      <c r="J85" s="88"/>
      <c r="K85" s="84"/>
      <c r="L85" s="88"/>
    </row>
    <row r="86" spans="1:15">
      <c r="A86" s="247"/>
      <c r="B86" s="247"/>
      <c r="C86" s="112"/>
      <c r="D86" s="112"/>
      <c r="E86" s="64"/>
      <c r="F86" s="64"/>
      <c r="G86" s="64"/>
      <c r="H86" s="64"/>
      <c r="I86" s="64"/>
      <c r="J86" s="88"/>
      <c r="K86" s="84"/>
      <c r="L86" s="88"/>
    </row>
    <row r="87" spans="1:15">
      <c r="A87" s="261" t="s">
        <v>156</v>
      </c>
      <c r="B87" s="262"/>
      <c r="C87" s="262"/>
      <c r="D87" s="262"/>
      <c r="E87" s="262"/>
      <c r="F87" s="262"/>
      <c r="G87" s="262"/>
      <c r="H87" s="263"/>
      <c r="I87" s="264">
        <f>I27</f>
        <v>226684390.30023599</v>
      </c>
      <c r="J87" s="265"/>
      <c r="K87" s="266"/>
      <c r="L87" s="88"/>
    </row>
    <row r="88" spans="1:15">
      <c r="A88" s="261" t="s">
        <v>157</v>
      </c>
      <c r="B88" s="262"/>
      <c r="C88" s="262"/>
      <c r="D88" s="262"/>
      <c r="E88" s="262"/>
      <c r="F88" s="262"/>
      <c r="G88" s="262"/>
      <c r="H88" s="263"/>
      <c r="I88" s="264">
        <f>I87/30*14</f>
        <v>105786048.806777</v>
      </c>
      <c r="J88" s="265"/>
      <c r="K88" s="266"/>
      <c r="L88" s="88"/>
    </row>
    <row r="89" spans="1:15">
      <c r="A89" s="261" t="s">
        <v>158</v>
      </c>
      <c r="B89" s="262"/>
      <c r="C89" s="262"/>
      <c r="D89" s="262"/>
      <c r="E89" s="262"/>
      <c r="F89" s="262"/>
      <c r="G89" s="262"/>
      <c r="H89" s="263"/>
      <c r="I89" s="264">
        <f>F65+G71</f>
        <v>187435474.80000001</v>
      </c>
      <c r="J89" s="265"/>
      <c r="K89" s="266"/>
      <c r="L89" s="88"/>
      <c r="M89" s="74"/>
    </row>
    <row r="90" spans="1:15">
      <c r="A90" s="261" t="s">
        <v>159</v>
      </c>
      <c r="B90" s="262"/>
      <c r="C90" s="262"/>
      <c r="D90" s="262"/>
      <c r="E90" s="262"/>
      <c r="F90" s="262"/>
      <c r="G90" s="262"/>
      <c r="H90" s="263"/>
      <c r="I90" s="264">
        <f>I89/30*14</f>
        <v>87469888.239999995</v>
      </c>
      <c r="J90" s="265"/>
      <c r="K90" s="266"/>
      <c r="L90" s="88"/>
      <c r="M90" s="74"/>
    </row>
    <row r="91" spans="1:15">
      <c r="A91" s="261" t="s">
        <v>160</v>
      </c>
      <c r="B91" s="262"/>
      <c r="C91" s="262"/>
      <c r="D91" s="262"/>
      <c r="E91" s="262"/>
      <c r="F91" s="262"/>
      <c r="G91" s="262"/>
      <c r="H91" s="263"/>
      <c r="I91" s="264">
        <f>I88+I90</f>
        <v>193255937.04677701</v>
      </c>
      <c r="J91" s="265"/>
      <c r="K91" s="266"/>
      <c r="L91" s="88"/>
      <c r="M91" s="88"/>
      <c r="O91" s="74"/>
    </row>
    <row r="92" spans="1:15">
      <c r="A92" s="261" t="s">
        <v>28</v>
      </c>
      <c r="B92" s="262"/>
      <c r="C92" s="262"/>
      <c r="D92" s="262"/>
      <c r="E92" s="262"/>
      <c r="F92" s="262"/>
      <c r="G92" s="262"/>
      <c r="H92" s="263"/>
      <c r="I92" s="264">
        <f>I91*10/100</f>
        <v>19325593.704677701</v>
      </c>
      <c r="J92" s="265"/>
      <c r="K92" s="266" t="e">
        <f>I87+#REF!+#REF!+I89+#REF!+I91</f>
        <v>#REF!</v>
      </c>
      <c r="L92" s="88"/>
      <c r="M92" s="88"/>
    </row>
    <row r="93" spans="1:15">
      <c r="A93" s="113" t="s">
        <v>29</v>
      </c>
      <c r="B93" s="114"/>
      <c r="C93" s="114"/>
      <c r="D93" s="114"/>
      <c r="E93" s="114"/>
      <c r="F93" s="114"/>
      <c r="G93" s="114"/>
      <c r="H93" s="115"/>
      <c r="I93" s="264">
        <f>I92*19/100</f>
        <v>3671862.80388876</v>
      </c>
      <c r="J93" s="265"/>
      <c r="K93" s="266"/>
      <c r="L93" s="88"/>
      <c r="M93" s="74"/>
    </row>
    <row r="94" spans="1:15">
      <c r="A94" s="261" t="s">
        <v>161</v>
      </c>
      <c r="B94" s="262"/>
      <c r="C94" s="262"/>
      <c r="D94" s="262"/>
      <c r="E94" s="262"/>
      <c r="F94" s="262"/>
      <c r="G94" s="262"/>
      <c r="H94" s="263"/>
      <c r="I94" s="264">
        <f>I91+I93</f>
        <v>196927799.85066599</v>
      </c>
      <c r="J94" s="265"/>
      <c r="K94" s="266"/>
      <c r="L94" s="88"/>
      <c r="M94" s="74"/>
    </row>
    <row r="95" spans="1:15">
      <c r="A95" s="116"/>
      <c r="B95" s="116"/>
      <c r="C95" s="116"/>
      <c r="D95" s="116"/>
      <c r="E95" s="116"/>
      <c r="F95" s="116"/>
      <c r="G95" s="116"/>
      <c r="H95" s="116"/>
      <c r="I95" s="116"/>
      <c r="J95" s="116"/>
      <c r="K95" s="116"/>
      <c r="L95" s="126"/>
    </row>
    <row r="96" spans="1:15" ht="31.15" customHeight="1">
      <c r="A96" s="116"/>
      <c r="B96" s="116"/>
      <c r="C96" s="116"/>
      <c r="D96" s="116"/>
      <c r="E96" s="116"/>
      <c r="F96" s="116"/>
      <c r="G96" s="116"/>
      <c r="H96" s="116"/>
      <c r="I96" s="116"/>
      <c r="J96" s="116"/>
      <c r="K96" s="126"/>
      <c r="L96" s="126"/>
    </row>
    <row r="97" spans="1:13">
      <c r="A97" s="116"/>
      <c r="B97" s="116" t="s">
        <v>146</v>
      </c>
      <c r="C97" s="116"/>
      <c r="D97" s="116"/>
      <c r="E97" s="116"/>
      <c r="F97" s="116"/>
      <c r="G97" s="116"/>
      <c r="H97" s="116" t="s">
        <v>147</v>
      </c>
      <c r="I97" s="116"/>
      <c r="J97" s="116"/>
      <c r="K97" s="116"/>
      <c r="L97" s="116"/>
    </row>
    <row r="98" spans="1:13" ht="47.45" customHeight="1">
      <c r="A98" s="246" t="s">
        <v>148</v>
      </c>
      <c r="B98" s="246"/>
      <c r="C98" s="246"/>
      <c r="D98" s="39"/>
      <c r="E98" s="116"/>
      <c r="F98" s="116"/>
      <c r="G98" s="246" t="s">
        <v>149</v>
      </c>
      <c r="H98" s="246"/>
      <c r="I98" s="246"/>
      <c r="J98" s="246"/>
      <c r="K98" s="246"/>
      <c r="L98" s="116"/>
    </row>
    <row r="99" spans="1:13">
      <c r="A99" s="64"/>
      <c r="B99" s="247"/>
      <c r="C99" s="247"/>
      <c r="D99" s="247"/>
      <c r="E99" s="247"/>
      <c r="F99" s="247"/>
      <c r="G99" s="74"/>
      <c r="H99" s="64"/>
      <c r="I99" s="64"/>
      <c r="J99" s="64"/>
      <c r="K99" s="64"/>
      <c r="L99" s="64"/>
    </row>
    <row r="100" spans="1:13">
      <c r="A100" s="64"/>
      <c r="B100" s="247"/>
      <c r="C100" s="247"/>
      <c r="D100" s="247"/>
      <c r="E100" s="247"/>
      <c r="F100" s="247"/>
      <c r="G100" s="64"/>
      <c r="H100" s="64"/>
      <c r="I100" s="64"/>
      <c r="J100" s="64"/>
      <c r="K100" s="64"/>
      <c r="L100" s="64"/>
    </row>
    <row r="101" spans="1:13">
      <c r="F101" s="117"/>
      <c r="G101" s="74"/>
      <c r="M101" s="74"/>
    </row>
    <row r="102" spans="1:13" ht="15.75">
      <c r="F102" s="118"/>
      <c r="G102" s="74"/>
      <c r="M102" s="74"/>
    </row>
    <row r="103" spans="1:13" ht="15.75">
      <c r="F103" s="118"/>
      <c r="G103" s="74"/>
      <c r="J103" s="74"/>
    </row>
    <row r="104" spans="1:13">
      <c r="F104" s="117"/>
      <c r="G104" s="74"/>
    </row>
    <row r="105" spans="1:13">
      <c r="F105" s="119"/>
      <c r="G105" s="74"/>
    </row>
    <row r="106" spans="1:13">
      <c r="F106" s="117"/>
      <c r="G106" s="74"/>
    </row>
    <row r="107" spans="1:13">
      <c r="F107" s="117"/>
      <c r="G107" s="74"/>
    </row>
    <row r="108" spans="1:13">
      <c r="F108" s="117"/>
      <c r="G108" s="74"/>
      <c r="J108" s="74"/>
    </row>
    <row r="109" spans="1:13">
      <c r="F109" s="117"/>
      <c r="G109" s="74"/>
      <c r="I109" s="74"/>
      <c r="J109" s="74"/>
    </row>
    <row r="110" spans="1:13">
      <c r="F110" s="117"/>
      <c r="G110" s="74"/>
    </row>
    <row r="111" spans="1:13">
      <c r="F111" s="117"/>
      <c r="G111" s="74"/>
    </row>
    <row r="112" spans="1:13">
      <c r="F112" s="117"/>
      <c r="G112" s="74"/>
    </row>
    <row r="113" spans="6:7">
      <c r="F113" s="117"/>
      <c r="G113" s="74"/>
    </row>
    <row r="114" spans="6:7">
      <c r="F114" s="117"/>
      <c r="G114" s="74"/>
    </row>
    <row r="117" spans="6:7">
      <c r="G117" s="74"/>
    </row>
    <row r="118" spans="6:7">
      <c r="G118" s="74"/>
    </row>
    <row r="120" spans="6:7">
      <c r="G120" s="74"/>
    </row>
    <row r="121" spans="6:7">
      <c r="G121" s="74"/>
    </row>
  </sheetData>
  <autoFilter ref="A4:M28" xr:uid="{00000000-0009-0000-0000-000002000000}"/>
  <mergeCells count="79">
    <mergeCell ref="A72:D72"/>
    <mergeCell ref="A73:I73"/>
    <mergeCell ref="A1:L1"/>
    <mergeCell ref="A2:L2"/>
    <mergeCell ref="A27:F27"/>
    <mergeCell ref="J28:K28"/>
    <mergeCell ref="A30:I30"/>
    <mergeCell ref="E3:E4"/>
    <mergeCell ref="G3:G4"/>
    <mergeCell ref="I3:I4"/>
    <mergeCell ref="K3:K4"/>
    <mergeCell ref="C31:C32"/>
    <mergeCell ref="C33:C63"/>
    <mergeCell ref="C69:C70"/>
    <mergeCell ref="D3:D4"/>
    <mergeCell ref="D31:D32"/>
    <mergeCell ref="A76:C76"/>
    <mergeCell ref="A77:B77"/>
    <mergeCell ref="A78:B78"/>
    <mergeCell ref="A79:B79"/>
    <mergeCell ref="A80:B80"/>
    <mergeCell ref="A81:B81"/>
    <mergeCell ref="A86:B86"/>
    <mergeCell ref="A87:H87"/>
    <mergeCell ref="I87:K87"/>
    <mergeCell ref="A88:H88"/>
    <mergeCell ref="I88:K88"/>
    <mergeCell ref="A89:H89"/>
    <mergeCell ref="I89:K89"/>
    <mergeCell ref="A90:H90"/>
    <mergeCell ref="I90:K90"/>
    <mergeCell ref="A91:H91"/>
    <mergeCell ref="I91:K91"/>
    <mergeCell ref="A92:H92"/>
    <mergeCell ref="I92:K92"/>
    <mergeCell ref="I93:K93"/>
    <mergeCell ref="A94:H94"/>
    <mergeCell ref="I94:K94"/>
    <mergeCell ref="A98:C98"/>
    <mergeCell ref="G98:K98"/>
    <mergeCell ref="B99:F99"/>
    <mergeCell ref="B100:F100"/>
    <mergeCell ref="A3:A4"/>
    <mergeCell ref="A5:A6"/>
    <mergeCell ref="A31:A32"/>
    <mergeCell ref="A34:A35"/>
    <mergeCell ref="A37:A38"/>
    <mergeCell ref="A43:A44"/>
    <mergeCell ref="A47:A48"/>
    <mergeCell ref="A69:A70"/>
    <mergeCell ref="B3:B4"/>
    <mergeCell ref="B31:B32"/>
    <mergeCell ref="B69:B70"/>
    <mergeCell ref="C3:C4"/>
    <mergeCell ref="D69:D70"/>
    <mergeCell ref="A65:D65"/>
    <mergeCell ref="A68:J68"/>
    <mergeCell ref="E31:E32"/>
    <mergeCell ref="E69:E70"/>
    <mergeCell ref="F3:F4"/>
    <mergeCell ref="F31:F32"/>
    <mergeCell ref="F69:F70"/>
    <mergeCell ref="G31:G32"/>
    <mergeCell ref="G69:G70"/>
    <mergeCell ref="H3:H4"/>
    <mergeCell ref="H31:H32"/>
    <mergeCell ref="H69:H70"/>
    <mergeCell ref="G66:H66"/>
    <mergeCell ref="I31:I32"/>
    <mergeCell ref="I69:I70"/>
    <mergeCell ref="J3:J4"/>
    <mergeCell ref="J31:J32"/>
    <mergeCell ref="J69:J70"/>
    <mergeCell ref="M31:M32"/>
    <mergeCell ref="K31:K32"/>
    <mergeCell ref="K69:K70"/>
    <mergeCell ref="L3:L4"/>
    <mergeCell ref="L31:L32"/>
    <mergeCell ref="L69:L70"/>
  </mergeCells>
  <printOptions horizontalCentered="1"/>
  <pageMargins left="0" right="0.31496062992126" top="0.35433070866141703" bottom="0.35433070866141703" header="0.31496062992126" footer="0.31496062992126"/>
  <pageSetup scale="67" fitToWidth="0" orientation="landscape" useFirstPageNumber="1" r:id="rId1"/>
  <rowBreaks count="1" manualBreakCount="1">
    <brk id="4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21"/>
  <sheetViews>
    <sheetView view="pageBreakPreview" topLeftCell="C1" zoomScaleNormal="100" workbookViewId="0">
      <selection sqref="A1:L1"/>
    </sheetView>
  </sheetViews>
  <sheetFormatPr baseColWidth="10" defaultColWidth="11" defaultRowHeight="15"/>
  <cols>
    <col min="1" max="1" width="37.140625" customWidth="1"/>
    <col min="2" max="2" width="24.85546875" customWidth="1"/>
    <col min="3" max="3" width="42.28515625" customWidth="1"/>
    <col min="4" max="4" width="10.28515625" customWidth="1"/>
    <col min="5" max="5" width="14.140625" customWidth="1"/>
    <col min="6" max="6" width="19" customWidth="1"/>
    <col min="7" max="7" width="16.5703125" customWidth="1"/>
    <col min="8" max="8" width="16" customWidth="1"/>
    <col min="9" max="9" width="17.42578125" customWidth="1"/>
    <col min="10" max="10" width="14.7109375" customWidth="1"/>
    <col min="11" max="11" width="12.28515625" customWidth="1"/>
    <col min="12" max="12" width="16.28515625" customWidth="1"/>
    <col min="13" max="13" width="15.5703125" customWidth="1"/>
    <col min="14" max="14" width="19.42578125" customWidth="1"/>
    <col min="15" max="16" width="17.5703125" customWidth="1"/>
    <col min="17" max="17" width="15.85546875" customWidth="1"/>
    <col min="18" max="18" width="17.7109375" customWidth="1"/>
  </cols>
  <sheetData>
    <row r="1" spans="1:18" ht="20.25">
      <c r="A1" s="274" t="s">
        <v>162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6"/>
      <c r="M1" s="73"/>
    </row>
    <row r="2" spans="1:18" ht="15.75">
      <c r="A2" s="277" t="s">
        <v>39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9"/>
    </row>
    <row r="3" spans="1:18" ht="30.6" customHeight="1">
      <c r="A3" s="248" t="s">
        <v>40</v>
      </c>
      <c r="B3" s="257" t="s">
        <v>41</v>
      </c>
      <c r="C3" s="257" t="s">
        <v>42</v>
      </c>
      <c r="D3" s="259" t="s">
        <v>43</v>
      </c>
      <c r="E3" s="218" t="s">
        <v>44</v>
      </c>
      <c r="F3" s="218" t="s">
        <v>45</v>
      </c>
      <c r="G3" s="218" t="s">
        <v>46</v>
      </c>
      <c r="H3" s="218" t="s">
        <v>47</v>
      </c>
      <c r="I3" s="218" t="s">
        <v>48</v>
      </c>
      <c r="J3" s="218" t="s">
        <v>28</v>
      </c>
      <c r="K3" s="218" t="s">
        <v>29</v>
      </c>
      <c r="L3" s="228" t="s">
        <v>30</v>
      </c>
      <c r="N3" s="74"/>
      <c r="O3" s="74"/>
      <c r="P3" s="74"/>
    </row>
    <row r="4" spans="1:18" ht="22.9" customHeight="1">
      <c r="A4" s="249"/>
      <c r="B4" s="258"/>
      <c r="C4" s="258"/>
      <c r="D4" s="301"/>
      <c r="E4" s="300"/>
      <c r="F4" s="300"/>
      <c r="G4" s="300"/>
      <c r="H4" s="300"/>
      <c r="I4" s="300"/>
      <c r="J4" s="300"/>
      <c r="K4" s="300"/>
      <c r="L4" s="299"/>
      <c r="M4" s="27"/>
      <c r="R4" s="27"/>
    </row>
    <row r="5" spans="1:18" ht="14.45" customHeight="1">
      <c r="A5" s="250" t="s">
        <v>49</v>
      </c>
      <c r="B5" s="46" t="s">
        <v>50</v>
      </c>
      <c r="C5" s="8" t="s">
        <v>51</v>
      </c>
      <c r="D5" s="47">
        <v>1</v>
      </c>
      <c r="E5" s="48">
        <v>17876740</v>
      </c>
      <c r="F5" s="49">
        <f>900*3</f>
        <v>2700</v>
      </c>
      <c r="G5" s="49">
        <f>E5+F5</f>
        <v>17879440</v>
      </c>
      <c r="H5" s="49">
        <f>G5*8/100</f>
        <v>1430355.2</v>
      </c>
      <c r="I5" s="49">
        <f t="shared" ref="I5:I26" si="0">+H5+G5</f>
        <v>19309795.199999999</v>
      </c>
      <c r="J5" s="49">
        <f>I5*10/100</f>
        <v>1930979.52</v>
      </c>
      <c r="K5" s="49">
        <f>J5*19/100</f>
        <v>366886.10879999999</v>
      </c>
      <c r="L5" s="75">
        <f t="shared" ref="L5:L27" si="1">+(K5+I5)</f>
        <v>19676681.308800001</v>
      </c>
      <c r="M5" s="76"/>
      <c r="N5" s="76"/>
      <c r="O5" s="76"/>
      <c r="P5" s="76"/>
      <c r="Q5" s="76"/>
      <c r="R5" s="76"/>
    </row>
    <row r="6" spans="1:18" ht="15.6" customHeight="1">
      <c r="A6" s="251"/>
      <c r="B6" s="7" t="s">
        <v>52</v>
      </c>
      <c r="C6" s="8" t="s">
        <v>53</v>
      </c>
      <c r="D6" s="8">
        <v>1</v>
      </c>
      <c r="E6" s="51">
        <v>10023625.65942</v>
      </c>
      <c r="F6" s="51">
        <f>900*2</f>
        <v>1800</v>
      </c>
      <c r="G6" s="52">
        <f t="shared" ref="G6:G26" si="2">E6+F6</f>
        <v>10025425.65942</v>
      </c>
      <c r="H6" s="49">
        <f t="shared" ref="H6:H26" si="3">G6*8/100</f>
        <v>802034.05275359994</v>
      </c>
      <c r="I6" s="49">
        <f t="shared" si="0"/>
        <v>10827459.7121736</v>
      </c>
      <c r="J6" s="49">
        <f t="shared" ref="J6:J27" si="4">I6*10/100</f>
        <v>1082745.9712173601</v>
      </c>
      <c r="K6" s="49">
        <f t="shared" ref="K6:K27" si="5">J6*19/100</f>
        <v>205721.73453129799</v>
      </c>
      <c r="L6" s="77">
        <f t="shared" si="1"/>
        <v>11033181.4467049</v>
      </c>
      <c r="M6" s="76"/>
      <c r="N6" s="76"/>
      <c r="O6" s="76"/>
      <c r="P6" s="76"/>
      <c r="Q6" s="76"/>
      <c r="R6" s="76"/>
    </row>
    <row r="7" spans="1:18" ht="13.15" customHeight="1">
      <c r="A7" s="50" t="s">
        <v>54</v>
      </c>
      <c r="B7" s="7" t="s">
        <v>55</v>
      </c>
      <c r="C7" s="8" t="s">
        <v>53</v>
      </c>
      <c r="D7" s="8">
        <v>1</v>
      </c>
      <c r="E7" s="51">
        <v>10023625.65942</v>
      </c>
      <c r="F7" s="51">
        <f t="shared" ref="F7:F13" si="6">900*2</f>
        <v>1800</v>
      </c>
      <c r="G7" s="52">
        <f t="shared" si="2"/>
        <v>10025425.65942</v>
      </c>
      <c r="H7" s="49">
        <f t="shared" si="3"/>
        <v>802034.05275359994</v>
      </c>
      <c r="I7" s="49">
        <f t="shared" si="0"/>
        <v>10827459.7121736</v>
      </c>
      <c r="J7" s="49">
        <f t="shared" si="4"/>
        <v>1082745.9712173601</v>
      </c>
      <c r="K7" s="49">
        <f t="shared" si="5"/>
        <v>205721.73453129799</v>
      </c>
      <c r="L7" s="77">
        <f t="shared" si="1"/>
        <v>11033181.4467049</v>
      </c>
      <c r="M7" s="76"/>
      <c r="N7" s="76"/>
      <c r="O7" s="76"/>
      <c r="P7" s="76"/>
      <c r="Q7" s="76"/>
      <c r="R7" s="76"/>
    </row>
    <row r="8" spans="1:18" ht="16.149999999999999" customHeight="1">
      <c r="A8" s="50" t="s">
        <v>56</v>
      </c>
      <c r="B8" s="7" t="s">
        <v>57</v>
      </c>
      <c r="C8" s="8" t="s">
        <v>53</v>
      </c>
      <c r="D8" s="8">
        <v>1</v>
      </c>
      <c r="E8" s="51">
        <v>10023625.65942</v>
      </c>
      <c r="F8" s="51">
        <f t="shared" si="6"/>
        <v>1800</v>
      </c>
      <c r="G8" s="52">
        <f t="shared" si="2"/>
        <v>10025425.65942</v>
      </c>
      <c r="H8" s="49">
        <f t="shared" si="3"/>
        <v>802034.05275359994</v>
      </c>
      <c r="I8" s="49">
        <f t="shared" si="0"/>
        <v>10827459.7121736</v>
      </c>
      <c r="J8" s="49">
        <f t="shared" si="4"/>
        <v>1082745.9712173601</v>
      </c>
      <c r="K8" s="49">
        <f t="shared" si="5"/>
        <v>205721.73453129799</v>
      </c>
      <c r="L8" s="77">
        <f t="shared" si="1"/>
        <v>11033181.4467049</v>
      </c>
      <c r="M8" s="76"/>
      <c r="N8" s="76"/>
      <c r="O8" s="76"/>
      <c r="P8" s="76"/>
      <c r="Q8" s="76"/>
      <c r="R8" s="76"/>
    </row>
    <row r="9" spans="1:18" ht="14.45" customHeight="1">
      <c r="A9" s="50" t="s">
        <v>58</v>
      </c>
      <c r="B9" s="7" t="s">
        <v>59</v>
      </c>
      <c r="C9" s="8" t="s">
        <v>53</v>
      </c>
      <c r="D9" s="8">
        <v>1</v>
      </c>
      <c r="E9" s="51">
        <v>10023625.65942</v>
      </c>
      <c r="F9" s="51">
        <f t="shared" si="6"/>
        <v>1800</v>
      </c>
      <c r="G9" s="53">
        <f t="shared" si="2"/>
        <v>10025425.65942</v>
      </c>
      <c r="H9" s="49">
        <f t="shared" si="3"/>
        <v>802034.05275359994</v>
      </c>
      <c r="I9" s="49">
        <f t="shared" si="0"/>
        <v>10827459.7121736</v>
      </c>
      <c r="J9" s="49">
        <f t="shared" si="4"/>
        <v>1082745.9712173601</v>
      </c>
      <c r="K9" s="49">
        <f t="shared" si="5"/>
        <v>205721.73453129799</v>
      </c>
      <c r="L9" s="77">
        <f t="shared" si="1"/>
        <v>11033181.4467049</v>
      </c>
      <c r="M9" s="76"/>
      <c r="N9" s="76"/>
      <c r="O9" s="76"/>
      <c r="P9" s="76"/>
      <c r="Q9" s="76"/>
      <c r="R9" s="76"/>
    </row>
    <row r="10" spans="1:18" ht="12.6" customHeight="1">
      <c r="A10" s="50" t="s">
        <v>60</v>
      </c>
      <c r="B10" s="7" t="s">
        <v>57</v>
      </c>
      <c r="C10" s="8" t="s">
        <v>53</v>
      </c>
      <c r="D10" s="8">
        <v>1</v>
      </c>
      <c r="E10" s="51">
        <v>10023625.65942</v>
      </c>
      <c r="F10" s="51">
        <f t="shared" si="6"/>
        <v>1800</v>
      </c>
      <c r="G10" s="52">
        <f t="shared" si="2"/>
        <v>10025425.65942</v>
      </c>
      <c r="H10" s="49">
        <f t="shared" si="3"/>
        <v>802034.05275359994</v>
      </c>
      <c r="I10" s="49">
        <f t="shared" si="0"/>
        <v>10827459.7121736</v>
      </c>
      <c r="J10" s="49">
        <f t="shared" si="4"/>
        <v>1082745.9712173601</v>
      </c>
      <c r="K10" s="49">
        <f t="shared" si="5"/>
        <v>205721.73453129799</v>
      </c>
      <c r="L10" s="77">
        <f t="shared" si="1"/>
        <v>11033181.4467049</v>
      </c>
      <c r="M10" s="76"/>
      <c r="N10" s="76"/>
      <c r="O10" s="76"/>
      <c r="P10" s="76"/>
      <c r="Q10" s="76"/>
      <c r="R10" s="76"/>
    </row>
    <row r="11" spans="1:18" ht="12.6" customHeight="1">
      <c r="A11" s="50" t="s">
        <v>61</v>
      </c>
      <c r="B11" s="7" t="s">
        <v>62</v>
      </c>
      <c r="C11" s="8" t="s">
        <v>53</v>
      </c>
      <c r="D11" s="8">
        <v>1</v>
      </c>
      <c r="E11" s="51">
        <v>10023625.65942</v>
      </c>
      <c r="F11" s="51">
        <f t="shared" si="6"/>
        <v>1800</v>
      </c>
      <c r="G11" s="52">
        <f t="shared" si="2"/>
        <v>10025425.65942</v>
      </c>
      <c r="H11" s="49">
        <f t="shared" si="3"/>
        <v>802034.05275359994</v>
      </c>
      <c r="I11" s="49">
        <f t="shared" si="0"/>
        <v>10827459.7121736</v>
      </c>
      <c r="J11" s="49">
        <f t="shared" si="4"/>
        <v>1082745.9712173601</v>
      </c>
      <c r="K11" s="49">
        <f t="shared" si="5"/>
        <v>205721.73453129799</v>
      </c>
      <c r="L11" s="77">
        <f t="shared" si="1"/>
        <v>11033181.4467049</v>
      </c>
      <c r="M11" s="76"/>
      <c r="N11" s="76"/>
      <c r="O11" s="76"/>
      <c r="P11" s="76"/>
      <c r="Q11" s="76"/>
      <c r="R11" s="76"/>
    </row>
    <row r="12" spans="1:18" ht="10.9" customHeight="1">
      <c r="A12" s="50" t="s">
        <v>63</v>
      </c>
      <c r="B12" s="7" t="s">
        <v>64</v>
      </c>
      <c r="C12" s="7" t="s">
        <v>53</v>
      </c>
      <c r="D12" s="7">
        <v>1</v>
      </c>
      <c r="E12" s="51">
        <v>10023625.65942</v>
      </c>
      <c r="F12" s="54">
        <f t="shared" si="6"/>
        <v>1800</v>
      </c>
      <c r="G12" s="55">
        <f t="shared" si="2"/>
        <v>10025425.65942</v>
      </c>
      <c r="H12" s="56">
        <f t="shared" si="3"/>
        <v>802034.05275359994</v>
      </c>
      <c r="I12" s="56">
        <f t="shared" si="0"/>
        <v>10827459.7121736</v>
      </c>
      <c r="J12" s="56">
        <f t="shared" si="4"/>
        <v>1082745.9712173601</v>
      </c>
      <c r="K12" s="56">
        <f t="shared" si="5"/>
        <v>205721.73453129799</v>
      </c>
      <c r="L12" s="78">
        <f t="shared" si="1"/>
        <v>11033181.4467049</v>
      </c>
      <c r="M12" s="76"/>
      <c r="N12" s="76"/>
      <c r="O12" s="76"/>
      <c r="P12" s="76"/>
      <c r="Q12" s="76"/>
      <c r="R12" s="76"/>
    </row>
    <row r="13" spans="1:18" ht="13.15" customHeight="1">
      <c r="A13" s="50" t="s">
        <v>65</v>
      </c>
      <c r="B13" s="7" t="s">
        <v>57</v>
      </c>
      <c r="C13" s="7" t="s">
        <v>53</v>
      </c>
      <c r="D13" s="7">
        <v>1</v>
      </c>
      <c r="E13" s="51">
        <v>10023625.65942</v>
      </c>
      <c r="F13" s="54">
        <f t="shared" si="6"/>
        <v>1800</v>
      </c>
      <c r="G13" s="55">
        <f t="shared" si="2"/>
        <v>10025425.65942</v>
      </c>
      <c r="H13" s="56">
        <f t="shared" si="3"/>
        <v>802034.05275359994</v>
      </c>
      <c r="I13" s="56">
        <f t="shared" si="0"/>
        <v>10827459.7121736</v>
      </c>
      <c r="J13" s="56">
        <f t="shared" si="4"/>
        <v>1082745.9712173601</v>
      </c>
      <c r="K13" s="56">
        <f t="shared" si="5"/>
        <v>205721.73453129799</v>
      </c>
      <c r="L13" s="78">
        <f t="shared" si="1"/>
        <v>11033181.4467049</v>
      </c>
      <c r="M13" s="76"/>
      <c r="N13" s="76"/>
      <c r="O13" s="76"/>
      <c r="P13" s="76"/>
      <c r="Q13" s="76"/>
      <c r="R13" s="76"/>
    </row>
    <row r="14" spans="1:18" ht="19.149999999999999" customHeight="1">
      <c r="A14" s="50" t="s">
        <v>66</v>
      </c>
      <c r="B14" s="7" t="s">
        <v>57</v>
      </c>
      <c r="C14" s="7" t="s">
        <v>51</v>
      </c>
      <c r="D14" s="7">
        <v>1</v>
      </c>
      <c r="E14" s="48">
        <v>17876740</v>
      </c>
      <c r="F14" s="56">
        <f t="shared" ref="F14" si="7">900*3</f>
        <v>2700</v>
      </c>
      <c r="G14" s="56">
        <f t="shared" si="2"/>
        <v>17879440</v>
      </c>
      <c r="H14" s="56">
        <f t="shared" si="3"/>
        <v>1430355.2</v>
      </c>
      <c r="I14" s="56">
        <f t="shared" si="0"/>
        <v>19309795.199999999</v>
      </c>
      <c r="J14" s="56">
        <f t="shared" si="4"/>
        <v>1930979.52</v>
      </c>
      <c r="K14" s="56">
        <f t="shared" si="5"/>
        <v>366886.10879999999</v>
      </c>
      <c r="L14" s="79">
        <f t="shared" si="1"/>
        <v>19676681.308800001</v>
      </c>
      <c r="M14" s="76"/>
      <c r="N14" s="76"/>
      <c r="O14" s="76"/>
      <c r="P14" s="76"/>
      <c r="Q14" s="76"/>
      <c r="R14" s="76"/>
    </row>
    <row r="15" spans="1:18" ht="25.15" customHeight="1">
      <c r="A15" s="50" t="s">
        <v>67</v>
      </c>
      <c r="B15" s="7" t="s">
        <v>68</v>
      </c>
      <c r="C15" s="7" t="s">
        <v>53</v>
      </c>
      <c r="D15" s="7">
        <v>1</v>
      </c>
      <c r="E15" s="51">
        <v>10023625.65942</v>
      </c>
      <c r="F15" s="54">
        <f>900*2</f>
        <v>1800</v>
      </c>
      <c r="G15" s="55">
        <f t="shared" si="2"/>
        <v>10025425.65942</v>
      </c>
      <c r="H15" s="56">
        <f t="shared" si="3"/>
        <v>802034.05275359994</v>
      </c>
      <c r="I15" s="56">
        <f t="shared" si="0"/>
        <v>10827459.7121736</v>
      </c>
      <c r="J15" s="56">
        <f t="shared" si="4"/>
        <v>1082745.9712173601</v>
      </c>
      <c r="K15" s="56">
        <f t="shared" si="5"/>
        <v>205721.73453129799</v>
      </c>
      <c r="L15" s="78">
        <f t="shared" si="1"/>
        <v>11033181.4467049</v>
      </c>
      <c r="M15" s="76"/>
      <c r="N15" s="76"/>
      <c r="O15" s="76"/>
      <c r="P15" s="76"/>
      <c r="Q15" s="76"/>
      <c r="R15" s="76"/>
    </row>
    <row r="16" spans="1:18" ht="23.45" customHeight="1">
      <c r="A16" s="50" t="s">
        <v>69</v>
      </c>
      <c r="B16" s="7" t="s">
        <v>70</v>
      </c>
      <c r="C16" s="7" t="s">
        <v>51</v>
      </c>
      <c r="D16" s="7">
        <v>1</v>
      </c>
      <c r="E16" s="48">
        <v>17876740</v>
      </c>
      <c r="F16" s="56">
        <f>900*3</f>
        <v>2700</v>
      </c>
      <c r="G16" s="56">
        <f t="shared" si="2"/>
        <v>17879440</v>
      </c>
      <c r="H16" s="56">
        <f t="shared" si="3"/>
        <v>1430355.2</v>
      </c>
      <c r="I16" s="56">
        <f t="shared" si="0"/>
        <v>19309795.199999999</v>
      </c>
      <c r="J16" s="56">
        <f t="shared" si="4"/>
        <v>1930979.52</v>
      </c>
      <c r="K16" s="56">
        <f t="shared" si="5"/>
        <v>366886.10879999999</v>
      </c>
      <c r="L16" s="79">
        <f t="shared" si="1"/>
        <v>19676681.308800001</v>
      </c>
      <c r="M16" s="76"/>
      <c r="N16" s="76"/>
      <c r="O16" s="76"/>
      <c r="P16" s="76"/>
      <c r="Q16" s="76"/>
      <c r="R16" s="76"/>
    </row>
    <row r="17" spans="1:18" ht="15" customHeight="1">
      <c r="A17" s="50" t="s">
        <v>71</v>
      </c>
      <c r="B17" s="7" t="s">
        <v>72</v>
      </c>
      <c r="C17" s="7" t="s">
        <v>73</v>
      </c>
      <c r="D17" s="7">
        <v>1</v>
      </c>
      <c r="E17" s="54">
        <v>6900559.1726850001</v>
      </c>
      <c r="F17" s="54">
        <v>900</v>
      </c>
      <c r="G17" s="55">
        <f t="shared" si="2"/>
        <v>6901459.1726850001</v>
      </c>
      <c r="H17" s="56">
        <f t="shared" si="3"/>
        <v>552116.73381480004</v>
      </c>
      <c r="I17" s="56">
        <f t="shared" si="0"/>
        <v>7453575.9064998003</v>
      </c>
      <c r="J17" s="56">
        <f t="shared" si="4"/>
        <v>745357.59064998</v>
      </c>
      <c r="K17" s="56">
        <f t="shared" si="5"/>
        <v>141617.94222349601</v>
      </c>
      <c r="L17" s="78">
        <f t="shared" si="1"/>
        <v>7595193.8487232998</v>
      </c>
      <c r="M17" s="76"/>
      <c r="N17" s="76"/>
      <c r="O17" s="76"/>
      <c r="P17" s="76"/>
      <c r="Q17" s="76"/>
      <c r="R17" s="76"/>
    </row>
    <row r="18" spans="1:18" ht="15" customHeight="1">
      <c r="A18" s="50" t="s">
        <v>71</v>
      </c>
      <c r="B18" s="7" t="s">
        <v>72</v>
      </c>
      <c r="C18" s="7" t="s">
        <v>74</v>
      </c>
      <c r="D18" s="7">
        <v>1</v>
      </c>
      <c r="E18" s="54">
        <v>5958913</v>
      </c>
      <c r="F18" s="54">
        <f>900*3</f>
        <v>2700</v>
      </c>
      <c r="G18" s="55">
        <f t="shared" si="2"/>
        <v>5961613</v>
      </c>
      <c r="H18" s="56">
        <f t="shared" si="3"/>
        <v>476929.04</v>
      </c>
      <c r="I18" s="56">
        <f t="shared" si="0"/>
        <v>6438542.04</v>
      </c>
      <c r="J18" s="56">
        <f t="shared" si="4"/>
        <v>643854.20400000003</v>
      </c>
      <c r="K18" s="56">
        <f t="shared" si="5"/>
        <v>122332.29876000001</v>
      </c>
      <c r="L18" s="78">
        <f t="shared" si="1"/>
        <v>6560874.3387599997</v>
      </c>
      <c r="M18" s="76"/>
      <c r="N18" s="76"/>
      <c r="O18" s="76"/>
      <c r="P18" s="76"/>
      <c r="Q18" s="76"/>
      <c r="R18" s="76"/>
    </row>
    <row r="19" spans="1:18" ht="15" customHeight="1">
      <c r="A19" s="50" t="s">
        <v>75</v>
      </c>
      <c r="B19" s="7" t="s">
        <v>75</v>
      </c>
      <c r="C19" s="7" t="s">
        <v>73</v>
      </c>
      <c r="D19" s="7">
        <v>1</v>
      </c>
      <c r="E19" s="54">
        <v>6900559.1726850001</v>
      </c>
      <c r="F19" s="54">
        <v>900</v>
      </c>
      <c r="G19" s="55">
        <f t="shared" si="2"/>
        <v>6901459.1726850001</v>
      </c>
      <c r="H19" s="56">
        <f t="shared" si="3"/>
        <v>552116.73381480004</v>
      </c>
      <c r="I19" s="56">
        <f t="shared" si="0"/>
        <v>7453575.9064998003</v>
      </c>
      <c r="J19" s="56">
        <f t="shared" si="4"/>
        <v>745357.59064998</v>
      </c>
      <c r="K19" s="56">
        <f t="shared" si="5"/>
        <v>141617.94222349601</v>
      </c>
      <c r="L19" s="78">
        <f t="shared" si="1"/>
        <v>7595193.8487232998</v>
      </c>
      <c r="M19" s="76"/>
      <c r="N19" s="76"/>
      <c r="O19" s="76"/>
      <c r="P19" s="76"/>
      <c r="Q19" s="76"/>
      <c r="R19" s="76"/>
    </row>
    <row r="20" spans="1:18" ht="15" customHeight="1">
      <c r="A20" s="50" t="s">
        <v>75</v>
      </c>
      <c r="B20" s="7" t="s">
        <v>75</v>
      </c>
      <c r="C20" s="7" t="s">
        <v>74</v>
      </c>
      <c r="D20" s="7">
        <v>1</v>
      </c>
      <c r="E20" s="54">
        <v>5958913</v>
      </c>
      <c r="F20" s="54">
        <f>900*3</f>
        <v>2700</v>
      </c>
      <c r="G20" s="55">
        <f t="shared" si="2"/>
        <v>5961613</v>
      </c>
      <c r="H20" s="56">
        <f t="shared" si="3"/>
        <v>476929.04</v>
      </c>
      <c r="I20" s="56">
        <f t="shared" si="0"/>
        <v>6438542.04</v>
      </c>
      <c r="J20" s="56">
        <f t="shared" si="4"/>
        <v>643854.20400000003</v>
      </c>
      <c r="K20" s="56">
        <f t="shared" si="5"/>
        <v>122332.29876000001</v>
      </c>
      <c r="L20" s="78">
        <f t="shared" si="1"/>
        <v>6560874.3387599997</v>
      </c>
      <c r="M20" s="76"/>
      <c r="N20" s="76"/>
      <c r="O20" s="76"/>
      <c r="P20" s="76"/>
      <c r="Q20" s="76"/>
      <c r="R20" s="76"/>
    </row>
    <row r="21" spans="1:18" ht="28.9" customHeight="1">
      <c r="A21" s="50" t="s">
        <v>76</v>
      </c>
      <c r="B21" s="7" t="s">
        <v>77</v>
      </c>
      <c r="C21" s="7" t="s">
        <v>73</v>
      </c>
      <c r="D21" s="7">
        <v>1</v>
      </c>
      <c r="E21" s="54">
        <v>6900559.1726850001</v>
      </c>
      <c r="F21" s="54">
        <v>900</v>
      </c>
      <c r="G21" s="55">
        <f t="shared" si="2"/>
        <v>6901459.1726850001</v>
      </c>
      <c r="H21" s="56">
        <f t="shared" si="3"/>
        <v>552116.73381480004</v>
      </c>
      <c r="I21" s="56">
        <f t="shared" si="0"/>
        <v>7453575.9064998003</v>
      </c>
      <c r="J21" s="56">
        <f t="shared" si="4"/>
        <v>745357.59064998</v>
      </c>
      <c r="K21" s="56">
        <f t="shared" si="5"/>
        <v>141617.94222349601</v>
      </c>
      <c r="L21" s="78">
        <f t="shared" si="1"/>
        <v>7595193.8487232998</v>
      </c>
      <c r="M21" s="76"/>
      <c r="N21" s="76"/>
      <c r="O21" s="76"/>
      <c r="P21" s="76"/>
      <c r="Q21" s="76"/>
      <c r="R21" s="76"/>
    </row>
    <row r="22" spans="1:18" ht="31.15" customHeight="1">
      <c r="A22" s="50" t="s">
        <v>76</v>
      </c>
      <c r="B22" s="7" t="s">
        <v>77</v>
      </c>
      <c r="C22" s="7" t="s">
        <v>74</v>
      </c>
      <c r="D22" s="7">
        <v>1</v>
      </c>
      <c r="E22" s="54">
        <v>5958913</v>
      </c>
      <c r="F22" s="54">
        <f>900*3</f>
        <v>2700</v>
      </c>
      <c r="G22" s="55">
        <f t="shared" si="2"/>
        <v>5961613</v>
      </c>
      <c r="H22" s="56">
        <f t="shared" si="3"/>
        <v>476929.04</v>
      </c>
      <c r="I22" s="56">
        <f t="shared" si="0"/>
        <v>6438542.04</v>
      </c>
      <c r="J22" s="56">
        <f t="shared" si="4"/>
        <v>643854.20400000003</v>
      </c>
      <c r="K22" s="56">
        <f t="shared" si="5"/>
        <v>122332.29876000001</v>
      </c>
      <c r="L22" s="78">
        <f t="shared" si="1"/>
        <v>6560874.3387599997</v>
      </c>
      <c r="M22" s="76"/>
      <c r="N22" s="76"/>
      <c r="O22" s="76"/>
      <c r="P22" s="76"/>
      <c r="Q22" s="76"/>
      <c r="R22" s="76"/>
    </row>
    <row r="23" spans="1:18" ht="15.6" customHeight="1">
      <c r="A23" s="50" t="s">
        <v>78</v>
      </c>
      <c r="B23" s="7" t="s">
        <v>79</v>
      </c>
      <c r="C23" s="7" t="s">
        <v>73</v>
      </c>
      <c r="D23" s="7">
        <v>1</v>
      </c>
      <c r="E23" s="54">
        <v>6900559.1726850001</v>
      </c>
      <c r="F23" s="54">
        <v>900</v>
      </c>
      <c r="G23" s="55">
        <f t="shared" si="2"/>
        <v>6901459.1726850001</v>
      </c>
      <c r="H23" s="56">
        <f t="shared" si="3"/>
        <v>552116.73381480004</v>
      </c>
      <c r="I23" s="56">
        <f t="shared" si="0"/>
        <v>7453575.9064998003</v>
      </c>
      <c r="J23" s="56">
        <f t="shared" si="4"/>
        <v>745357.59064998</v>
      </c>
      <c r="K23" s="56">
        <f t="shared" si="5"/>
        <v>141617.94222349601</v>
      </c>
      <c r="L23" s="78">
        <f t="shared" si="1"/>
        <v>7595193.8487232998</v>
      </c>
      <c r="M23" s="76"/>
      <c r="N23" s="76"/>
      <c r="O23" s="76"/>
      <c r="P23" s="76"/>
      <c r="Q23" s="76"/>
      <c r="R23" s="76"/>
    </row>
    <row r="24" spans="1:18" ht="15.6" customHeight="1">
      <c r="A24" s="50" t="s">
        <v>78</v>
      </c>
      <c r="B24" s="7" t="s">
        <v>79</v>
      </c>
      <c r="C24" s="7" t="s">
        <v>74</v>
      </c>
      <c r="D24" s="7">
        <v>1</v>
      </c>
      <c r="E24" s="54">
        <v>5958913</v>
      </c>
      <c r="F24" s="54">
        <f>900*3</f>
        <v>2700</v>
      </c>
      <c r="G24" s="55">
        <f t="shared" si="2"/>
        <v>5961613</v>
      </c>
      <c r="H24" s="56">
        <f t="shared" si="3"/>
        <v>476929.04</v>
      </c>
      <c r="I24" s="56">
        <f t="shared" si="0"/>
        <v>6438542.04</v>
      </c>
      <c r="J24" s="56">
        <f t="shared" si="4"/>
        <v>643854.20400000003</v>
      </c>
      <c r="K24" s="56">
        <f t="shared" si="5"/>
        <v>122332.29876000001</v>
      </c>
      <c r="L24" s="78">
        <f t="shared" si="1"/>
        <v>6560874.3387599997</v>
      </c>
      <c r="M24" s="76"/>
      <c r="N24" s="76"/>
      <c r="O24" s="76"/>
      <c r="P24" s="76"/>
      <c r="Q24" s="76"/>
      <c r="R24" s="76"/>
    </row>
    <row r="25" spans="1:18" ht="15.6" customHeight="1">
      <c r="A25" s="57" t="s">
        <v>67</v>
      </c>
      <c r="B25" s="58" t="s">
        <v>57</v>
      </c>
      <c r="C25" s="7" t="s">
        <v>80</v>
      </c>
      <c r="D25" s="58">
        <v>1</v>
      </c>
      <c r="E25" s="59">
        <v>5235409.5937200002</v>
      </c>
      <c r="F25" s="59">
        <v>900</v>
      </c>
      <c r="G25" s="60">
        <f t="shared" si="2"/>
        <v>5236309.5937200002</v>
      </c>
      <c r="H25" s="56">
        <f t="shared" si="3"/>
        <v>418904.7674976</v>
      </c>
      <c r="I25" s="80">
        <f t="shared" si="0"/>
        <v>5655214.3612176003</v>
      </c>
      <c r="J25" s="56">
        <f t="shared" si="4"/>
        <v>565521.43612176005</v>
      </c>
      <c r="K25" s="56">
        <f t="shared" si="5"/>
        <v>107449.072863134</v>
      </c>
      <c r="L25" s="81">
        <f t="shared" si="1"/>
        <v>5762663.4340807302</v>
      </c>
      <c r="M25" s="76"/>
      <c r="N25" s="76"/>
      <c r="O25" s="76"/>
      <c r="P25" s="76"/>
      <c r="Q25" s="76"/>
      <c r="R25" s="76"/>
    </row>
    <row r="26" spans="1:18" ht="14.45" customHeight="1">
      <c r="A26" s="61" t="s">
        <v>81</v>
      </c>
      <c r="B26" s="46" t="s">
        <v>82</v>
      </c>
      <c r="C26" s="8" t="s">
        <v>51</v>
      </c>
      <c r="D26" s="47">
        <v>1</v>
      </c>
      <c r="E26" s="48">
        <v>17876740</v>
      </c>
      <c r="F26" s="49">
        <f>900*3</f>
        <v>2700</v>
      </c>
      <c r="G26" s="49">
        <f t="shared" si="2"/>
        <v>17879440</v>
      </c>
      <c r="H26" s="49">
        <f t="shared" si="3"/>
        <v>1430355.2</v>
      </c>
      <c r="I26" s="49">
        <f t="shared" si="0"/>
        <v>19309795.199999999</v>
      </c>
      <c r="J26" s="49">
        <f t="shared" si="4"/>
        <v>1930979.52</v>
      </c>
      <c r="K26" s="49">
        <f t="shared" si="5"/>
        <v>366886.10879999999</v>
      </c>
      <c r="L26" s="75">
        <f t="shared" si="1"/>
        <v>19676681.308800001</v>
      </c>
      <c r="M26" s="76"/>
      <c r="N26" s="76"/>
      <c r="O26" s="76"/>
      <c r="P26" s="76"/>
      <c r="Q26" s="76"/>
      <c r="R26" s="76"/>
    </row>
    <row r="27" spans="1:18" ht="13.15" customHeight="1">
      <c r="A27" s="280" t="s">
        <v>83</v>
      </c>
      <c r="B27" s="281"/>
      <c r="C27" s="281"/>
      <c r="D27" s="281"/>
      <c r="E27" s="281"/>
      <c r="F27" s="281"/>
      <c r="G27" s="62">
        <f>SUM(G5:G26)</f>
        <v>218435189.21924001</v>
      </c>
      <c r="H27" s="62">
        <f>SUM(H5:H26)</f>
        <v>17474815.1375392</v>
      </c>
      <c r="I27" s="62">
        <f>SUM(I5:I26)</f>
        <v>235910004.35677901</v>
      </c>
      <c r="J27" s="49">
        <f t="shared" si="4"/>
        <v>23591000.435677901</v>
      </c>
      <c r="K27" s="49">
        <f t="shared" si="5"/>
        <v>4482290.0827788003</v>
      </c>
      <c r="L27" s="82">
        <f t="shared" si="1"/>
        <v>240392294.439558</v>
      </c>
      <c r="M27" s="76"/>
      <c r="N27" s="76"/>
      <c r="O27" s="76"/>
      <c r="P27" s="76"/>
      <c r="Q27" s="76"/>
      <c r="R27" s="76"/>
    </row>
    <row r="28" spans="1:18">
      <c r="A28" s="63"/>
      <c r="B28" s="63"/>
      <c r="C28" s="63"/>
      <c r="D28" s="63"/>
      <c r="E28" s="63"/>
      <c r="F28" s="63"/>
      <c r="G28" s="63"/>
      <c r="H28" s="63"/>
      <c r="I28" s="63"/>
      <c r="J28" s="283" t="s">
        <v>84</v>
      </c>
      <c r="K28" s="284"/>
      <c r="L28" s="83">
        <f>SUM(L5:L26)</f>
        <v>240392294.439558</v>
      </c>
      <c r="M28" s="83"/>
      <c r="N28" s="83"/>
      <c r="O28" s="83"/>
      <c r="P28" s="83"/>
      <c r="Q28" s="83"/>
      <c r="R28" s="83"/>
    </row>
    <row r="29" spans="1:18" ht="4.5" customHeight="1">
      <c r="A29" s="64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84"/>
    </row>
    <row r="30" spans="1:18" ht="15.75">
      <c r="A30" s="285" t="s">
        <v>85</v>
      </c>
      <c r="B30" s="286"/>
      <c r="C30" s="286"/>
      <c r="D30" s="286"/>
      <c r="E30" s="286"/>
      <c r="F30" s="286"/>
      <c r="G30" s="286"/>
      <c r="H30" s="286"/>
      <c r="I30" s="287"/>
      <c r="J30" s="85"/>
      <c r="K30" s="85"/>
      <c r="L30" s="84"/>
      <c r="M30" s="76"/>
      <c r="N30" s="76"/>
      <c r="O30" s="76"/>
      <c r="P30" s="76"/>
    </row>
    <row r="31" spans="1:18" ht="25.9" customHeight="1">
      <c r="A31" s="252" t="s">
        <v>40</v>
      </c>
      <c r="B31" s="252" t="s">
        <v>41</v>
      </c>
      <c r="C31" s="288" t="s">
        <v>25</v>
      </c>
      <c r="D31" s="292" t="s">
        <v>26</v>
      </c>
      <c r="E31" s="244" t="s">
        <v>27</v>
      </c>
      <c r="F31" s="237" t="s">
        <v>8</v>
      </c>
      <c r="G31" s="237" t="s">
        <v>28</v>
      </c>
      <c r="H31" s="231" t="s">
        <v>29</v>
      </c>
      <c r="I31" s="235" t="s">
        <v>30</v>
      </c>
      <c r="J31" s="220"/>
      <c r="K31" s="225"/>
      <c r="L31" s="230"/>
      <c r="M31" s="224"/>
      <c r="N31" s="76"/>
      <c r="O31" s="76"/>
      <c r="P31" s="76"/>
      <c r="Q31" s="76"/>
    </row>
    <row r="32" spans="1:18" ht="32.450000000000003" customHeight="1">
      <c r="A32" s="253"/>
      <c r="B32" s="253"/>
      <c r="C32" s="289"/>
      <c r="D32" s="293"/>
      <c r="E32" s="245"/>
      <c r="F32" s="238"/>
      <c r="G32" s="238"/>
      <c r="H32" s="232"/>
      <c r="I32" s="236"/>
      <c r="J32" s="220"/>
      <c r="K32" s="225"/>
      <c r="L32" s="230"/>
      <c r="M32" s="224"/>
      <c r="N32" s="76"/>
      <c r="O32" s="76"/>
      <c r="Q32" s="76"/>
      <c r="R32" s="27"/>
    </row>
    <row r="33" spans="1:18" ht="24.75" customHeight="1">
      <c r="A33" s="65" t="s">
        <v>86</v>
      </c>
      <c r="B33" s="66" t="s">
        <v>57</v>
      </c>
      <c r="C33" s="290" t="s">
        <v>87</v>
      </c>
      <c r="D33" s="67">
        <v>1</v>
      </c>
      <c r="E33" s="68">
        <v>4671482</v>
      </c>
      <c r="F33" s="68">
        <f>E33</f>
        <v>4671482</v>
      </c>
      <c r="G33" s="68">
        <f>F33*10/100</f>
        <v>467148.2</v>
      </c>
      <c r="H33" s="69">
        <f>G33*19/100</f>
        <v>88758.157999999996</v>
      </c>
      <c r="I33" s="68">
        <f>F33+H33</f>
        <v>4760240.1579999998</v>
      </c>
      <c r="J33" s="87"/>
      <c r="K33" s="87"/>
      <c r="L33" s="88"/>
      <c r="M33" s="76"/>
      <c r="N33" s="74"/>
      <c r="O33" s="74"/>
      <c r="P33" s="74"/>
      <c r="Q33" s="74"/>
      <c r="R33" s="74"/>
    </row>
    <row r="34" spans="1:18" ht="15.75">
      <c r="A34" s="254" t="s">
        <v>88</v>
      </c>
      <c r="B34" s="70" t="s">
        <v>89</v>
      </c>
      <c r="C34" s="291"/>
      <c r="D34" s="67">
        <v>1</v>
      </c>
      <c r="E34" s="68">
        <v>4671482</v>
      </c>
      <c r="F34" s="68">
        <f t="shared" ref="F34:F64" si="8">E34</f>
        <v>4671482</v>
      </c>
      <c r="G34" s="68">
        <f t="shared" ref="G34:G64" si="9">F34*10/100</f>
        <v>467148.2</v>
      </c>
      <c r="H34" s="69">
        <f t="shared" ref="H34:H64" si="10">G34*19/100</f>
        <v>88758.157999999996</v>
      </c>
      <c r="I34" s="68">
        <f t="shared" ref="I34:I64" si="11">F34+H34</f>
        <v>4760240.1579999998</v>
      </c>
      <c r="J34" s="87"/>
      <c r="K34" s="87"/>
      <c r="L34" s="88"/>
      <c r="M34" s="76"/>
      <c r="N34" s="74"/>
      <c r="O34" s="74"/>
      <c r="P34" s="74"/>
      <c r="Q34" s="74"/>
      <c r="R34" s="74"/>
    </row>
    <row r="35" spans="1:18" ht="15.75">
      <c r="A35" s="255"/>
      <c r="B35" s="70" t="s">
        <v>90</v>
      </c>
      <c r="C35" s="291"/>
      <c r="D35" s="67">
        <v>1</v>
      </c>
      <c r="E35" s="68">
        <v>4671482</v>
      </c>
      <c r="F35" s="68">
        <f t="shared" si="8"/>
        <v>4671482</v>
      </c>
      <c r="G35" s="68">
        <f t="shared" si="9"/>
        <v>467148.2</v>
      </c>
      <c r="H35" s="69">
        <f t="shared" si="10"/>
        <v>88758.157999999996</v>
      </c>
      <c r="I35" s="68">
        <f t="shared" si="11"/>
        <v>4760240.1579999998</v>
      </c>
      <c r="J35" s="87"/>
      <c r="K35" s="87"/>
      <c r="L35" s="88"/>
      <c r="M35" s="76"/>
      <c r="N35" s="74"/>
      <c r="O35" s="74"/>
      <c r="P35" s="74"/>
      <c r="Q35" s="74"/>
      <c r="R35" s="74"/>
    </row>
    <row r="36" spans="1:18" ht="15.75">
      <c r="A36" s="61" t="s">
        <v>91</v>
      </c>
      <c r="B36" s="70" t="s">
        <v>92</v>
      </c>
      <c r="C36" s="291"/>
      <c r="D36" s="67">
        <v>1</v>
      </c>
      <c r="E36" s="68">
        <v>4671482</v>
      </c>
      <c r="F36" s="68">
        <f t="shared" si="8"/>
        <v>4671482</v>
      </c>
      <c r="G36" s="68">
        <f t="shared" si="9"/>
        <v>467148.2</v>
      </c>
      <c r="H36" s="69">
        <f t="shared" si="10"/>
        <v>88758.157999999996</v>
      </c>
      <c r="I36" s="68">
        <f t="shared" si="11"/>
        <v>4760240.1579999998</v>
      </c>
      <c r="J36" s="87"/>
      <c r="K36" s="87"/>
      <c r="L36" s="88"/>
      <c r="M36" s="76"/>
      <c r="N36" s="74"/>
      <c r="O36" s="74"/>
      <c r="P36" s="74"/>
      <c r="Q36" s="74"/>
      <c r="R36" s="74"/>
    </row>
    <row r="37" spans="1:18" ht="15.75">
      <c r="A37" s="254" t="s">
        <v>67</v>
      </c>
      <c r="B37" s="70" t="s">
        <v>57</v>
      </c>
      <c r="C37" s="291"/>
      <c r="D37" s="67">
        <v>1</v>
      </c>
      <c r="E37" s="68">
        <v>4671482</v>
      </c>
      <c r="F37" s="68">
        <f t="shared" si="8"/>
        <v>4671482</v>
      </c>
      <c r="G37" s="68">
        <f t="shared" si="9"/>
        <v>467148.2</v>
      </c>
      <c r="H37" s="69">
        <f t="shared" si="10"/>
        <v>88758.157999999996</v>
      </c>
      <c r="I37" s="68">
        <f t="shared" si="11"/>
        <v>4760240.1579999998</v>
      </c>
      <c r="J37" s="87"/>
      <c r="K37" s="87"/>
      <c r="L37" s="88"/>
      <c r="M37" s="76"/>
      <c r="N37" s="74"/>
      <c r="O37" s="74"/>
      <c r="P37" s="74"/>
      <c r="Q37" s="74"/>
      <c r="R37" s="74"/>
    </row>
    <row r="38" spans="1:18" ht="24">
      <c r="A38" s="256"/>
      <c r="B38" s="61" t="s">
        <v>68</v>
      </c>
      <c r="C38" s="291"/>
      <c r="D38" s="67">
        <v>1</v>
      </c>
      <c r="E38" s="68">
        <v>4671482</v>
      </c>
      <c r="F38" s="68">
        <f t="shared" si="8"/>
        <v>4671482</v>
      </c>
      <c r="G38" s="68">
        <f t="shared" si="9"/>
        <v>467148.2</v>
      </c>
      <c r="H38" s="69">
        <f t="shared" si="10"/>
        <v>88758.157999999996</v>
      </c>
      <c r="I38" s="68">
        <f t="shared" si="11"/>
        <v>4760240.1579999998</v>
      </c>
      <c r="J38" s="87"/>
      <c r="K38" s="87"/>
      <c r="L38" s="88"/>
      <c r="M38" s="76"/>
      <c r="N38" s="74"/>
      <c r="O38" s="74"/>
      <c r="P38" s="74"/>
      <c r="Q38" s="74"/>
      <c r="R38" s="74"/>
    </row>
    <row r="39" spans="1:18" ht="15.75">
      <c r="A39" s="61" t="s">
        <v>93</v>
      </c>
      <c r="B39" s="70" t="s">
        <v>94</v>
      </c>
      <c r="C39" s="291"/>
      <c r="D39" s="67">
        <v>1</v>
      </c>
      <c r="E39" s="68">
        <v>4671482</v>
      </c>
      <c r="F39" s="68">
        <f t="shared" si="8"/>
        <v>4671482</v>
      </c>
      <c r="G39" s="68">
        <f t="shared" si="9"/>
        <v>467148.2</v>
      </c>
      <c r="H39" s="69">
        <f t="shared" si="10"/>
        <v>88758.157999999996</v>
      </c>
      <c r="I39" s="68">
        <f t="shared" si="11"/>
        <v>4760240.1579999998</v>
      </c>
      <c r="J39" s="87"/>
      <c r="K39" s="87"/>
      <c r="L39" s="88"/>
      <c r="M39" s="76"/>
      <c r="N39" s="74"/>
      <c r="O39" s="74"/>
      <c r="P39" s="74"/>
      <c r="Q39" s="74"/>
      <c r="R39" s="74"/>
    </row>
    <row r="40" spans="1:18" ht="15.75">
      <c r="A40" s="61" t="s">
        <v>95</v>
      </c>
      <c r="B40" s="70" t="s">
        <v>96</v>
      </c>
      <c r="C40" s="291"/>
      <c r="D40" s="67">
        <v>1</v>
      </c>
      <c r="E40" s="68">
        <v>4671482</v>
      </c>
      <c r="F40" s="68">
        <f t="shared" si="8"/>
        <v>4671482</v>
      </c>
      <c r="G40" s="68">
        <f t="shared" si="9"/>
        <v>467148.2</v>
      </c>
      <c r="H40" s="69">
        <f t="shared" si="10"/>
        <v>88758.157999999996</v>
      </c>
      <c r="I40" s="68">
        <f t="shared" si="11"/>
        <v>4760240.1579999998</v>
      </c>
      <c r="J40" s="87"/>
      <c r="K40" s="87"/>
      <c r="L40" s="88"/>
      <c r="M40" s="76"/>
      <c r="N40" s="74"/>
      <c r="O40" s="74"/>
      <c r="P40" s="74"/>
      <c r="Q40" s="74"/>
      <c r="R40" s="74"/>
    </row>
    <row r="41" spans="1:18" ht="15.75">
      <c r="A41" s="61" t="s">
        <v>97</v>
      </c>
      <c r="B41" s="70" t="s">
        <v>98</v>
      </c>
      <c r="C41" s="291"/>
      <c r="D41" s="67">
        <v>1</v>
      </c>
      <c r="E41" s="68">
        <v>4671482</v>
      </c>
      <c r="F41" s="68">
        <f t="shared" si="8"/>
        <v>4671482</v>
      </c>
      <c r="G41" s="68">
        <f t="shared" si="9"/>
        <v>467148.2</v>
      </c>
      <c r="H41" s="69">
        <f t="shared" si="10"/>
        <v>88758.157999999996</v>
      </c>
      <c r="I41" s="68">
        <f t="shared" si="11"/>
        <v>4760240.1579999998</v>
      </c>
      <c r="J41" s="87"/>
      <c r="K41" s="87"/>
      <c r="L41" s="88"/>
      <c r="M41" s="76"/>
      <c r="N41" s="74"/>
      <c r="O41" s="74"/>
      <c r="P41" s="74"/>
      <c r="Q41" s="74"/>
      <c r="R41" s="74"/>
    </row>
    <row r="42" spans="1:18" ht="15.75">
      <c r="A42" s="61" t="s">
        <v>99</v>
      </c>
      <c r="B42" s="70" t="s">
        <v>100</v>
      </c>
      <c r="C42" s="291"/>
      <c r="D42" s="67">
        <v>1</v>
      </c>
      <c r="E42" s="68">
        <v>4671482</v>
      </c>
      <c r="F42" s="68">
        <f t="shared" si="8"/>
        <v>4671482</v>
      </c>
      <c r="G42" s="68">
        <f t="shared" si="9"/>
        <v>467148.2</v>
      </c>
      <c r="H42" s="69">
        <f t="shared" si="10"/>
        <v>88758.157999999996</v>
      </c>
      <c r="I42" s="68">
        <f t="shared" si="11"/>
        <v>4760240.1579999998</v>
      </c>
      <c r="J42" s="87"/>
      <c r="K42" s="87"/>
      <c r="L42" s="88"/>
      <c r="M42" s="76"/>
      <c r="N42" s="74"/>
      <c r="O42" s="74"/>
      <c r="P42" s="74"/>
      <c r="Q42" s="74"/>
      <c r="R42" s="74"/>
    </row>
    <row r="43" spans="1:18" ht="15.75">
      <c r="A43" s="254" t="s">
        <v>101</v>
      </c>
      <c r="B43" s="70" t="s">
        <v>102</v>
      </c>
      <c r="C43" s="291"/>
      <c r="D43" s="67">
        <v>1</v>
      </c>
      <c r="E43" s="68">
        <v>4671482</v>
      </c>
      <c r="F43" s="68">
        <f t="shared" si="8"/>
        <v>4671482</v>
      </c>
      <c r="G43" s="68">
        <f t="shared" si="9"/>
        <v>467148.2</v>
      </c>
      <c r="H43" s="69">
        <f t="shared" si="10"/>
        <v>88758.157999999996</v>
      </c>
      <c r="I43" s="68">
        <f t="shared" si="11"/>
        <v>4760240.1579999998</v>
      </c>
      <c r="J43" s="87"/>
      <c r="K43" s="87"/>
      <c r="L43" s="88"/>
      <c r="M43" s="76"/>
      <c r="N43" s="74"/>
      <c r="O43" s="74"/>
      <c r="P43" s="74"/>
      <c r="Q43" s="74"/>
      <c r="R43" s="74"/>
    </row>
    <row r="44" spans="1:18" ht="15.75">
      <c r="A44" s="255"/>
      <c r="B44" s="70" t="s">
        <v>103</v>
      </c>
      <c r="C44" s="291"/>
      <c r="D44" s="67">
        <v>1</v>
      </c>
      <c r="E44" s="68">
        <v>4671482</v>
      </c>
      <c r="F44" s="68">
        <f t="shared" si="8"/>
        <v>4671482</v>
      </c>
      <c r="G44" s="68">
        <f t="shared" si="9"/>
        <v>467148.2</v>
      </c>
      <c r="H44" s="69">
        <f t="shared" si="10"/>
        <v>88758.157999999996</v>
      </c>
      <c r="I44" s="68">
        <f t="shared" si="11"/>
        <v>4760240.1579999998</v>
      </c>
      <c r="J44" s="87"/>
      <c r="K44" s="87"/>
      <c r="L44" s="88"/>
      <c r="M44" s="76"/>
      <c r="N44" s="74"/>
      <c r="O44" s="74"/>
      <c r="P44" s="74"/>
      <c r="Q44" s="74"/>
      <c r="R44" s="74"/>
    </row>
    <row r="45" spans="1:18" ht="15.75">
      <c r="A45" s="61" t="s">
        <v>104</v>
      </c>
      <c r="B45" s="70" t="s">
        <v>105</v>
      </c>
      <c r="C45" s="291"/>
      <c r="D45" s="67">
        <v>1</v>
      </c>
      <c r="E45" s="68">
        <v>4671482</v>
      </c>
      <c r="F45" s="68">
        <f t="shared" si="8"/>
        <v>4671482</v>
      </c>
      <c r="G45" s="68">
        <f t="shared" si="9"/>
        <v>467148.2</v>
      </c>
      <c r="H45" s="69">
        <f t="shared" si="10"/>
        <v>88758.157999999996</v>
      </c>
      <c r="I45" s="68">
        <f t="shared" si="11"/>
        <v>4760240.1579999998</v>
      </c>
      <c r="J45" s="87"/>
      <c r="K45" s="87"/>
      <c r="L45" s="88"/>
      <c r="M45" s="76"/>
      <c r="N45" s="74"/>
      <c r="O45" s="74"/>
      <c r="P45" s="74"/>
      <c r="Q45" s="74"/>
      <c r="R45" s="74"/>
    </row>
    <row r="46" spans="1:18" ht="15.75">
      <c r="A46" s="61" t="s">
        <v>69</v>
      </c>
      <c r="B46" s="61" t="s">
        <v>106</v>
      </c>
      <c r="C46" s="291"/>
      <c r="D46" s="67">
        <v>1</v>
      </c>
      <c r="E46" s="68">
        <v>4671482</v>
      </c>
      <c r="F46" s="68">
        <f t="shared" si="8"/>
        <v>4671482</v>
      </c>
      <c r="G46" s="68">
        <f t="shared" si="9"/>
        <v>467148.2</v>
      </c>
      <c r="H46" s="69">
        <f t="shared" si="10"/>
        <v>88758.157999999996</v>
      </c>
      <c r="I46" s="68">
        <f t="shared" si="11"/>
        <v>4760240.1579999998</v>
      </c>
      <c r="J46" s="87"/>
      <c r="K46" s="87"/>
      <c r="L46" s="88"/>
      <c r="M46" s="76"/>
      <c r="N46" s="74"/>
      <c r="O46" s="74"/>
      <c r="P46" s="74"/>
      <c r="Q46" s="74"/>
      <c r="R46" s="74"/>
    </row>
    <row r="47" spans="1:18" ht="11.45" customHeight="1">
      <c r="A47" s="254" t="s">
        <v>107</v>
      </c>
      <c r="B47" s="65" t="s">
        <v>108</v>
      </c>
      <c r="C47" s="291"/>
      <c r="D47" s="67">
        <v>1</v>
      </c>
      <c r="E47" s="68">
        <v>4671482</v>
      </c>
      <c r="F47" s="68">
        <f t="shared" si="8"/>
        <v>4671482</v>
      </c>
      <c r="G47" s="68">
        <f t="shared" si="9"/>
        <v>467148.2</v>
      </c>
      <c r="H47" s="69">
        <f t="shared" si="10"/>
        <v>88758.157999999996</v>
      </c>
      <c r="I47" s="68">
        <f t="shared" si="11"/>
        <v>4760240.1579999998</v>
      </c>
      <c r="J47" s="87"/>
      <c r="K47" s="87"/>
      <c r="L47" s="88"/>
      <c r="M47" s="76"/>
      <c r="N47" s="74"/>
      <c r="O47" s="74"/>
      <c r="P47" s="74"/>
      <c r="Q47" s="74"/>
      <c r="R47" s="74"/>
    </row>
    <row r="48" spans="1:18" ht="15.75">
      <c r="A48" s="256"/>
      <c r="B48" s="61" t="s">
        <v>57</v>
      </c>
      <c r="C48" s="291"/>
      <c r="D48" s="67">
        <v>1</v>
      </c>
      <c r="E48" s="68">
        <v>4671482</v>
      </c>
      <c r="F48" s="68">
        <f t="shared" si="8"/>
        <v>4671482</v>
      </c>
      <c r="G48" s="68">
        <f t="shared" si="9"/>
        <v>467148.2</v>
      </c>
      <c r="H48" s="69">
        <f t="shared" si="10"/>
        <v>88758.157999999996</v>
      </c>
      <c r="I48" s="68">
        <f t="shared" si="11"/>
        <v>4760240.1579999998</v>
      </c>
      <c r="J48" s="87"/>
      <c r="K48" s="87"/>
      <c r="L48" s="88"/>
      <c r="M48" s="76"/>
      <c r="N48" s="74"/>
      <c r="O48" s="74"/>
      <c r="P48" s="74"/>
      <c r="Q48" s="74"/>
      <c r="R48" s="74"/>
    </row>
    <row r="49" spans="1:18" ht="15.75">
      <c r="A49" s="61" t="s">
        <v>69</v>
      </c>
      <c r="B49" s="61" t="s">
        <v>70</v>
      </c>
      <c r="C49" s="291"/>
      <c r="D49" s="67">
        <v>1</v>
      </c>
      <c r="E49" s="68">
        <v>4671482</v>
      </c>
      <c r="F49" s="68">
        <f t="shared" si="8"/>
        <v>4671482</v>
      </c>
      <c r="G49" s="68">
        <f t="shared" si="9"/>
        <v>467148.2</v>
      </c>
      <c r="H49" s="69">
        <f t="shared" si="10"/>
        <v>88758.157999999996</v>
      </c>
      <c r="I49" s="68">
        <f t="shared" si="11"/>
        <v>4760240.1579999998</v>
      </c>
      <c r="J49" s="87"/>
      <c r="K49" s="87"/>
      <c r="L49" s="88"/>
      <c r="M49" s="76"/>
      <c r="N49" s="74"/>
      <c r="O49" s="74"/>
      <c r="P49" s="74"/>
      <c r="Q49" s="74"/>
      <c r="R49" s="74"/>
    </row>
    <row r="50" spans="1:18" ht="24">
      <c r="A50" s="61" t="s">
        <v>81</v>
      </c>
      <c r="B50" s="61" t="s">
        <v>109</v>
      </c>
      <c r="C50" s="291"/>
      <c r="D50" s="67">
        <v>1</v>
      </c>
      <c r="E50" s="68">
        <v>4671482</v>
      </c>
      <c r="F50" s="68">
        <f t="shared" si="8"/>
        <v>4671482</v>
      </c>
      <c r="G50" s="68">
        <f t="shared" si="9"/>
        <v>467148.2</v>
      </c>
      <c r="H50" s="69">
        <f t="shared" si="10"/>
        <v>88758.157999999996</v>
      </c>
      <c r="I50" s="68">
        <f t="shared" si="11"/>
        <v>4760240.1579999998</v>
      </c>
      <c r="J50" s="87"/>
      <c r="K50" s="87"/>
      <c r="L50" s="88"/>
      <c r="M50" s="76"/>
      <c r="N50" s="74"/>
      <c r="O50" s="74"/>
      <c r="P50" s="74"/>
      <c r="Q50" s="74"/>
      <c r="R50" s="74"/>
    </row>
    <row r="51" spans="1:18" ht="15.75">
      <c r="A51" s="61" t="s">
        <v>110</v>
      </c>
      <c r="B51" s="61" t="s">
        <v>111</v>
      </c>
      <c r="C51" s="291"/>
      <c r="D51" s="67">
        <v>1</v>
      </c>
      <c r="E51" s="68">
        <v>4671482</v>
      </c>
      <c r="F51" s="68">
        <f t="shared" si="8"/>
        <v>4671482</v>
      </c>
      <c r="G51" s="68">
        <f t="shared" si="9"/>
        <v>467148.2</v>
      </c>
      <c r="H51" s="69">
        <f t="shared" si="10"/>
        <v>88758.157999999996</v>
      </c>
      <c r="I51" s="68">
        <f t="shared" si="11"/>
        <v>4760240.1579999998</v>
      </c>
      <c r="J51" s="87"/>
      <c r="K51" s="87"/>
      <c r="L51" s="88"/>
      <c r="M51" s="76"/>
      <c r="N51" s="74"/>
      <c r="O51" s="74"/>
      <c r="P51" s="74"/>
      <c r="Q51" s="74"/>
      <c r="R51" s="74"/>
    </row>
    <row r="52" spans="1:18" ht="15.75">
      <c r="A52" s="61" t="s">
        <v>112</v>
      </c>
      <c r="B52" s="61" t="s">
        <v>113</v>
      </c>
      <c r="C52" s="291"/>
      <c r="D52" s="67">
        <v>1</v>
      </c>
      <c r="E52" s="68">
        <v>4671482</v>
      </c>
      <c r="F52" s="68">
        <f t="shared" si="8"/>
        <v>4671482</v>
      </c>
      <c r="G52" s="68">
        <f t="shared" si="9"/>
        <v>467148.2</v>
      </c>
      <c r="H52" s="69">
        <f t="shared" si="10"/>
        <v>88758.157999999996</v>
      </c>
      <c r="I52" s="68">
        <f t="shared" si="11"/>
        <v>4760240.1579999998</v>
      </c>
      <c r="J52" s="87"/>
      <c r="K52" s="87"/>
      <c r="L52" s="88"/>
      <c r="M52" s="76"/>
      <c r="N52" s="74"/>
      <c r="O52" s="74"/>
      <c r="P52" s="74"/>
      <c r="Q52" s="74"/>
      <c r="R52" s="74"/>
    </row>
    <row r="53" spans="1:18" ht="15.75">
      <c r="A53" s="61" t="s">
        <v>114</v>
      </c>
      <c r="B53" s="61" t="s">
        <v>115</v>
      </c>
      <c r="C53" s="291"/>
      <c r="D53" s="67">
        <v>1</v>
      </c>
      <c r="E53" s="68">
        <v>4671482</v>
      </c>
      <c r="F53" s="68">
        <f t="shared" si="8"/>
        <v>4671482</v>
      </c>
      <c r="G53" s="68">
        <f t="shared" si="9"/>
        <v>467148.2</v>
      </c>
      <c r="H53" s="69">
        <f t="shared" si="10"/>
        <v>88758.157999999996</v>
      </c>
      <c r="I53" s="89">
        <f t="shared" si="11"/>
        <v>4760240.1579999998</v>
      </c>
      <c r="J53" s="87"/>
      <c r="K53" s="87"/>
      <c r="L53" s="88"/>
      <c r="M53" s="76"/>
      <c r="N53" s="74"/>
      <c r="O53" s="74"/>
      <c r="P53" s="74"/>
      <c r="Q53" s="74"/>
      <c r="R53" s="74"/>
    </row>
    <row r="54" spans="1:18" ht="15.75">
      <c r="A54" s="61" t="s">
        <v>116</v>
      </c>
      <c r="B54" s="61" t="s">
        <v>117</v>
      </c>
      <c r="C54" s="291"/>
      <c r="D54" s="67">
        <v>1</v>
      </c>
      <c r="E54" s="68">
        <v>4671482</v>
      </c>
      <c r="F54" s="68">
        <f t="shared" si="8"/>
        <v>4671482</v>
      </c>
      <c r="G54" s="68">
        <f t="shared" si="9"/>
        <v>467148.2</v>
      </c>
      <c r="H54" s="69">
        <f t="shared" si="10"/>
        <v>88758.157999999996</v>
      </c>
      <c r="I54" s="90">
        <f t="shared" si="11"/>
        <v>4760240.1579999998</v>
      </c>
      <c r="J54" s="87"/>
      <c r="K54" s="87"/>
      <c r="L54" s="88"/>
      <c r="M54" s="76"/>
      <c r="N54" s="74"/>
      <c r="O54" s="74"/>
      <c r="P54" s="74"/>
      <c r="Q54" s="74"/>
      <c r="R54" s="74"/>
    </row>
    <row r="55" spans="1:18" ht="15.75">
      <c r="A55" s="61" t="s">
        <v>118</v>
      </c>
      <c r="B55" s="61" t="s">
        <v>119</v>
      </c>
      <c r="C55" s="291"/>
      <c r="D55" s="67">
        <v>1</v>
      </c>
      <c r="E55" s="68">
        <v>4671482</v>
      </c>
      <c r="F55" s="68">
        <f t="shared" si="8"/>
        <v>4671482</v>
      </c>
      <c r="G55" s="68">
        <f t="shared" si="9"/>
        <v>467148.2</v>
      </c>
      <c r="H55" s="69">
        <f t="shared" si="10"/>
        <v>88758.157999999996</v>
      </c>
      <c r="I55" s="91">
        <f t="shared" si="11"/>
        <v>4760240.1579999998</v>
      </c>
      <c r="J55" s="87"/>
      <c r="K55" s="87"/>
      <c r="L55" s="88"/>
      <c r="M55" s="76"/>
      <c r="N55" s="74"/>
      <c r="O55" s="74"/>
      <c r="P55" s="74"/>
      <c r="Q55" s="74"/>
      <c r="R55" s="74"/>
    </row>
    <row r="56" spans="1:18" ht="15.75">
      <c r="A56" s="61" t="s">
        <v>120</v>
      </c>
      <c r="B56" s="61" t="s">
        <v>121</v>
      </c>
      <c r="C56" s="291"/>
      <c r="D56" s="67">
        <v>1</v>
      </c>
      <c r="E56" s="68">
        <v>4671482</v>
      </c>
      <c r="F56" s="68">
        <f t="shared" si="8"/>
        <v>4671482</v>
      </c>
      <c r="G56" s="68">
        <f t="shared" si="9"/>
        <v>467148.2</v>
      </c>
      <c r="H56" s="69">
        <f t="shared" si="10"/>
        <v>88758.157999999996</v>
      </c>
      <c r="I56" s="91">
        <f t="shared" si="11"/>
        <v>4760240.1579999998</v>
      </c>
      <c r="J56" s="87"/>
      <c r="K56" s="87"/>
      <c r="L56" s="88"/>
      <c r="M56" s="76"/>
      <c r="N56" s="74"/>
      <c r="O56" s="74"/>
      <c r="P56" s="74"/>
      <c r="Q56" s="74"/>
      <c r="R56" s="74"/>
    </row>
    <row r="57" spans="1:18" ht="24">
      <c r="A57" s="61" t="s">
        <v>122</v>
      </c>
      <c r="B57" s="61" t="s">
        <v>123</v>
      </c>
      <c r="C57" s="291"/>
      <c r="D57" s="67">
        <v>1</v>
      </c>
      <c r="E57" s="68">
        <v>4671482</v>
      </c>
      <c r="F57" s="68">
        <f t="shared" si="8"/>
        <v>4671482</v>
      </c>
      <c r="G57" s="68">
        <f t="shared" si="9"/>
        <v>467148.2</v>
      </c>
      <c r="H57" s="69">
        <f t="shared" si="10"/>
        <v>88758.157999999996</v>
      </c>
      <c r="I57" s="91">
        <f t="shared" si="11"/>
        <v>4760240.1579999998</v>
      </c>
      <c r="J57" s="87"/>
      <c r="K57" s="87"/>
      <c r="L57" s="88"/>
      <c r="M57" s="76"/>
      <c r="N57" s="74"/>
      <c r="O57" s="74"/>
      <c r="P57" s="74"/>
      <c r="Q57" s="74"/>
      <c r="R57" s="74"/>
    </row>
    <row r="58" spans="1:18" ht="15.75">
      <c r="A58" s="61" t="s">
        <v>71</v>
      </c>
      <c r="B58" s="61" t="s">
        <v>124</v>
      </c>
      <c r="C58" s="291"/>
      <c r="D58" s="67">
        <v>1</v>
      </c>
      <c r="E58" s="68">
        <v>4671482</v>
      </c>
      <c r="F58" s="68">
        <f t="shared" si="8"/>
        <v>4671482</v>
      </c>
      <c r="G58" s="68">
        <f t="shared" si="9"/>
        <v>467148.2</v>
      </c>
      <c r="H58" s="69">
        <f t="shared" si="10"/>
        <v>88758.157999999996</v>
      </c>
      <c r="I58" s="91">
        <f t="shared" si="11"/>
        <v>4760240.1579999998</v>
      </c>
      <c r="J58" s="87"/>
      <c r="K58" s="87"/>
      <c r="L58" s="88"/>
      <c r="M58" s="76"/>
      <c r="N58" s="74"/>
      <c r="O58" s="74"/>
      <c r="P58" s="74"/>
      <c r="Q58" s="74"/>
      <c r="R58" s="74"/>
    </row>
    <row r="59" spans="1:18" ht="15.75">
      <c r="A59" s="61" t="s">
        <v>125</v>
      </c>
      <c r="B59" s="61" t="s">
        <v>126</v>
      </c>
      <c r="C59" s="291"/>
      <c r="D59" s="67">
        <v>1</v>
      </c>
      <c r="E59" s="68">
        <v>4671482</v>
      </c>
      <c r="F59" s="68">
        <f t="shared" si="8"/>
        <v>4671482</v>
      </c>
      <c r="G59" s="68">
        <f t="shared" si="9"/>
        <v>467148.2</v>
      </c>
      <c r="H59" s="69">
        <f t="shared" si="10"/>
        <v>88758.157999999996</v>
      </c>
      <c r="I59" s="91">
        <f t="shared" si="11"/>
        <v>4760240.1579999998</v>
      </c>
      <c r="J59" s="87"/>
      <c r="K59" s="87"/>
      <c r="L59" s="88"/>
      <c r="M59" s="76"/>
      <c r="N59" s="74"/>
      <c r="O59" s="74"/>
      <c r="P59" s="74"/>
      <c r="Q59" s="74"/>
      <c r="R59" s="74"/>
    </row>
    <row r="60" spans="1:18" ht="15.75">
      <c r="A60" s="12" t="s">
        <v>120</v>
      </c>
      <c r="B60" s="9" t="s">
        <v>57</v>
      </c>
      <c r="C60" s="291"/>
      <c r="D60" s="67">
        <v>1</v>
      </c>
      <c r="E60" s="68">
        <v>4671482</v>
      </c>
      <c r="F60" s="68">
        <f t="shared" si="8"/>
        <v>4671482</v>
      </c>
      <c r="G60" s="68">
        <f t="shared" si="9"/>
        <v>467148.2</v>
      </c>
      <c r="H60" s="69">
        <f t="shared" si="10"/>
        <v>88758.157999999996</v>
      </c>
      <c r="I60" s="91">
        <f t="shared" si="11"/>
        <v>4760240.1579999998</v>
      </c>
      <c r="J60" s="87"/>
      <c r="K60" s="87"/>
      <c r="L60" s="88"/>
      <c r="M60" s="76"/>
      <c r="N60" s="74"/>
      <c r="O60" s="74"/>
      <c r="P60" s="74"/>
      <c r="Q60" s="74"/>
      <c r="R60" s="74"/>
    </row>
    <row r="61" spans="1:18" ht="15.75">
      <c r="A61" s="12" t="s">
        <v>67</v>
      </c>
      <c r="B61" s="9" t="s">
        <v>127</v>
      </c>
      <c r="C61" s="291"/>
      <c r="D61" s="67">
        <v>1</v>
      </c>
      <c r="E61" s="68">
        <v>4671482</v>
      </c>
      <c r="F61" s="68">
        <f t="shared" si="8"/>
        <v>4671482</v>
      </c>
      <c r="G61" s="68">
        <f t="shared" si="9"/>
        <v>467148.2</v>
      </c>
      <c r="H61" s="69">
        <f t="shared" si="10"/>
        <v>88758.157999999996</v>
      </c>
      <c r="I61" s="91">
        <f t="shared" si="11"/>
        <v>4760240.1579999998</v>
      </c>
      <c r="J61" s="87"/>
      <c r="K61" s="87"/>
      <c r="L61" s="88"/>
      <c r="M61" s="76"/>
      <c r="N61" s="74"/>
      <c r="O61" s="74"/>
      <c r="P61" s="74"/>
      <c r="Q61" s="74"/>
      <c r="R61" s="74"/>
    </row>
    <row r="62" spans="1:18" ht="15.75">
      <c r="A62" s="12" t="s">
        <v>104</v>
      </c>
      <c r="B62" s="9" t="s">
        <v>128</v>
      </c>
      <c r="C62" s="291"/>
      <c r="D62" s="67">
        <v>1</v>
      </c>
      <c r="E62" s="68">
        <v>4671482</v>
      </c>
      <c r="F62" s="68">
        <f t="shared" si="8"/>
        <v>4671482</v>
      </c>
      <c r="G62" s="68">
        <f t="shared" si="9"/>
        <v>467148.2</v>
      </c>
      <c r="H62" s="69">
        <f t="shared" si="10"/>
        <v>88758.157999999996</v>
      </c>
      <c r="I62" s="91">
        <f t="shared" si="11"/>
        <v>4760240.1579999998</v>
      </c>
      <c r="J62" s="87"/>
      <c r="K62" s="87"/>
      <c r="L62" s="88"/>
      <c r="M62" s="76"/>
      <c r="N62" s="74"/>
      <c r="O62" s="74"/>
      <c r="P62" s="74"/>
      <c r="Q62" s="74"/>
      <c r="R62" s="74"/>
    </row>
    <row r="63" spans="1:18" ht="15.75">
      <c r="A63" s="12" t="s">
        <v>71</v>
      </c>
      <c r="B63" s="9" t="s">
        <v>129</v>
      </c>
      <c r="C63" s="291"/>
      <c r="D63" s="71">
        <v>1</v>
      </c>
      <c r="E63" s="68">
        <v>4671482</v>
      </c>
      <c r="F63" s="68">
        <f t="shared" si="8"/>
        <v>4671482</v>
      </c>
      <c r="G63" s="68">
        <f t="shared" si="9"/>
        <v>467148.2</v>
      </c>
      <c r="H63" s="69">
        <f t="shared" si="10"/>
        <v>88758.157999999996</v>
      </c>
      <c r="I63" s="91">
        <f t="shared" si="11"/>
        <v>4760240.1579999998</v>
      </c>
      <c r="J63" s="87"/>
      <c r="K63" s="87"/>
      <c r="L63" s="88"/>
      <c r="M63" s="76"/>
      <c r="N63" s="74"/>
      <c r="O63" s="74"/>
      <c r="P63" s="74"/>
      <c r="Q63" s="74"/>
      <c r="R63" s="74"/>
    </row>
    <row r="64" spans="1:18" ht="15.75">
      <c r="A64" s="12" t="s">
        <v>122</v>
      </c>
      <c r="B64" s="9" t="s">
        <v>130</v>
      </c>
      <c r="C64" s="72"/>
      <c r="D64" s="71">
        <v>1</v>
      </c>
      <c r="E64" s="68">
        <v>4671482</v>
      </c>
      <c r="F64" s="68">
        <f t="shared" si="8"/>
        <v>4671482</v>
      </c>
      <c r="G64" s="68">
        <f t="shared" si="9"/>
        <v>467148.2</v>
      </c>
      <c r="H64" s="69">
        <f t="shared" si="10"/>
        <v>88758.157999999996</v>
      </c>
      <c r="I64" s="91">
        <f t="shared" si="11"/>
        <v>4760240.1579999998</v>
      </c>
      <c r="J64" s="87"/>
      <c r="K64" s="87"/>
      <c r="L64" s="88"/>
      <c r="M64" s="76"/>
      <c r="N64" s="74"/>
      <c r="O64" s="74"/>
      <c r="P64" s="74"/>
      <c r="Q64" s="74"/>
      <c r="R64" s="74"/>
    </row>
    <row r="65" spans="1:18">
      <c r="A65" s="239" t="s">
        <v>83</v>
      </c>
      <c r="B65" s="240"/>
      <c r="C65" s="240"/>
      <c r="D65" s="241"/>
      <c r="E65" s="68">
        <f>SUM(E33:E64)</f>
        <v>149487424</v>
      </c>
      <c r="F65" s="68">
        <f>SUM(F33:F64)</f>
        <v>149487424</v>
      </c>
      <c r="G65" s="92">
        <f>SUM(G33:G64)</f>
        <v>14948742.4</v>
      </c>
      <c r="H65" s="92">
        <f>SUM(H33:H64)</f>
        <v>2840261.0559999999</v>
      </c>
      <c r="I65" s="92">
        <f>SUM(I33:I64)</f>
        <v>152327685.05599999</v>
      </c>
      <c r="J65" s="120"/>
      <c r="K65" s="120"/>
      <c r="L65" s="120"/>
    </row>
    <row r="66" spans="1:18">
      <c r="A66" s="64"/>
      <c r="B66" s="64"/>
      <c r="C66" s="64"/>
      <c r="D66" s="64"/>
      <c r="E66" s="87"/>
      <c r="F66" s="93"/>
      <c r="G66" s="233" t="s">
        <v>83</v>
      </c>
      <c r="H66" s="234"/>
      <c r="I66" s="121">
        <f>I65</f>
        <v>152327685.05599999</v>
      </c>
      <c r="J66" s="122"/>
      <c r="K66" s="109"/>
      <c r="L66" s="88"/>
      <c r="M66" s="74"/>
      <c r="N66" s="74"/>
      <c r="O66" s="74"/>
      <c r="P66" s="74"/>
      <c r="Q66" s="74"/>
      <c r="R66" s="74"/>
    </row>
    <row r="67" spans="1:18">
      <c r="A67" s="64"/>
      <c r="B67" s="64"/>
      <c r="C67" s="64"/>
      <c r="D67" s="64"/>
      <c r="E67" s="87"/>
      <c r="F67" s="93"/>
      <c r="G67" s="86"/>
      <c r="H67" s="86"/>
      <c r="I67" s="122"/>
      <c r="J67" s="122"/>
      <c r="K67" s="109"/>
      <c r="L67" s="88"/>
      <c r="M67" s="74"/>
      <c r="N67" s="74"/>
      <c r="O67" s="74"/>
      <c r="P67" s="74"/>
      <c r="Q67" s="74"/>
      <c r="R67" s="74"/>
    </row>
    <row r="68" spans="1:18">
      <c r="A68" s="294" t="s">
        <v>163</v>
      </c>
      <c r="B68" s="295"/>
      <c r="C68" s="295"/>
      <c r="D68" s="295"/>
      <c r="E68" s="295"/>
      <c r="F68" s="295"/>
      <c r="G68" s="295"/>
      <c r="H68" s="295"/>
      <c r="I68" s="295"/>
      <c r="J68" s="295"/>
      <c r="K68" s="109"/>
      <c r="L68" s="88"/>
      <c r="M68" s="74"/>
      <c r="N68" s="74"/>
      <c r="O68" s="74"/>
      <c r="P68" s="74"/>
      <c r="Q68" s="74"/>
      <c r="R68" s="74"/>
    </row>
    <row r="69" spans="1:18">
      <c r="A69" s="216" t="s">
        <v>25</v>
      </c>
      <c r="B69" s="259" t="s">
        <v>43</v>
      </c>
      <c r="C69" s="218" t="s">
        <v>44</v>
      </c>
      <c r="D69" s="218" t="s">
        <v>45</v>
      </c>
      <c r="E69" s="218" t="s">
        <v>46</v>
      </c>
      <c r="F69" s="218" t="s">
        <v>47</v>
      </c>
      <c r="G69" s="218" t="s">
        <v>48</v>
      </c>
      <c r="H69" s="218" t="s">
        <v>28</v>
      </c>
      <c r="I69" s="218" t="s">
        <v>29</v>
      </c>
      <c r="J69" s="221" t="s">
        <v>30</v>
      </c>
      <c r="K69" s="109"/>
      <c r="L69" s="88"/>
      <c r="M69" s="74"/>
      <c r="N69" s="74"/>
      <c r="O69" s="74"/>
      <c r="P69" s="74"/>
      <c r="Q69" s="74"/>
      <c r="R69" s="74"/>
    </row>
    <row r="70" spans="1:18">
      <c r="A70" s="217"/>
      <c r="B70" s="260"/>
      <c r="C70" s="219"/>
      <c r="D70" s="219"/>
      <c r="E70" s="219"/>
      <c r="F70" s="219"/>
      <c r="G70" s="219"/>
      <c r="H70" s="219"/>
      <c r="I70" s="219"/>
      <c r="J70" s="222"/>
      <c r="K70" s="109"/>
      <c r="L70" s="88"/>
      <c r="M70" s="74"/>
      <c r="N70" s="74"/>
      <c r="O70" s="74"/>
      <c r="P70" s="74"/>
      <c r="Q70" s="74"/>
      <c r="R70" s="74"/>
    </row>
    <row r="71" spans="1:18" ht="15.75">
      <c r="A71" s="94" t="s">
        <v>35</v>
      </c>
      <c r="B71" s="95">
        <v>2</v>
      </c>
      <c r="C71" s="96">
        <f>17876740*B71</f>
        <v>35753480</v>
      </c>
      <c r="D71" s="96">
        <f>2700*B71</f>
        <v>5400</v>
      </c>
      <c r="E71" s="96">
        <f>C71+D71</f>
        <v>35758880</v>
      </c>
      <c r="F71" s="96">
        <f>+E71*10%</f>
        <v>3575888</v>
      </c>
      <c r="G71" s="97">
        <f>E71+F71</f>
        <v>39334768</v>
      </c>
      <c r="H71" s="96">
        <f>+G71*10%</f>
        <v>3933476.8</v>
      </c>
      <c r="I71" s="96">
        <f>H71*19/100</f>
        <v>747360.59199999995</v>
      </c>
      <c r="J71" s="123">
        <f>G71+I71</f>
        <v>40082128.592</v>
      </c>
      <c r="K71" s="109"/>
      <c r="L71" s="88"/>
      <c r="M71" s="74"/>
      <c r="N71" s="74"/>
      <c r="O71" s="74"/>
      <c r="P71" s="74"/>
      <c r="Q71" s="74"/>
      <c r="R71" s="74"/>
    </row>
    <row r="72" spans="1:18" ht="15.75">
      <c r="A72" s="271" t="s">
        <v>131</v>
      </c>
      <c r="B72" s="220"/>
      <c r="C72" s="220"/>
      <c r="D72" s="272"/>
      <c r="E72" s="98"/>
      <c r="F72" s="98"/>
      <c r="G72" s="98"/>
      <c r="H72" s="98"/>
      <c r="I72" s="98"/>
      <c r="J72" s="124"/>
      <c r="K72" s="109"/>
      <c r="L72" s="88"/>
      <c r="M72" s="74"/>
      <c r="N72" s="74"/>
      <c r="O72" s="74"/>
      <c r="P72" s="74"/>
      <c r="Q72" s="74"/>
      <c r="R72" s="74"/>
    </row>
    <row r="73" spans="1:18">
      <c r="A73" s="273" t="s">
        <v>133</v>
      </c>
      <c r="B73" s="273"/>
      <c r="C73" s="273"/>
      <c r="D73" s="273"/>
      <c r="E73" s="273"/>
      <c r="F73" s="273"/>
      <c r="G73" s="273"/>
      <c r="H73" s="273"/>
      <c r="I73" s="273"/>
      <c r="J73" s="125">
        <f>I66+J71</f>
        <v>192409813.648</v>
      </c>
      <c r="K73" s="109"/>
      <c r="L73" s="88"/>
      <c r="M73" s="74"/>
      <c r="N73" s="74"/>
      <c r="O73" s="74"/>
      <c r="P73" s="74"/>
      <c r="Q73" s="74"/>
      <c r="R73" s="74"/>
    </row>
    <row r="74" spans="1:18">
      <c r="A74" s="64"/>
      <c r="B74" s="64"/>
      <c r="C74" s="64"/>
      <c r="D74" s="64"/>
      <c r="E74" s="87"/>
      <c r="F74" s="93"/>
      <c r="G74" s="86"/>
      <c r="H74" s="86"/>
      <c r="I74" s="122"/>
      <c r="J74" s="122"/>
      <c r="K74" s="109"/>
      <c r="L74" s="88"/>
      <c r="M74" s="74"/>
      <c r="N74" s="74"/>
      <c r="O74" s="74"/>
      <c r="P74" s="74"/>
      <c r="Q74" s="74"/>
      <c r="R74" s="74"/>
    </row>
    <row r="75" spans="1:18" ht="58.5" customHeight="1">
      <c r="A75" s="64"/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74"/>
      <c r="N75" s="74"/>
      <c r="O75" s="74"/>
      <c r="P75" s="74"/>
      <c r="R75" s="74"/>
    </row>
    <row r="76" spans="1:18" ht="14.45" customHeight="1">
      <c r="A76" s="268" t="s">
        <v>134</v>
      </c>
      <c r="B76" s="268"/>
      <c r="C76" s="268"/>
      <c r="D76" s="99"/>
      <c r="E76" s="100"/>
      <c r="F76" s="100"/>
      <c r="G76" s="64"/>
      <c r="H76" s="64"/>
      <c r="I76" s="64"/>
      <c r="J76" s="84"/>
      <c r="K76" s="88"/>
      <c r="L76" s="64"/>
      <c r="M76" s="74"/>
      <c r="N76" s="74"/>
      <c r="O76" s="74"/>
      <c r="P76" s="74"/>
      <c r="Q76" s="74"/>
      <c r="R76" s="74"/>
    </row>
    <row r="77" spans="1:18" ht="15" customHeight="1">
      <c r="A77" s="270" t="s">
        <v>135</v>
      </c>
      <c r="B77" s="270"/>
      <c r="C77" s="101">
        <f>K27</f>
        <v>4482290.0827788003</v>
      </c>
      <c r="D77" s="102"/>
      <c r="E77" s="100"/>
      <c r="F77" s="100"/>
      <c r="G77" s="64"/>
      <c r="H77" s="64"/>
      <c r="I77" s="64"/>
      <c r="J77" s="84"/>
      <c r="K77" s="88"/>
      <c r="L77" s="64"/>
      <c r="M77" s="76"/>
      <c r="N77" s="76"/>
      <c r="R77" s="127"/>
    </row>
    <row r="78" spans="1:18">
      <c r="A78" s="270" t="s">
        <v>164</v>
      </c>
      <c r="B78" s="270"/>
      <c r="C78" s="101">
        <f>C77/30*9</f>
        <v>1344687.0248336401</v>
      </c>
      <c r="D78" s="102"/>
      <c r="E78" s="103"/>
      <c r="F78" s="100"/>
      <c r="G78" s="64"/>
      <c r="H78" s="64"/>
      <c r="I78" s="88"/>
      <c r="J78" s="84"/>
      <c r="K78" s="88"/>
      <c r="L78" s="64"/>
      <c r="M78" s="74"/>
      <c r="N78" s="74"/>
      <c r="R78" s="127"/>
    </row>
    <row r="79" spans="1:18" ht="37.5" customHeight="1">
      <c r="A79" s="270" t="s">
        <v>137</v>
      </c>
      <c r="B79" s="270"/>
      <c r="C79" s="104">
        <f>H65+I71</f>
        <v>3587621.648</v>
      </c>
      <c r="D79" s="105"/>
      <c r="E79" s="106"/>
      <c r="F79" s="106"/>
      <c r="G79" s="100"/>
      <c r="H79" s="64"/>
      <c r="I79" s="88"/>
      <c r="J79" s="64"/>
      <c r="K79" s="88"/>
      <c r="L79" s="88"/>
      <c r="M79" s="74"/>
      <c r="R79" s="127"/>
    </row>
    <row r="80" spans="1:18" ht="36.75" customHeight="1">
      <c r="A80" s="270" t="s">
        <v>165</v>
      </c>
      <c r="B80" s="270"/>
      <c r="C80" s="104">
        <f>C79/30*9</f>
        <v>1076286.4944</v>
      </c>
      <c r="D80" s="105"/>
      <c r="E80" s="106"/>
      <c r="F80" s="106"/>
      <c r="G80" s="100"/>
      <c r="H80" s="64"/>
      <c r="I80" s="64"/>
      <c r="J80" s="64"/>
      <c r="K80" s="88"/>
      <c r="L80" s="88"/>
      <c r="M80" s="74"/>
    </row>
    <row r="81" spans="1:15" ht="29.25" customHeight="1">
      <c r="A81" s="270" t="s">
        <v>166</v>
      </c>
      <c r="B81" s="270"/>
      <c r="C81" s="107">
        <f>C78+C80</f>
        <v>2420973.5192336398</v>
      </c>
      <c r="D81" s="108"/>
      <c r="E81" s="109"/>
      <c r="F81" s="110"/>
      <c r="G81" s="64"/>
      <c r="H81" s="64"/>
      <c r="I81" s="64"/>
      <c r="J81" s="88"/>
      <c r="K81" s="84"/>
      <c r="L81" s="64"/>
    </row>
    <row r="82" spans="1:15">
      <c r="A82" s="111"/>
      <c r="B82" s="111"/>
      <c r="C82" s="108"/>
      <c r="D82" s="108"/>
      <c r="E82" s="109"/>
      <c r="F82" s="110"/>
      <c r="G82" s="64"/>
      <c r="H82" s="64"/>
      <c r="I82" s="64"/>
      <c r="J82" s="88"/>
      <c r="K82" s="84"/>
      <c r="L82" s="64"/>
    </row>
    <row r="83" spans="1:15">
      <c r="A83" s="111"/>
      <c r="B83" s="111"/>
      <c r="C83" s="108"/>
      <c r="D83" s="108"/>
      <c r="E83" s="110"/>
      <c r="F83" s="110"/>
      <c r="G83" s="64"/>
      <c r="H83" s="64"/>
      <c r="I83" s="88"/>
      <c r="J83" s="88"/>
      <c r="K83" s="84"/>
      <c r="L83" s="64"/>
    </row>
    <row r="84" spans="1:15">
      <c r="A84" s="111"/>
      <c r="B84" s="111"/>
      <c r="C84" s="108"/>
      <c r="D84" s="108"/>
      <c r="E84" s="110"/>
      <c r="F84" s="110"/>
      <c r="G84" s="64"/>
      <c r="H84" s="64"/>
      <c r="I84" s="64"/>
      <c r="J84" s="88"/>
      <c r="K84" s="84"/>
      <c r="L84" s="64"/>
    </row>
    <row r="85" spans="1:15">
      <c r="A85" s="111"/>
      <c r="B85" s="111"/>
      <c r="C85" s="108"/>
      <c r="D85" s="108"/>
      <c r="E85" s="110"/>
      <c r="F85" s="110"/>
      <c r="G85" s="64"/>
      <c r="H85" s="64"/>
      <c r="I85" s="64"/>
      <c r="J85" s="88"/>
      <c r="K85" s="84"/>
      <c r="L85" s="88"/>
    </row>
    <row r="86" spans="1:15">
      <c r="A86" s="247"/>
      <c r="B86" s="247"/>
      <c r="C86" s="112"/>
      <c r="D86" s="112"/>
      <c r="E86" s="64"/>
      <c r="F86" s="64"/>
      <c r="G86" s="64"/>
      <c r="H86" s="64"/>
      <c r="I86" s="64"/>
      <c r="J86" s="88"/>
      <c r="K86" s="84"/>
      <c r="L86" s="88"/>
    </row>
    <row r="87" spans="1:15">
      <c r="A87" s="261" t="s">
        <v>167</v>
      </c>
      <c r="B87" s="262"/>
      <c r="C87" s="262"/>
      <c r="D87" s="262"/>
      <c r="E87" s="262"/>
      <c r="F87" s="262"/>
      <c r="G87" s="262"/>
      <c r="H87" s="263"/>
      <c r="I87" s="264">
        <f>I27</f>
        <v>235910004.35677901</v>
      </c>
      <c r="J87" s="265"/>
      <c r="K87" s="266"/>
      <c r="L87" s="88"/>
    </row>
    <row r="88" spans="1:15">
      <c r="A88" s="261" t="s">
        <v>168</v>
      </c>
      <c r="B88" s="262"/>
      <c r="C88" s="262"/>
      <c r="D88" s="262"/>
      <c r="E88" s="262"/>
      <c r="F88" s="262"/>
      <c r="G88" s="262"/>
      <c r="H88" s="263"/>
      <c r="I88" s="264">
        <f>I87/30*9</f>
        <v>70773001.307033703</v>
      </c>
      <c r="J88" s="265"/>
      <c r="K88" s="266"/>
      <c r="L88" s="88"/>
    </row>
    <row r="89" spans="1:15">
      <c r="A89" s="261" t="s">
        <v>142</v>
      </c>
      <c r="B89" s="262"/>
      <c r="C89" s="262"/>
      <c r="D89" s="262"/>
      <c r="E89" s="262"/>
      <c r="F89" s="262"/>
      <c r="G89" s="262"/>
      <c r="H89" s="263"/>
      <c r="I89" s="264">
        <f>F65+G71</f>
        <v>188822192</v>
      </c>
      <c r="J89" s="265"/>
      <c r="K89" s="266"/>
      <c r="L89" s="88"/>
      <c r="M89" s="74"/>
    </row>
    <row r="90" spans="1:15">
      <c r="A90" s="261" t="s">
        <v>169</v>
      </c>
      <c r="B90" s="262"/>
      <c r="C90" s="262"/>
      <c r="D90" s="262"/>
      <c r="E90" s="262"/>
      <c r="F90" s="262"/>
      <c r="G90" s="262"/>
      <c r="H90" s="263"/>
      <c r="I90" s="264">
        <f>I89/30*9</f>
        <v>56646657.600000001</v>
      </c>
      <c r="J90" s="265"/>
      <c r="K90" s="266"/>
      <c r="L90" s="88"/>
      <c r="M90" s="74"/>
    </row>
    <row r="91" spans="1:15">
      <c r="A91" s="261" t="s">
        <v>170</v>
      </c>
      <c r="B91" s="262"/>
      <c r="C91" s="262"/>
      <c r="D91" s="262"/>
      <c r="E91" s="262"/>
      <c r="F91" s="262"/>
      <c r="G91" s="262"/>
      <c r="H91" s="263"/>
      <c r="I91" s="264">
        <f>I88+I90</f>
        <v>127419658.90703399</v>
      </c>
      <c r="J91" s="265"/>
      <c r="K91" s="266"/>
      <c r="L91" s="88"/>
      <c r="M91" s="88"/>
      <c r="O91" s="74"/>
    </row>
    <row r="92" spans="1:15">
      <c r="A92" s="261" t="s">
        <v>28</v>
      </c>
      <c r="B92" s="262"/>
      <c r="C92" s="262"/>
      <c r="D92" s="262"/>
      <c r="E92" s="262"/>
      <c r="F92" s="262"/>
      <c r="G92" s="262"/>
      <c r="H92" s="263"/>
      <c r="I92" s="264">
        <f>I91*10/100</f>
        <v>12741965.890703401</v>
      </c>
      <c r="J92" s="265"/>
      <c r="K92" s="266" t="e">
        <f>I87+#REF!+#REF!+I89+#REF!+I91</f>
        <v>#REF!</v>
      </c>
      <c r="L92" s="88"/>
      <c r="M92" s="88"/>
    </row>
    <row r="93" spans="1:15">
      <c r="A93" s="113" t="s">
        <v>29</v>
      </c>
      <c r="B93" s="114"/>
      <c r="C93" s="114"/>
      <c r="D93" s="114"/>
      <c r="E93" s="114"/>
      <c r="F93" s="114"/>
      <c r="G93" s="114"/>
      <c r="H93" s="115"/>
      <c r="I93" s="264">
        <f>I92*19/100</f>
        <v>2420973.5192336398</v>
      </c>
      <c r="J93" s="265"/>
      <c r="K93" s="266"/>
      <c r="L93" s="88"/>
      <c r="M93" s="74"/>
    </row>
    <row r="94" spans="1:15">
      <c r="A94" s="261" t="s">
        <v>171</v>
      </c>
      <c r="B94" s="262"/>
      <c r="C94" s="262"/>
      <c r="D94" s="262"/>
      <c r="E94" s="262"/>
      <c r="F94" s="262"/>
      <c r="G94" s="262"/>
      <c r="H94" s="263"/>
      <c r="I94" s="264">
        <f>I91+I93</f>
        <v>129840632.426267</v>
      </c>
      <c r="J94" s="265"/>
      <c r="K94" s="266"/>
      <c r="L94" s="88"/>
      <c r="M94" s="74"/>
    </row>
    <row r="95" spans="1:15">
      <c r="A95" s="116"/>
      <c r="B95" s="116"/>
      <c r="C95" s="116"/>
      <c r="D95" s="116"/>
      <c r="E95" s="116"/>
      <c r="F95" s="116"/>
      <c r="G95" s="116"/>
      <c r="H95" s="116"/>
      <c r="I95" s="116"/>
      <c r="J95" s="116"/>
      <c r="K95" s="116"/>
      <c r="L95" s="126"/>
    </row>
    <row r="96" spans="1:15" ht="31.15" customHeight="1">
      <c r="A96" s="116"/>
      <c r="B96" s="116"/>
      <c r="C96" s="116"/>
      <c r="D96" s="116"/>
      <c r="E96" s="116"/>
      <c r="F96" s="116"/>
      <c r="G96" s="116"/>
      <c r="H96" s="116"/>
      <c r="I96" s="116"/>
      <c r="J96" s="116"/>
      <c r="K96" s="126"/>
      <c r="L96" s="126"/>
    </row>
    <row r="97" spans="1:13">
      <c r="A97" s="116"/>
      <c r="B97" s="116" t="s">
        <v>146</v>
      </c>
      <c r="C97" s="116"/>
      <c r="D97" s="116"/>
      <c r="E97" s="116"/>
      <c r="F97" s="116"/>
      <c r="G97" s="116"/>
      <c r="H97" s="116" t="s">
        <v>147</v>
      </c>
      <c r="I97" s="116"/>
      <c r="J97" s="116"/>
      <c r="K97" s="116"/>
      <c r="L97" s="116"/>
    </row>
    <row r="98" spans="1:13" ht="47.45" customHeight="1">
      <c r="A98" s="246" t="s">
        <v>148</v>
      </c>
      <c r="B98" s="246"/>
      <c r="C98" s="246"/>
      <c r="D98" s="39"/>
      <c r="E98" s="116"/>
      <c r="F98" s="116"/>
      <c r="G98" s="246" t="s">
        <v>149</v>
      </c>
      <c r="H98" s="246"/>
      <c r="I98" s="246"/>
      <c r="J98" s="246"/>
      <c r="K98" s="246"/>
      <c r="L98" s="116"/>
    </row>
    <row r="99" spans="1:13">
      <c r="A99" s="64"/>
      <c r="B99" s="247"/>
      <c r="C99" s="247"/>
      <c r="D99" s="247"/>
      <c r="E99" s="247"/>
      <c r="F99" s="247"/>
      <c r="G99" s="74"/>
      <c r="H99" s="64"/>
      <c r="I99" s="64"/>
      <c r="J99" s="64"/>
      <c r="K99" s="64"/>
      <c r="L99" s="64"/>
    </row>
    <row r="100" spans="1:13">
      <c r="A100" s="64"/>
      <c r="B100" s="247"/>
      <c r="C100" s="247"/>
      <c r="D100" s="247"/>
      <c r="E100" s="247"/>
      <c r="F100" s="247"/>
      <c r="G100" s="64"/>
      <c r="H100" s="64"/>
      <c r="I100" s="64"/>
      <c r="J100" s="64"/>
      <c r="K100" s="64"/>
      <c r="L100" s="64"/>
    </row>
    <row r="101" spans="1:13">
      <c r="F101" s="117"/>
      <c r="G101" s="74"/>
      <c r="M101" s="74"/>
    </row>
    <row r="102" spans="1:13" ht="15.75">
      <c r="F102" s="118"/>
      <c r="G102" s="74"/>
      <c r="M102" s="74"/>
    </row>
    <row r="103" spans="1:13" ht="15.75">
      <c r="F103" s="118"/>
      <c r="G103" s="74"/>
      <c r="J103" s="74"/>
    </row>
    <row r="104" spans="1:13">
      <c r="F104" s="117"/>
      <c r="G104" s="74"/>
    </row>
    <row r="105" spans="1:13">
      <c r="F105" s="119"/>
      <c r="G105" s="74"/>
    </row>
    <row r="106" spans="1:13">
      <c r="F106" s="117"/>
      <c r="G106" s="74"/>
    </row>
    <row r="107" spans="1:13">
      <c r="F107" s="117"/>
      <c r="G107" s="74"/>
    </row>
    <row r="108" spans="1:13">
      <c r="F108" s="117"/>
      <c r="G108" s="74"/>
      <c r="J108" s="74"/>
    </row>
    <row r="109" spans="1:13">
      <c r="F109" s="117"/>
      <c r="G109" s="74"/>
      <c r="I109" s="74"/>
      <c r="J109" s="74"/>
    </row>
    <row r="110" spans="1:13">
      <c r="F110" s="117"/>
      <c r="G110" s="74"/>
    </row>
    <row r="111" spans="1:13">
      <c r="F111" s="117"/>
      <c r="G111" s="74"/>
    </row>
    <row r="112" spans="1:13">
      <c r="F112" s="117"/>
      <c r="G112" s="74"/>
    </row>
    <row r="113" spans="6:7">
      <c r="F113" s="117"/>
      <c r="G113" s="74"/>
    </row>
    <row r="114" spans="6:7">
      <c r="F114" s="117"/>
      <c r="G114" s="74"/>
    </row>
    <row r="117" spans="6:7">
      <c r="G117" s="74"/>
    </row>
    <row r="118" spans="6:7">
      <c r="G118" s="74"/>
    </row>
    <row r="120" spans="6:7">
      <c r="G120" s="74"/>
    </row>
    <row r="121" spans="6:7">
      <c r="G121" s="74"/>
    </row>
  </sheetData>
  <autoFilter ref="A4:M28" xr:uid="{00000000-0009-0000-0000-000003000000}"/>
  <mergeCells count="77">
    <mergeCell ref="A72:D72"/>
    <mergeCell ref="A73:I73"/>
    <mergeCell ref="A1:L1"/>
    <mergeCell ref="A2:L2"/>
    <mergeCell ref="A27:F27"/>
    <mergeCell ref="J28:K28"/>
    <mergeCell ref="A30:I30"/>
    <mergeCell ref="E3:E4"/>
    <mergeCell ref="G3:G4"/>
    <mergeCell ref="I3:I4"/>
    <mergeCell ref="K3:K4"/>
    <mergeCell ref="C31:C32"/>
    <mergeCell ref="C33:C63"/>
    <mergeCell ref="C69:C70"/>
    <mergeCell ref="D3:D4"/>
    <mergeCell ref="D31:D32"/>
    <mergeCell ref="A76:C76"/>
    <mergeCell ref="A77:B77"/>
    <mergeCell ref="A78:B78"/>
    <mergeCell ref="A79:B79"/>
    <mergeCell ref="A80:B80"/>
    <mergeCell ref="A81:B81"/>
    <mergeCell ref="A86:B86"/>
    <mergeCell ref="A87:H87"/>
    <mergeCell ref="I87:K87"/>
    <mergeCell ref="A88:H88"/>
    <mergeCell ref="I88:K88"/>
    <mergeCell ref="A89:H89"/>
    <mergeCell ref="I89:K89"/>
    <mergeCell ref="A90:H90"/>
    <mergeCell ref="I90:K90"/>
    <mergeCell ref="A91:H91"/>
    <mergeCell ref="I91:K91"/>
    <mergeCell ref="A92:H92"/>
    <mergeCell ref="I92:K92"/>
    <mergeCell ref="I93:K93"/>
    <mergeCell ref="A94:H94"/>
    <mergeCell ref="I94:K94"/>
    <mergeCell ref="A98:C98"/>
    <mergeCell ref="G98:K98"/>
    <mergeCell ref="B99:F99"/>
    <mergeCell ref="B100:F100"/>
    <mergeCell ref="A3:A4"/>
    <mergeCell ref="A5:A6"/>
    <mergeCell ref="A31:A32"/>
    <mergeCell ref="A34:A35"/>
    <mergeCell ref="A37:A38"/>
    <mergeCell ref="A43:A44"/>
    <mergeCell ref="A47:A48"/>
    <mergeCell ref="A69:A70"/>
    <mergeCell ref="B3:B4"/>
    <mergeCell ref="B31:B32"/>
    <mergeCell ref="B69:B70"/>
    <mergeCell ref="C3:C4"/>
    <mergeCell ref="D69:D70"/>
    <mergeCell ref="A65:D65"/>
    <mergeCell ref="A68:J68"/>
    <mergeCell ref="E31:E32"/>
    <mergeCell ref="E69:E70"/>
    <mergeCell ref="F3:F4"/>
    <mergeCell ref="F31:F32"/>
    <mergeCell ref="F69:F70"/>
    <mergeCell ref="I69:I70"/>
    <mergeCell ref="J3:J4"/>
    <mergeCell ref="J31:J32"/>
    <mergeCell ref="J69:J70"/>
    <mergeCell ref="G31:G32"/>
    <mergeCell ref="G69:G70"/>
    <mergeCell ref="H3:H4"/>
    <mergeCell ref="H31:H32"/>
    <mergeCell ref="H69:H70"/>
    <mergeCell ref="G66:H66"/>
    <mergeCell ref="K31:K32"/>
    <mergeCell ref="L3:L4"/>
    <mergeCell ref="L31:L32"/>
    <mergeCell ref="M31:M32"/>
    <mergeCell ref="I31:I32"/>
  </mergeCells>
  <printOptions horizontalCentered="1"/>
  <pageMargins left="0" right="0.31496062992126" top="0.35433070866141703" bottom="0.35433070866141703" header="0.31496062992126" footer="0.31496062992126"/>
  <pageSetup scale="67" fitToWidth="0" orientation="landscape" useFirstPageNumber="1" r:id="rId1"/>
  <rowBreaks count="1" manualBreakCount="1">
    <brk id="4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7"/>
  <sheetViews>
    <sheetView view="pageBreakPreview" zoomScaleNormal="100" workbookViewId="0">
      <selection activeCell="H4" sqref="H4"/>
    </sheetView>
  </sheetViews>
  <sheetFormatPr baseColWidth="10" defaultColWidth="11" defaultRowHeight="15"/>
  <cols>
    <col min="1" max="1" width="43.28515625" customWidth="1"/>
    <col min="2" max="2" width="2.140625" customWidth="1"/>
    <col min="3" max="3" width="46.5703125" customWidth="1"/>
    <col min="5" max="5" width="28" style="41" customWidth="1"/>
    <col min="6" max="6" width="14.42578125" style="41" customWidth="1"/>
    <col min="7" max="7" width="15.28515625" customWidth="1"/>
    <col min="8" max="8" width="12.7109375" customWidth="1"/>
    <col min="9" max="9" width="20.5703125" customWidth="1"/>
  </cols>
  <sheetData>
    <row r="1" spans="1:9" ht="39" customHeight="1">
      <c r="A1" s="311" t="s">
        <v>172</v>
      </c>
      <c r="B1" s="312"/>
      <c r="C1" s="313"/>
    </row>
    <row r="2" spans="1:9" ht="27" customHeight="1">
      <c r="A2" s="307" t="s">
        <v>173</v>
      </c>
      <c r="B2" s="308"/>
      <c r="C2" s="305" t="s">
        <v>174</v>
      </c>
    </row>
    <row r="3" spans="1:9" ht="45.75" customHeight="1">
      <c r="A3" s="309"/>
      <c r="B3" s="310"/>
      <c r="C3" s="306"/>
      <c r="H3" s="41"/>
    </row>
    <row r="4" spans="1:9" ht="21.95" customHeight="1">
      <c r="A4" s="302" t="s">
        <v>175</v>
      </c>
      <c r="B4" s="303"/>
      <c r="C4" s="31">
        <f>'DEL01 ENERO AL 30JUNIO2026'!L28</f>
        <v>229115694.96108001</v>
      </c>
      <c r="E4" s="19"/>
      <c r="F4" s="42"/>
      <c r="H4" s="41"/>
      <c r="I4" s="41"/>
    </row>
    <row r="5" spans="1:9" ht="66.95" customHeight="1">
      <c r="A5" s="302" t="s">
        <v>176</v>
      </c>
      <c r="B5" s="303"/>
      <c r="C5" s="31">
        <f>'DEL01 ENERO AL 30JUNIO2026'!I66+'DEL01 ENERO AL 30JUNIO2026'!J70</f>
        <v>190682735.41159999</v>
      </c>
      <c r="E5" s="19"/>
      <c r="F5" s="42"/>
      <c r="H5" s="41"/>
    </row>
    <row r="6" spans="1:9" ht="24" customHeight="1">
      <c r="A6" s="302" t="s">
        <v>177</v>
      </c>
      <c r="B6" s="303"/>
      <c r="C6" s="31">
        <f>C4+C5</f>
        <v>419798430.37268001</v>
      </c>
      <c r="E6" s="19"/>
      <c r="F6" s="28"/>
      <c r="G6" s="19"/>
      <c r="H6" s="41"/>
    </row>
    <row r="7" spans="1:9" ht="36" customHeight="1">
      <c r="A7" s="302" t="s">
        <v>178</v>
      </c>
      <c r="B7" s="303"/>
      <c r="C7" s="31">
        <f>C8/141</f>
        <v>14886469.1621518</v>
      </c>
      <c r="F7" s="42"/>
      <c r="G7" s="19"/>
    </row>
    <row r="8" spans="1:9" ht="62.25" customHeight="1">
      <c r="A8" s="302" t="s">
        <v>179</v>
      </c>
      <c r="B8" s="303"/>
      <c r="C8" s="33">
        <f>(C4+C5)*5</f>
        <v>2098992151.8634</v>
      </c>
    </row>
    <row r="9" spans="1:9" ht="15.75">
      <c r="A9" s="35"/>
      <c r="B9" s="35"/>
      <c r="C9" s="35"/>
    </row>
    <row r="10" spans="1:9" ht="66" customHeight="1">
      <c r="A10" s="304"/>
      <c r="B10" s="304"/>
      <c r="C10" s="304"/>
    </row>
    <row r="11" spans="1:9" ht="62.45" customHeight="1">
      <c r="A11" s="35"/>
      <c r="B11" s="35"/>
      <c r="C11" s="43"/>
      <c r="G11" s="32"/>
    </row>
    <row r="12" spans="1:9" ht="15.75" customHeight="1">
      <c r="A12" s="35"/>
      <c r="B12" s="35"/>
      <c r="C12" s="44">
        <f>C8+C11</f>
        <v>2098992151.8634</v>
      </c>
      <c r="E12" s="45"/>
    </row>
    <row r="13" spans="1:9" ht="47.25">
      <c r="A13" s="38" t="s">
        <v>148</v>
      </c>
      <c r="B13" s="39"/>
      <c r="C13" s="38" t="s">
        <v>180</v>
      </c>
    </row>
    <row r="14" spans="1:9" ht="15.75">
      <c r="A14" s="35"/>
      <c r="B14" s="35"/>
      <c r="C14" s="35"/>
    </row>
    <row r="15" spans="1:9" ht="15.75" customHeight="1">
      <c r="A15" s="40"/>
      <c r="B15" s="40"/>
      <c r="C15" s="40"/>
    </row>
    <row r="16" spans="1:9" ht="15" customHeight="1">
      <c r="A16" s="40"/>
      <c r="B16" s="40"/>
      <c r="C16" s="40"/>
    </row>
    <row r="17" spans="1:3" ht="15" customHeight="1">
      <c r="A17" s="40"/>
      <c r="B17" s="40"/>
      <c r="C17" s="40"/>
    </row>
  </sheetData>
  <mergeCells count="9">
    <mergeCell ref="A8:B8"/>
    <mergeCell ref="A10:C10"/>
    <mergeCell ref="C2:C3"/>
    <mergeCell ref="A2:B3"/>
    <mergeCell ref="A1:C1"/>
    <mergeCell ref="A4:B4"/>
    <mergeCell ref="A5:B5"/>
    <mergeCell ref="A6:B6"/>
    <mergeCell ref="A7:B7"/>
  </mergeCells>
  <pageMargins left="0.70866141732283505" right="0.70866141732283505" top="0.74803149606299202" bottom="0.74803149606299202" header="0.31496062992126" footer="0.31496062992126"/>
  <pageSetup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6"/>
  <sheetViews>
    <sheetView view="pageBreakPreview" zoomScaleNormal="100" workbookViewId="0">
      <selection sqref="A1:C1"/>
    </sheetView>
  </sheetViews>
  <sheetFormatPr baseColWidth="10" defaultColWidth="11" defaultRowHeight="15"/>
  <cols>
    <col min="1" max="1" width="43.28515625" customWidth="1"/>
    <col min="2" max="2" width="2.140625" customWidth="1"/>
    <col min="3" max="3" width="46.5703125" customWidth="1"/>
    <col min="4" max="4" width="16.85546875" customWidth="1"/>
    <col min="5" max="5" width="14.140625" customWidth="1"/>
    <col min="6" max="6" width="14.42578125" customWidth="1"/>
  </cols>
  <sheetData>
    <row r="1" spans="1:6" ht="35.1" customHeight="1">
      <c r="A1" s="311" t="s">
        <v>172</v>
      </c>
      <c r="B1" s="312"/>
      <c r="C1" s="313"/>
    </row>
    <row r="2" spans="1:6" ht="27" customHeight="1">
      <c r="A2" s="307" t="s">
        <v>173</v>
      </c>
      <c r="B2" s="308"/>
      <c r="C2" s="305" t="s">
        <v>181</v>
      </c>
    </row>
    <row r="3" spans="1:6" ht="73.5" customHeight="1">
      <c r="A3" s="309"/>
      <c r="B3" s="310"/>
      <c r="C3" s="306"/>
    </row>
    <row r="4" spans="1:6" ht="15.75">
      <c r="A4" s="302" t="s">
        <v>182</v>
      </c>
      <c r="B4" s="303"/>
      <c r="C4" s="31">
        <f>'DEL 01 JULIO AL 14 JULIO'!L28</f>
        <v>230991393.71594</v>
      </c>
      <c r="F4" s="32"/>
    </row>
    <row r="5" spans="1:6" ht="48" customHeight="1">
      <c r="A5" s="302" t="s">
        <v>176</v>
      </c>
      <c r="B5" s="303"/>
      <c r="C5" s="31">
        <f>'DEL 01 JULIO AL 14 JULIO'!I66+'DEL 01 JULIO AL 14 JULIO'!J71</f>
        <v>190996748.82120001</v>
      </c>
    </row>
    <row r="6" spans="1:6" ht="15.75">
      <c r="A6" s="302" t="s">
        <v>183</v>
      </c>
      <c r="B6" s="303"/>
      <c r="C6" s="31">
        <f>C4+C5</f>
        <v>421988142.53714001</v>
      </c>
      <c r="D6" s="32"/>
    </row>
    <row r="7" spans="1:6" ht="54.75" customHeight="1">
      <c r="A7" s="302" t="s">
        <v>184</v>
      </c>
      <c r="B7" s="303"/>
      <c r="C7" s="31">
        <f>C6/30</f>
        <v>14066271.417904699</v>
      </c>
      <c r="D7" s="32"/>
    </row>
    <row r="8" spans="1:6" ht="33.6" customHeight="1">
      <c r="A8" s="302" t="s">
        <v>185</v>
      </c>
      <c r="B8" s="303"/>
      <c r="C8" s="33">
        <f>C6/30*14</f>
        <v>196927799.85066599</v>
      </c>
      <c r="D8" s="32"/>
    </row>
    <row r="9" spans="1:6" ht="66" customHeight="1">
      <c r="A9" s="314"/>
      <c r="B9" s="315"/>
      <c r="C9" s="315"/>
    </row>
    <row r="10" spans="1:6" ht="51" customHeight="1">
      <c r="A10" s="316"/>
      <c r="B10" s="317"/>
      <c r="C10" s="317"/>
      <c r="D10" s="34"/>
      <c r="E10" s="32"/>
    </row>
    <row r="11" spans="1:6" ht="15.75" customHeight="1">
      <c r="A11" s="35"/>
      <c r="B11" s="35"/>
      <c r="C11" s="36"/>
      <c r="D11" s="34"/>
      <c r="E11" s="37"/>
    </row>
    <row r="12" spans="1:6" ht="47.25">
      <c r="A12" s="38" t="s">
        <v>148</v>
      </c>
      <c r="B12" s="39"/>
      <c r="C12" s="38" t="s">
        <v>180</v>
      </c>
      <c r="E12" s="32"/>
    </row>
    <row r="13" spans="1:6" ht="15.75">
      <c r="A13" s="35"/>
      <c r="B13" s="35"/>
      <c r="C13" s="35"/>
    </row>
    <row r="14" spans="1:6" ht="15.75" customHeight="1">
      <c r="A14" s="40"/>
      <c r="B14" s="40"/>
      <c r="C14" s="40"/>
    </row>
    <row r="15" spans="1:6" ht="15" customHeight="1">
      <c r="A15" s="40"/>
      <c r="B15" s="40"/>
      <c r="C15" s="40"/>
    </row>
    <row r="16" spans="1:6" ht="15" customHeight="1">
      <c r="A16" s="40"/>
      <c r="B16" s="40"/>
      <c r="C16" s="40"/>
    </row>
  </sheetData>
  <mergeCells count="9">
    <mergeCell ref="A8:B8"/>
    <mergeCell ref="C2:C3"/>
    <mergeCell ref="A2:B3"/>
    <mergeCell ref="A9:C10"/>
    <mergeCell ref="A1:C1"/>
    <mergeCell ref="A4:B4"/>
    <mergeCell ref="A5:B5"/>
    <mergeCell ref="A6:B6"/>
    <mergeCell ref="A7:B7"/>
  </mergeCells>
  <pageMargins left="0.70866141732283505" right="0.70866141732283505" top="0.74803149606299202" bottom="0.74803149606299202" header="0.31496062992126" footer="0.31496062992126"/>
  <pageSetup scale="9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6"/>
  <sheetViews>
    <sheetView view="pageBreakPreview" zoomScaleNormal="100" workbookViewId="0">
      <selection sqref="A1:C1"/>
    </sheetView>
  </sheetViews>
  <sheetFormatPr baseColWidth="10" defaultColWidth="11" defaultRowHeight="15"/>
  <cols>
    <col min="1" max="1" width="43.28515625" customWidth="1"/>
    <col min="2" max="2" width="2.140625" customWidth="1"/>
    <col min="3" max="3" width="46.5703125" customWidth="1"/>
    <col min="4" max="4" width="16.85546875" customWidth="1"/>
    <col min="5" max="5" width="14.140625" customWidth="1"/>
    <col min="6" max="6" width="14.42578125" customWidth="1"/>
  </cols>
  <sheetData>
    <row r="1" spans="1:6" ht="39" customHeight="1">
      <c r="A1" s="311" t="s">
        <v>172</v>
      </c>
      <c r="B1" s="312"/>
      <c r="C1" s="313"/>
    </row>
    <row r="2" spans="1:6" ht="27" customHeight="1">
      <c r="A2" s="307" t="s">
        <v>173</v>
      </c>
      <c r="B2" s="308"/>
      <c r="C2" s="305" t="s">
        <v>186</v>
      </c>
    </row>
    <row r="3" spans="1:6" ht="73.5" customHeight="1">
      <c r="A3" s="309"/>
      <c r="B3" s="310"/>
      <c r="C3" s="306"/>
    </row>
    <row r="4" spans="1:6" ht="15.75">
      <c r="A4" s="302" t="s">
        <v>182</v>
      </c>
      <c r="B4" s="303"/>
      <c r="C4" s="31">
        <f>'DEL 15 JULIO AL 31 DICIEMBRE 26'!L28</f>
        <v>240392294.439558</v>
      </c>
      <c r="F4" s="32"/>
    </row>
    <row r="5" spans="1:6" ht="66" customHeight="1">
      <c r="A5" s="302" t="s">
        <v>176</v>
      </c>
      <c r="B5" s="303"/>
      <c r="C5" s="31">
        <f>'DEL 15 JULIO AL 31 DICIEMBRE 26'!I66+'DEL 15 JULIO AL 31 DICIEMBRE 26'!J71</f>
        <v>192409813.648</v>
      </c>
    </row>
    <row r="6" spans="1:6" ht="15.75">
      <c r="A6" s="302" t="s">
        <v>183</v>
      </c>
      <c r="B6" s="303"/>
      <c r="C6" s="31">
        <f>C4+C5</f>
        <v>432802108.08755797</v>
      </c>
      <c r="D6" s="32"/>
    </row>
    <row r="7" spans="1:6" ht="54.75" customHeight="1">
      <c r="A7" s="302" t="s">
        <v>187</v>
      </c>
      <c r="B7" s="303"/>
      <c r="C7" s="31">
        <f>C6/30</f>
        <v>14426736.936251899</v>
      </c>
      <c r="D7" s="32"/>
    </row>
    <row r="8" spans="1:6" ht="33.6" customHeight="1">
      <c r="A8" s="302" t="s">
        <v>188</v>
      </c>
      <c r="B8" s="303"/>
      <c r="C8" s="33">
        <f>C6/30*9</f>
        <v>129840632.426267</v>
      </c>
      <c r="D8" s="32"/>
    </row>
    <row r="9" spans="1:6" ht="66" customHeight="1">
      <c r="A9" s="314"/>
      <c r="B9" s="315"/>
      <c r="C9" s="315"/>
    </row>
    <row r="10" spans="1:6" ht="51" customHeight="1">
      <c r="A10" s="316"/>
      <c r="B10" s="317"/>
      <c r="C10" s="317"/>
      <c r="D10" s="34"/>
      <c r="E10" s="32"/>
    </row>
    <row r="11" spans="1:6" ht="15.75" customHeight="1">
      <c r="A11" s="35"/>
      <c r="B11" s="35"/>
      <c r="C11" s="36"/>
      <c r="D11" s="34"/>
      <c r="E11" s="37"/>
    </row>
    <row r="12" spans="1:6" ht="47.25">
      <c r="A12" s="38" t="s">
        <v>148</v>
      </c>
      <c r="B12" s="39"/>
      <c r="C12" s="38" t="s">
        <v>180</v>
      </c>
      <c r="E12" s="32"/>
    </row>
    <row r="13" spans="1:6" ht="15.75">
      <c r="A13" s="35"/>
      <c r="B13" s="35"/>
      <c r="C13" s="35"/>
    </row>
    <row r="14" spans="1:6" ht="15.75" customHeight="1">
      <c r="A14" s="40"/>
      <c r="B14" s="40"/>
      <c r="C14" s="40"/>
    </row>
    <row r="15" spans="1:6" ht="15" customHeight="1">
      <c r="A15" s="40"/>
      <c r="B15" s="40"/>
      <c r="C15" s="40"/>
    </row>
    <row r="16" spans="1:6" ht="15" customHeight="1">
      <c r="A16" s="40"/>
      <c r="B16" s="40"/>
      <c r="C16" s="40"/>
    </row>
  </sheetData>
  <mergeCells count="9">
    <mergeCell ref="A8:B8"/>
    <mergeCell ref="C2:C3"/>
    <mergeCell ref="A9:C10"/>
    <mergeCell ref="A2:B3"/>
    <mergeCell ref="A1:C1"/>
    <mergeCell ref="A4:B4"/>
    <mergeCell ref="A5:B5"/>
    <mergeCell ref="A6:B6"/>
    <mergeCell ref="A7:B7"/>
  </mergeCells>
  <pageMargins left="0.70866141732283505" right="0.70866141732283505" top="0.74803149606299202" bottom="0.74803149606299202" header="0.31496062992126" footer="0.31496062992126"/>
  <pageSetup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K20"/>
  <sheetViews>
    <sheetView topLeftCell="A4" workbookViewId="0">
      <selection activeCell="D19" sqref="D19"/>
    </sheetView>
  </sheetViews>
  <sheetFormatPr baseColWidth="10" defaultColWidth="11" defaultRowHeight="15"/>
  <cols>
    <col min="2" max="2" width="23.5703125" customWidth="1"/>
    <col min="3" max="3" width="19.5703125" customWidth="1"/>
    <col min="4" max="4" width="20.28515625" customWidth="1"/>
    <col min="5" max="5" width="13.85546875" customWidth="1"/>
    <col min="6" max="6" width="20.28515625" customWidth="1"/>
    <col min="7" max="8" width="15.28515625" customWidth="1"/>
    <col min="9" max="9" width="15.28515625" style="19" customWidth="1"/>
  </cols>
  <sheetData>
    <row r="1" spans="2:11" hidden="1"/>
    <row r="2" spans="2:11" hidden="1"/>
    <row r="3" spans="2:11" hidden="1"/>
    <row r="5" spans="2:11" ht="33.75" customHeight="1">
      <c r="B5" s="318" t="s">
        <v>189</v>
      </c>
      <c r="C5" s="318"/>
      <c r="D5" s="318"/>
      <c r="E5" s="318"/>
      <c r="F5" s="318"/>
    </row>
    <row r="6" spans="2:11" s="18" customFormat="1" ht="120">
      <c r="B6" s="171" t="s">
        <v>208</v>
      </c>
      <c r="C6" s="21" t="s">
        <v>190</v>
      </c>
      <c r="D6" s="20" t="s">
        <v>191</v>
      </c>
      <c r="E6" s="20" t="s">
        <v>192</v>
      </c>
      <c r="F6" s="20" t="s">
        <v>193</v>
      </c>
      <c r="I6" s="30"/>
    </row>
    <row r="7" spans="2:11" ht="15.75">
      <c r="B7" s="22" t="s">
        <v>29</v>
      </c>
      <c r="C7" s="23">
        <v>39137243.259999998</v>
      </c>
      <c r="D7" s="24">
        <v>3671862.8</v>
      </c>
      <c r="E7" s="25">
        <v>2420973.52</v>
      </c>
      <c r="F7" s="25">
        <f>C7+D7+E7</f>
        <v>45230079.579999998</v>
      </c>
      <c r="G7" s="19"/>
      <c r="H7" s="19"/>
      <c r="J7" s="19"/>
      <c r="K7" s="19"/>
    </row>
    <row r="8" spans="2:11" ht="15.75">
      <c r="B8" s="22" t="s">
        <v>194</v>
      </c>
      <c r="C8" s="23">
        <v>2059854908.5999999</v>
      </c>
      <c r="D8" s="25">
        <v>193255937.046</v>
      </c>
      <c r="E8" s="25">
        <v>127419658.91</v>
      </c>
      <c r="F8" s="25">
        <f t="shared" ref="F8:F9" si="0">C8+D8+E8</f>
        <v>2380530504.5560002</v>
      </c>
      <c r="G8" s="19"/>
      <c r="H8" s="19"/>
      <c r="J8" s="19"/>
      <c r="K8" s="19"/>
    </row>
    <row r="9" spans="2:11" ht="15.75">
      <c r="B9" s="22" t="s">
        <v>20</v>
      </c>
      <c r="C9" s="23">
        <f>C7+C8</f>
        <v>2098992151.8599999</v>
      </c>
      <c r="D9" s="26">
        <f>D7+D8</f>
        <v>196927799.84599999</v>
      </c>
      <c r="E9" s="25">
        <f>E7+E8</f>
        <v>129840632.43000001</v>
      </c>
      <c r="F9" s="25">
        <f t="shared" si="0"/>
        <v>2425760584.1360002</v>
      </c>
      <c r="G9" s="19"/>
      <c r="H9" s="19"/>
      <c r="J9" s="19"/>
      <c r="K9" s="19"/>
    </row>
    <row r="10" spans="2:11">
      <c r="C10" s="19"/>
      <c r="D10" s="19"/>
      <c r="E10" s="19"/>
      <c r="F10" s="19"/>
      <c r="G10" s="19"/>
      <c r="H10" s="19"/>
      <c r="J10" s="19"/>
      <c r="K10" s="19"/>
    </row>
    <row r="11" spans="2:11">
      <c r="B11" s="27"/>
      <c r="C11" s="28"/>
      <c r="D11" s="19"/>
      <c r="E11" s="28"/>
      <c r="F11" s="19"/>
      <c r="G11" s="19"/>
    </row>
    <row r="12" spans="2:11" ht="30">
      <c r="B12" s="29" t="s">
        <v>195</v>
      </c>
      <c r="C12" s="28">
        <v>2437551020</v>
      </c>
      <c r="D12" s="19"/>
      <c r="F12" s="19"/>
    </row>
    <row r="13" spans="2:11">
      <c r="B13" s="29"/>
      <c r="C13" s="28">
        <f>C12-F9</f>
        <v>11790435.8640003</v>
      </c>
      <c r="D13" s="19"/>
      <c r="G13" s="19"/>
    </row>
    <row r="14" spans="2:11">
      <c r="B14" s="29"/>
      <c r="C14" s="27"/>
    </row>
    <row r="15" spans="2:11">
      <c r="D15" s="19"/>
    </row>
    <row r="16" spans="2:11">
      <c r="F16" s="19"/>
    </row>
    <row r="17" spans="6:8">
      <c r="F17" s="19"/>
      <c r="G17" s="19"/>
    </row>
    <row r="18" spans="6:8">
      <c r="F18" s="19"/>
      <c r="G18" s="19"/>
    </row>
    <row r="19" spans="6:8">
      <c r="G19" s="19"/>
      <c r="H19" s="19"/>
    </row>
    <row r="20" spans="6:8">
      <c r="H20" s="19"/>
    </row>
  </sheetData>
  <mergeCells count="1">
    <mergeCell ref="B5:F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11"/>
  <sheetViews>
    <sheetView workbookViewId="0">
      <selection activeCell="B10" sqref="B10"/>
    </sheetView>
  </sheetViews>
  <sheetFormatPr baseColWidth="10" defaultColWidth="11" defaultRowHeight="15"/>
  <cols>
    <col min="1" max="1" width="26.7109375" customWidth="1"/>
    <col min="2" max="2" width="34.140625" customWidth="1"/>
  </cols>
  <sheetData>
    <row r="1" spans="1:3">
      <c r="A1" s="319" t="s">
        <v>196</v>
      </c>
      <c r="B1" s="319" t="s">
        <v>197</v>
      </c>
      <c r="C1" s="172"/>
    </row>
    <row r="2" spans="1:3" ht="15.75" thickBot="1">
      <c r="A2" s="320"/>
      <c r="B2" s="320"/>
      <c r="C2" s="172"/>
    </row>
    <row r="3" spans="1:3" ht="15.75" thickBot="1">
      <c r="A3" s="173" t="s">
        <v>1</v>
      </c>
      <c r="B3" s="174">
        <v>4</v>
      </c>
      <c r="C3" s="172"/>
    </row>
    <row r="4" spans="1:3" ht="90" thickBot="1">
      <c r="A4" s="175" t="s">
        <v>13</v>
      </c>
      <c r="B4" s="174">
        <v>4</v>
      </c>
      <c r="C4" s="172"/>
    </row>
    <row r="5" spans="1:3" ht="39" thickBot="1">
      <c r="A5" s="175" t="s">
        <v>14</v>
      </c>
      <c r="B5" s="174">
        <v>1</v>
      </c>
      <c r="C5" s="172"/>
    </row>
    <row r="6" spans="1:3" ht="39" thickBot="1">
      <c r="A6" s="175" t="s">
        <v>15</v>
      </c>
      <c r="B6" s="174">
        <v>4</v>
      </c>
      <c r="C6" s="172"/>
    </row>
    <row r="7" spans="1:3" ht="51.75" thickBot="1">
      <c r="A7" s="175" t="s">
        <v>16</v>
      </c>
      <c r="B7" s="174">
        <v>9</v>
      </c>
      <c r="C7" s="172"/>
    </row>
    <row r="8" spans="1:3" ht="39" thickBot="1">
      <c r="A8" s="175" t="s">
        <v>209</v>
      </c>
      <c r="B8" s="174">
        <v>22</v>
      </c>
      <c r="C8" s="172"/>
    </row>
    <row r="9" spans="1:3" ht="64.5" thickBot="1">
      <c r="A9" s="175" t="s">
        <v>210</v>
      </c>
      <c r="B9" s="174">
        <v>32</v>
      </c>
      <c r="C9" s="172"/>
    </row>
    <row r="10" spans="1:3" ht="115.5" thickBot="1">
      <c r="A10" s="176" t="s">
        <v>211</v>
      </c>
      <c r="B10" s="174">
        <v>2</v>
      </c>
      <c r="C10" s="172"/>
    </row>
    <row r="11" spans="1:3" ht="115.5" thickBot="1">
      <c r="A11" s="176" t="s">
        <v>212</v>
      </c>
      <c r="B11" s="174">
        <v>34</v>
      </c>
      <c r="C11" s="172"/>
    </row>
  </sheetData>
  <mergeCells count="2">
    <mergeCell ref="A1:A2"/>
    <mergeCell ref="B1:B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69"/>
  <sheetViews>
    <sheetView topLeftCell="A52" workbookViewId="0">
      <selection activeCell="M74" sqref="M74"/>
    </sheetView>
  </sheetViews>
  <sheetFormatPr baseColWidth="10" defaultColWidth="11" defaultRowHeight="15"/>
  <cols>
    <col min="1" max="1" width="26.140625" customWidth="1"/>
    <col min="3" max="3" width="21.85546875" customWidth="1"/>
  </cols>
  <sheetData>
    <row r="1" spans="1:4">
      <c r="A1" s="321" t="s">
        <v>40</v>
      </c>
      <c r="B1" s="321" t="s">
        <v>41</v>
      </c>
      <c r="C1" s="321" t="s">
        <v>42</v>
      </c>
      <c r="D1" s="321" t="s">
        <v>43</v>
      </c>
    </row>
    <row r="2" spans="1:4">
      <c r="A2" s="321"/>
      <c r="B2" s="321"/>
      <c r="C2" s="321"/>
      <c r="D2" s="321"/>
    </row>
    <row r="3" spans="1:4" ht="24">
      <c r="A3" s="325" t="s">
        <v>49</v>
      </c>
      <c r="B3" s="7" t="s">
        <v>50</v>
      </c>
      <c r="C3" s="8" t="s">
        <v>51</v>
      </c>
      <c r="D3" s="8">
        <v>1</v>
      </c>
    </row>
    <row r="4" spans="1:4" ht="24">
      <c r="A4" s="325"/>
      <c r="B4" s="7" t="s">
        <v>52</v>
      </c>
      <c r="C4" s="8" t="s">
        <v>53</v>
      </c>
      <c r="D4" s="8">
        <v>1</v>
      </c>
    </row>
    <row r="5" spans="1:4" ht="24">
      <c r="A5" s="7" t="s">
        <v>54</v>
      </c>
      <c r="B5" s="7" t="s">
        <v>55</v>
      </c>
      <c r="C5" s="8" t="s">
        <v>53</v>
      </c>
      <c r="D5" s="8">
        <v>1</v>
      </c>
    </row>
    <row r="6" spans="1:4" ht="24">
      <c r="A6" s="7" t="s">
        <v>56</v>
      </c>
      <c r="B6" s="7" t="s">
        <v>57</v>
      </c>
      <c r="C6" s="8" t="s">
        <v>53</v>
      </c>
      <c r="D6" s="8">
        <v>1</v>
      </c>
    </row>
    <row r="7" spans="1:4" ht="48">
      <c r="A7" s="7" t="s">
        <v>58</v>
      </c>
      <c r="B7" s="7" t="s">
        <v>59</v>
      </c>
      <c r="C7" s="8" t="s">
        <v>53</v>
      </c>
      <c r="D7" s="8">
        <v>1</v>
      </c>
    </row>
    <row r="8" spans="1:4" ht="24">
      <c r="A8" s="7" t="s">
        <v>60</v>
      </c>
      <c r="B8" s="7" t="s">
        <v>57</v>
      </c>
      <c r="C8" s="8" t="s">
        <v>53</v>
      </c>
      <c r="D8" s="8">
        <v>1</v>
      </c>
    </row>
    <row r="9" spans="1:4" ht="36">
      <c r="A9" s="7" t="s">
        <v>61</v>
      </c>
      <c r="B9" s="7" t="s">
        <v>62</v>
      </c>
      <c r="C9" s="8" t="s">
        <v>53</v>
      </c>
      <c r="D9" s="8">
        <v>1</v>
      </c>
    </row>
    <row r="10" spans="1:4" ht="36">
      <c r="A10" s="7" t="s">
        <v>63</v>
      </c>
      <c r="B10" s="7" t="s">
        <v>64</v>
      </c>
      <c r="C10" s="7" t="s">
        <v>53</v>
      </c>
      <c r="D10" s="7">
        <v>1</v>
      </c>
    </row>
    <row r="11" spans="1:4" ht="24">
      <c r="A11" s="7" t="s">
        <v>65</v>
      </c>
      <c r="B11" s="7" t="s">
        <v>57</v>
      </c>
      <c r="C11" s="7" t="s">
        <v>53</v>
      </c>
      <c r="D11" s="7">
        <v>1</v>
      </c>
    </row>
    <row r="12" spans="1:4" ht="24">
      <c r="A12" s="7" t="s">
        <v>66</v>
      </c>
      <c r="B12" s="7" t="s">
        <v>57</v>
      </c>
      <c r="C12" s="7" t="s">
        <v>51</v>
      </c>
      <c r="D12" s="7">
        <v>1</v>
      </c>
    </row>
    <row r="13" spans="1:4" ht="48">
      <c r="A13" s="7" t="s">
        <v>67</v>
      </c>
      <c r="B13" s="7" t="s">
        <v>68</v>
      </c>
      <c r="C13" s="7" t="s">
        <v>53</v>
      </c>
      <c r="D13" s="7">
        <v>1</v>
      </c>
    </row>
    <row r="14" spans="1:4" ht="36">
      <c r="A14" s="7" t="s">
        <v>69</v>
      </c>
      <c r="B14" s="7" t="s">
        <v>70</v>
      </c>
      <c r="C14" s="7" t="s">
        <v>51</v>
      </c>
      <c r="D14" s="7">
        <v>1</v>
      </c>
    </row>
    <row r="15" spans="1:4" ht="24">
      <c r="A15" s="7" t="s">
        <v>71</v>
      </c>
      <c r="B15" s="7" t="s">
        <v>72</v>
      </c>
      <c r="C15" s="7" t="s">
        <v>73</v>
      </c>
      <c r="D15" s="7">
        <v>1</v>
      </c>
    </row>
    <row r="16" spans="1:4" ht="24">
      <c r="A16" s="7" t="s">
        <v>71</v>
      </c>
      <c r="B16" s="7" t="s">
        <v>72</v>
      </c>
      <c r="C16" s="7" t="s">
        <v>74</v>
      </c>
      <c r="D16" s="7">
        <v>1</v>
      </c>
    </row>
    <row r="17" spans="1:4" ht="24">
      <c r="A17" s="7" t="s">
        <v>75</v>
      </c>
      <c r="B17" s="7" t="s">
        <v>75</v>
      </c>
      <c r="C17" s="7" t="s">
        <v>73</v>
      </c>
      <c r="D17" s="7">
        <v>1</v>
      </c>
    </row>
    <row r="18" spans="1:4" ht="24">
      <c r="A18" s="7" t="s">
        <v>75</v>
      </c>
      <c r="B18" s="7" t="s">
        <v>75</v>
      </c>
      <c r="C18" s="7" t="s">
        <v>74</v>
      </c>
      <c r="D18" s="7">
        <v>1</v>
      </c>
    </row>
    <row r="19" spans="1:4" ht="24">
      <c r="A19" s="7" t="s">
        <v>76</v>
      </c>
      <c r="B19" s="7" t="s">
        <v>77</v>
      </c>
      <c r="C19" s="7" t="s">
        <v>73</v>
      </c>
      <c r="D19" s="7">
        <v>1</v>
      </c>
    </row>
    <row r="20" spans="1:4" ht="24">
      <c r="A20" s="7" t="s">
        <v>76</v>
      </c>
      <c r="B20" s="7" t="s">
        <v>77</v>
      </c>
      <c r="C20" s="7" t="s">
        <v>74</v>
      </c>
      <c r="D20" s="7">
        <v>1</v>
      </c>
    </row>
    <row r="21" spans="1:4" ht="24">
      <c r="A21" s="7" t="s">
        <v>78</v>
      </c>
      <c r="B21" s="7" t="s">
        <v>79</v>
      </c>
      <c r="C21" s="7" t="s">
        <v>73</v>
      </c>
      <c r="D21" s="7">
        <v>1</v>
      </c>
    </row>
    <row r="22" spans="1:4" ht="24">
      <c r="A22" s="7" t="s">
        <v>78</v>
      </c>
      <c r="B22" s="7" t="s">
        <v>79</v>
      </c>
      <c r="C22" s="7" t="s">
        <v>74</v>
      </c>
      <c r="D22" s="7">
        <v>1</v>
      </c>
    </row>
    <row r="23" spans="1:4" ht="24">
      <c r="A23" s="7" t="s">
        <v>67</v>
      </c>
      <c r="B23" s="7" t="s">
        <v>57</v>
      </c>
      <c r="C23" s="7" t="s">
        <v>80</v>
      </c>
      <c r="D23" s="7">
        <v>1</v>
      </c>
    </row>
    <row r="24" spans="1:4" ht="36">
      <c r="A24" s="9" t="s">
        <v>81</v>
      </c>
      <c r="B24" s="7" t="s">
        <v>82</v>
      </c>
      <c r="C24" s="8" t="s">
        <v>51</v>
      </c>
      <c r="D24" s="8">
        <v>1</v>
      </c>
    </row>
    <row r="34" spans="1:3">
      <c r="A34" s="323" t="s">
        <v>40</v>
      </c>
      <c r="B34" s="323" t="s">
        <v>41</v>
      </c>
      <c r="C34" s="324" t="s">
        <v>25</v>
      </c>
    </row>
    <row r="35" spans="1:3">
      <c r="A35" s="323"/>
      <c r="B35" s="323"/>
      <c r="C35" s="324"/>
    </row>
    <row r="36" spans="1:3" ht="24">
      <c r="A36" s="9" t="s">
        <v>86</v>
      </c>
      <c r="B36" s="10" t="s">
        <v>57</v>
      </c>
      <c r="C36" s="11" t="s">
        <v>198</v>
      </c>
    </row>
    <row r="37" spans="1:3">
      <c r="A37" s="322" t="s">
        <v>88</v>
      </c>
      <c r="B37" s="10" t="s">
        <v>89</v>
      </c>
      <c r="C37" s="11" t="s">
        <v>198</v>
      </c>
    </row>
    <row r="38" spans="1:3">
      <c r="A38" s="322"/>
      <c r="B38" s="10" t="s">
        <v>90</v>
      </c>
      <c r="C38" s="11" t="s">
        <v>198</v>
      </c>
    </row>
    <row r="39" spans="1:3">
      <c r="A39" s="9" t="s">
        <v>91</v>
      </c>
      <c r="B39" s="10" t="s">
        <v>92</v>
      </c>
      <c r="C39" s="11" t="s">
        <v>198</v>
      </c>
    </row>
    <row r="40" spans="1:3">
      <c r="A40" s="322" t="s">
        <v>67</v>
      </c>
      <c r="B40" s="10" t="s">
        <v>57</v>
      </c>
      <c r="C40" s="11" t="s">
        <v>198</v>
      </c>
    </row>
    <row r="41" spans="1:3" ht="48">
      <c r="A41" s="322"/>
      <c r="B41" s="9" t="s">
        <v>68</v>
      </c>
      <c r="C41" s="11" t="s">
        <v>198</v>
      </c>
    </row>
    <row r="42" spans="1:3">
      <c r="A42" s="9" t="s">
        <v>93</v>
      </c>
      <c r="B42" s="10" t="s">
        <v>94</v>
      </c>
      <c r="C42" s="11" t="s">
        <v>198</v>
      </c>
    </row>
    <row r="43" spans="1:3">
      <c r="A43" s="9" t="s">
        <v>95</v>
      </c>
      <c r="B43" s="10" t="s">
        <v>96</v>
      </c>
      <c r="C43" s="11" t="s">
        <v>198</v>
      </c>
    </row>
    <row r="44" spans="1:3">
      <c r="A44" s="9" t="s">
        <v>97</v>
      </c>
      <c r="B44" s="10" t="s">
        <v>98</v>
      </c>
      <c r="C44" s="11" t="s">
        <v>198</v>
      </c>
    </row>
    <row r="45" spans="1:3">
      <c r="A45" s="9" t="s">
        <v>99</v>
      </c>
      <c r="B45" s="10" t="s">
        <v>100</v>
      </c>
      <c r="C45" s="11" t="s">
        <v>198</v>
      </c>
    </row>
    <row r="46" spans="1:3">
      <c r="A46" s="322" t="s">
        <v>101</v>
      </c>
      <c r="B46" s="10" t="s">
        <v>102</v>
      </c>
      <c r="C46" s="11" t="s">
        <v>198</v>
      </c>
    </row>
    <row r="47" spans="1:3">
      <c r="A47" s="322"/>
      <c r="B47" s="10" t="s">
        <v>103</v>
      </c>
      <c r="C47" s="11" t="s">
        <v>198</v>
      </c>
    </row>
    <row r="48" spans="1:3">
      <c r="A48" s="9" t="s">
        <v>104</v>
      </c>
      <c r="B48" s="10" t="s">
        <v>105</v>
      </c>
      <c r="C48" s="11" t="s">
        <v>198</v>
      </c>
    </row>
    <row r="49" spans="1:3" ht="24">
      <c r="A49" s="9" t="s">
        <v>69</v>
      </c>
      <c r="B49" s="9" t="s">
        <v>106</v>
      </c>
      <c r="C49" s="11" t="s">
        <v>198</v>
      </c>
    </row>
    <row r="50" spans="1:3" ht="24">
      <c r="A50" s="322" t="s">
        <v>107</v>
      </c>
      <c r="B50" s="9" t="s">
        <v>108</v>
      </c>
      <c r="C50" s="11" t="s">
        <v>198</v>
      </c>
    </row>
    <row r="51" spans="1:3">
      <c r="A51" s="322"/>
      <c r="B51" s="9" t="s">
        <v>57</v>
      </c>
      <c r="C51" s="11" t="s">
        <v>198</v>
      </c>
    </row>
    <row r="52" spans="1:3" ht="36">
      <c r="A52" s="9" t="s">
        <v>69</v>
      </c>
      <c r="B52" s="9" t="s">
        <v>70</v>
      </c>
      <c r="C52" s="11" t="s">
        <v>198</v>
      </c>
    </row>
    <row r="53" spans="1:3" ht="36">
      <c r="A53" s="9" t="s">
        <v>81</v>
      </c>
      <c r="B53" s="9" t="s">
        <v>109</v>
      </c>
      <c r="C53" s="11" t="s">
        <v>198</v>
      </c>
    </row>
    <row r="54" spans="1:3" ht="24">
      <c r="A54" s="9" t="s">
        <v>110</v>
      </c>
      <c r="B54" s="9" t="s">
        <v>111</v>
      </c>
      <c r="C54" s="11" t="s">
        <v>198</v>
      </c>
    </row>
    <row r="55" spans="1:3" ht="24">
      <c r="A55" s="9" t="s">
        <v>112</v>
      </c>
      <c r="B55" s="9" t="s">
        <v>113</v>
      </c>
      <c r="C55" s="11" t="s">
        <v>198</v>
      </c>
    </row>
    <row r="56" spans="1:3">
      <c r="A56" s="9" t="s">
        <v>114</v>
      </c>
      <c r="B56" s="9" t="s">
        <v>115</v>
      </c>
      <c r="C56" s="11" t="s">
        <v>198</v>
      </c>
    </row>
    <row r="57" spans="1:3" ht="36">
      <c r="A57" s="9" t="s">
        <v>116</v>
      </c>
      <c r="B57" s="9" t="s">
        <v>117</v>
      </c>
      <c r="C57" s="11" t="s">
        <v>198</v>
      </c>
    </row>
    <row r="58" spans="1:3" ht="36">
      <c r="A58" s="9" t="s">
        <v>118</v>
      </c>
      <c r="B58" s="9" t="s">
        <v>119</v>
      </c>
      <c r="C58" s="11" t="s">
        <v>198</v>
      </c>
    </row>
    <row r="59" spans="1:3" ht="36">
      <c r="A59" s="9" t="s">
        <v>120</v>
      </c>
      <c r="B59" s="9" t="s">
        <v>121</v>
      </c>
      <c r="C59" s="11" t="s">
        <v>198</v>
      </c>
    </row>
    <row r="60" spans="1:3" ht="36">
      <c r="A60" s="9" t="s">
        <v>122</v>
      </c>
      <c r="B60" s="9" t="s">
        <v>123</v>
      </c>
      <c r="C60" s="11" t="s">
        <v>198</v>
      </c>
    </row>
    <row r="61" spans="1:3" ht="24">
      <c r="A61" s="9" t="s">
        <v>71</v>
      </c>
      <c r="B61" s="9" t="s">
        <v>124</v>
      </c>
      <c r="C61" s="11" t="s">
        <v>198</v>
      </c>
    </row>
    <row r="62" spans="1:3" ht="24">
      <c r="A62" s="9" t="s">
        <v>125</v>
      </c>
      <c r="B62" s="9" t="s">
        <v>126</v>
      </c>
      <c r="C62" s="11" t="s">
        <v>198</v>
      </c>
    </row>
    <row r="63" spans="1:3">
      <c r="A63" s="12" t="s">
        <v>120</v>
      </c>
      <c r="B63" s="9" t="s">
        <v>57</v>
      </c>
      <c r="C63" s="11" t="s">
        <v>198</v>
      </c>
    </row>
    <row r="64" spans="1:3" ht="24">
      <c r="A64" s="12" t="s">
        <v>67</v>
      </c>
      <c r="B64" s="9" t="s">
        <v>127</v>
      </c>
      <c r="C64" s="11" t="s">
        <v>198</v>
      </c>
    </row>
    <row r="65" spans="1:3">
      <c r="A65" s="12" t="s">
        <v>104</v>
      </c>
      <c r="B65" s="9" t="s">
        <v>128</v>
      </c>
      <c r="C65" s="11" t="s">
        <v>198</v>
      </c>
    </row>
    <row r="66" spans="1:3" ht="24">
      <c r="A66" s="12" t="s">
        <v>71</v>
      </c>
      <c r="B66" s="9" t="s">
        <v>129</v>
      </c>
      <c r="C66" s="11" t="s">
        <v>198</v>
      </c>
    </row>
    <row r="67" spans="1:3" ht="48">
      <c r="A67" s="12" t="s">
        <v>122</v>
      </c>
      <c r="B67" s="9" t="s">
        <v>130</v>
      </c>
      <c r="C67" s="11" t="s">
        <v>198</v>
      </c>
    </row>
    <row r="69" spans="1:3">
      <c r="A69" s="326"/>
    </row>
  </sheetData>
  <mergeCells count="12">
    <mergeCell ref="D1:D2"/>
    <mergeCell ref="A46:A47"/>
    <mergeCell ref="A50:A51"/>
    <mergeCell ref="B1:B2"/>
    <mergeCell ref="B34:B35"/>
    <mergeCell ref="C1:C2"/>
    <mergeCell ref="C34:C35"/>
    <mergeCell ref="A1:A2"/>
    <mergeCell ref="A3:A4"/>
    <mergeCell ref="A34:A35"/>
    <mergeCell ref="A37:A38"/>
    <mergeCell ref="A40:A4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0"/>
  <sheetViews>
    <sheetView topLeftCell="A16" workbookViewId="0">
      <selection activeCell="I5" sqref="I5"/>
    </sheetView>
  </sheetViews>
  <sheetFormatPr baseColWidth="10" defaultColWidth="11" defaultRowHeight="15"/>
  <cols>
    <col min="1" max="1" width="11" customWidth="1"/>
    <col min="2" max="4" width="15.85546875" customWidth="1"/>
  </cols>
  <sheetData>
    <row r="1" spans="1:4" ht="90">
      <c r="A1" s="1" t="s">
        <v>199</v>
      </c>
      <c r="B1" s="2" t="s">
        <v>200</v>
      </c>
      <c r="C1" s="2" t="s">
        <v>201</v>
      </c>
      <c r="D1" s="2" t="s">
        <v>202</v>
      </c>
    </row>
    <row r="2" spans="1:4" ht="17.25">
      <c r="A2" s="3" t="s">
        <v>203</v>
      </c>
      <c r="B2" s="4">
        <v>267470745.31668001</v>
      </c>
      <c r="C2" s="4">
        <v>152327685.05599999</v>
      </c>
      <c r="D2" s="4">
        <f>B2+C2</f>
        <v>419798430.37268001</v>
      </c>
    </row>
    <row r="3" spans="1:4" ht="90">
      <c r="A3" s="5" t="s">
        <v>199</v>
      </c>
      <c r="B3" s="6" t="s">
        <v>200</v>
      </c>
      <c r="C3" s="6" t="s">
        <v>201</v>
      </c>
      <c r="D3" s="6" t="s">
        <v>202</v>
      </c>
    </row>
    <row r="4" spans="1:4" ht="17.25">
      <c r="A4" s="3" t="s">
        <v>204</v>
      </c>
      <c r="B4" s="4">
        <v>267470745.31668001</v>
      </c>
      <c r="C4" s="4">
        <v>152327685.05599999</v>
      </c>
      <c r="D4" s="4">
        <f>B4+C4</f>
        <v>419798430.37268001</v>
      </c>
    </row>
    <row r="10" spans="1:4" ht="90">
      <c r="A10" s="1" t="s">
        <v>199</v>
      </c>
      <c r="B10" s="2" t="s">
        <v>200</v>
      </c>
      <c r="C10" s="2" t="s">
        <v>201</v>
      </c>
      <c r="D10" s="2" t="s">
        <v>202</v>
      </c>
    </row>
    <row r="11" spans="1:4" ht="17.25">
      <c r="A11" s="3" t="s">
        <v>203</v>
      </c>
      <c r="B11" s="4">
        <v>269660457.48114002</v>
      </c>
      <c r="C11" s="4">
        <v>152327685.05599999</v>
      </c>
      <c r="D11" s="4">
        <f>B11+C11</f>
        <v>421988142.53714001</v>
      </c>
    </row>
    <row r="12" spans="1:4" ht="90">
      <c r="A12" s="5" t="s">
        <v>199</v>
      </c>
      <c r="B12" s="6" t="s">
        <v>200</v>
      </c>
      <c r="C12" s="6" t="s">
        <v>201</v>
      </c>
      <c r="D12" s="6" t="s">
        <v>202</v>
      </c>
    </row>
    <row r="13" spans="1:4" ht="17.25">
      <c r="A13" s="3" t="s">
        <v>204</v>
      </c>
      <c r="B13" s="4">
        <v>269660457.48114002</v>
      </c>
      <c r="C13" s="4">
        <v>152327685.05599999</v>
      </c>
      <c r="D13" s="4">
        <f>B13+C13</f>
        <v>421988142.53714001</v>
      </c>
    </row>
    <row r="17" spans="1:4" ht="90">
      <c r="A17" s="1" t="s">
        <v>199</v>
      </c>
      <c r="B17" s="2" t="s">
        <v>200</v>
      </c>
      <c r="C17" s="2" t="s">
        <v>201</v>
      </c>
      <c r="D17" s="2" t="s">
        <v>202</v>
      </c>
    </row>
    <row r="18" spans="1:4" ht="17.25">
      <c r="A18" s="3" t="s">
        <v>203</v>
      </c>
      <c r="B18" s="4">
        <v>280474423.03155798</v>
      </c>
      <c r="C18" s="4">
        <v>152327685.05599999</v>
      </c>
      <c r="D18" s="4">
        <f>B18+C18</f>
        <v>432802108.08755797</v>
      </c>
    </row>
    <row r="19" spans="1:4" ht="90">
      <c r="A19" s="5" t="s">
        <v>199</v>
      </c>
      <c r="B19" s="6" t="s">
        <v>200</v>
      </c>
      <c r="C19" s="6" t="s">
        <v>201</v>
      </c>
      <c r="D19" s="6" t="s">
        <v>202</v>
      </c>
    </row>
    <row r="20" spans="1:4" ht="17.25">
      <c r="A20" s="3" t="s">
        <v>204</v>
      </c>
      <c r="B20" s="4">
        <v>280474423.03155798</v>
      </c>
      <c r="C20" s="4">
        <v>152327685.05599999</v>
      </c>
      <c r="D20" s="4">
        <f>B20+C20</f>
        <v>432802108.08755797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3</vt:i4>
      </vt:variant>
    </vt:vector>
  </HeadingPairs>
  <TitlesOfParts>
    <vt:vector size="14" baseType="lpstr">
      <vt:lpstr>RESUMEN</vt:lpstr>
      <vt:lpstr>DEL01 ENERO AL 30JUNIO2026</vt:lpstr>
      <vt:lpstr>DEL 01 JULIO AL 14 JULIO</vt:lpstr>
      <vt:lpstr>DEL 15 JULIO AL 31 DICIEMBRE 26</vt:lpstr>
      <vt:lpstr>RESUMEN NOTA1</vt:lpstr>
      <vt:lpstr>RESUMEN NOTA2</vt:lpstr>
      <vt:lpstr>RESUMEN NOTA3</vt:lpstr>
      <vt:lpstr>GRAN TOTAL</vt:lpstr>
      <vt:lpstr>CANTIDAD SERVI</vt:lpstr>
      <vt:lpstr>PUESTOS DE TRABAJO</vt:lpstr>
      <vt:lpstr>COTIZACIONES</vt:lpstr>
      <vt:lpstr>'RESUMEN NOTA1'!Área_de_impresión</vt:lpstr>
      <vt:lpstr>'RESUMEN NOTA2'!Área_de_impresión</vt:lpstr>
      <vt:lpstr>'RESUMEN NOTA3'!Área_de_impresión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GRACIELA</dc:creator>
  <cp:lastModifiedBy>Alcaldia</cp:lastModifiedBy>
  <cp:lastPrinted>2025-01-13T17:51:00Z</cp:lastPrinted>
  <dcterms:created xsi:type="dcterms:W3CDTF">2024-10-03T20:10:00Z</dcterms:created>
  <dcterms:modified xsi:type="dcterms:W3CDTF">2026-02-02T16:15:15Z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82D229B2CA364CD4AEA40BEA59959C5E_13</vt:lpwstr>
  </property>
  <property fmtid="{D5CDD505-2E9C-101B-9397-08002B2CF9AE}" pid="3" name="KSOProductBuildVer">
    <vt:lpwstr>2058-12.2.0.23196</vt:lpwstr>
  </property>
</Properties>
</file>