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istrador.ING-LICITACIONE\Documents\GIOVANNA FIERRO\SUBASTA DOTACIONES\EVALUACIONES\"/>
    </mc:Choice>
  </mc:AlternateContent>
  <bookViews>
    <workbookView xWindow="0" yWindow="0" windowWidth="28800" windowHeight="13710" tabRatio="507" activeTab="1"/>
  </bookViews>
  <sheets>
    <sheet name="RESUMEN G2" sheetId="85" r:id="rId1"/>
    <sheet name="RESUMEN G1" sheetId="84" r:id="rId2"/>
    <sheet name="OFRECIMI TECN G1" sheetId="80" r:id="rId3"/>
    <sheet name="OFRECIMI TECN G2" sheetId="72" r:id="rId4"/>
    <sheet name="EXPERIENCIA G1" sheetId="77" r:id="rId5"/>
    <sheet name="EXPERIENCIA G2" sheetId="82" r:id="rId6"/>
    <sheet name="VERIFICACION UT G1" sheetId="78" r:id="rId7"/>
    <sheet name="VERIFICACION UT G2" sheetId="83" r:id="rId8"/>
  </sheets>
  <definedNames>
    <definedName name="_xlnm.Print_Area" localSheetId="4">'EXPERIENCIA G1'!$A$1:$U$204</definedName>
    <definedName name="_xlnm.Print_Area" localSheetId="5">'EXPERIENCIA G2'!$A$1:$U$175</definedName>
    <definedName name="_xlnm.Print_Area" localSheetId="2">'OFRECIMI TECN G1'!$A$1:$P$55</definedName>
    <definedName name="_xlnm.Print_Area" localSheetId="3">'OFRECIMI TECN G2'!$A$1:$P$45</definedName>
    <definedName name="_xlnm.Print_Area" localSheetId="1">'RESUMEN G1'!$A$1:$O$59</definedName>
    <definedName name="_xlnm.Print_Area" localSheetId="0">'RESUMEN G2'!$A$1:$O$59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48" i="77" l="1"/>
  <c r="O48" i="77"/>
  <c r="P47" i="77"/>
  <c r="O47" i="77"/>
  <c r="O145" i="77" l="1"/>
  <c r="P23" i="82" l="1"/>
  <c r="O23" i="82"/>
  <c r="O22" i="82"/>
  <c r="P27" i="77"/>
  <c r="P25" i="77"/>
  <c r="P24" i="77"/>
  <c r="P22" i="77"/>
  <c r="O27" i="77"/>
  <c r="O26" i="77"/>
  <c r="O25" i="77"/>
  <c r="O24" i="77"/>
  <c r="O23" i="77"/>
  <c r="O22" i="77"/>
  <c r="P38" i="82"/>
  <c r="O38" i="82"/>
  <c r="P36" i="82"/>
  <c r="O36" i="82"/>
  <c r="P34" i="82"/>
  <c r="O34" i="82"/>
  <c r="P37" i="82"/>
  <c r="O37" i="82"/>
  <c r="P35" i="77"/>
  <c r="O35" i="77"/>
  <c r="P34" i="77"/>
  <c r="O34" i="77"/>
  <c r="P51" i="82"/>
  <c r="Q51" i="82" s="1"/>
  <c r="R51" i="82" s="1"/>
  <c r="P50" i="82"/>
  <c r="Q50" i="82" s="1"/>
  <c r="R50" i="82" s="1"/>
  <c r="P49" i="82"/>
  <c r="Q49" i="82" s="1"/>
  <c r="R49" i="82" s="1"/>
  <c r="P48" i="82"/>
  <c r="Q48" i="82" s="1"/>
  <c r="R48" i="82" s="1"/>
  <c r="P47" i="82"/>
  <c r="Q47" i="82" s="1"/>
  <c r="R47" i="82" s="1"/>
  <c r="P46" i="82"/>
  <c r="Q46" i="82" s="1"/>
  <c r="R46" i="82" s="1"/>
  <c r="P75" i="77"/>
  <c r="Q75" i="77" s="1"/>
  <c r="R75" i="77" s="1"/>
  <c r="P74" i="77"/>
  <c r="Q74" i="77" s="1"/>
  <c r="R74" i="77" s="1"/>
  <c r="P73" i="77"/>
  <c r="Q73" i="77" s="1"/>
  <c r="R73" i="77" s="1"/>
  <c r="P72" i="77"/>
  <c r="Q72" i="77" s="1"/>
  <c r="R72" i="77" s="1"/>
  <c r="P71" i="77"/>
  <c r="Q71" i="77" s="1"/>
  <c r="R71" i="77" s="1"/>
  <c r="P70" i="77"/>
  <c r="Q70" i="77" s="1"/>
  <c r="R70" i="77" s="1"/>
  <c r="P58" i="82"/>
  <c r="Q58" i="82" s="1"/>
  <c r="R58" i="82" s="1"/>
  <c r="P59" i="82"/>
  <c r="Q59" i="82" s="1"/>
  <c r="R59" i="82" s="1"/>
  <c r="P60" i="82"/>
  <c r="Q60" i="82" s="1"/>
  <c r="R60" i="82" s="1"/>
  <c r="P61" i="82"/>
  <c r="Q61" i="82" s="1"/>
  <c r="R61" i="82" s="1"/>
  <c r="P62" i="82"/>
  <c r="Q62" i="82" s="1"/>
  <c r="R62" i="82" s="1"/>
  <c r="P63" i="82"/>
  <c r="Q63" i="82" s="1"/>
  <c r="R63" i="82" s="1"/>
  <c r="P87" i="77" l="1"/>
  <c r="Q87" i="77" s="1"/>
  <c r="R87" i="77" s="1"/>
  <c r="P86" i="77"/>
  <c r="Q86" i="77" s="1"/>
  <c r="R86" i="77" s="1"/>
  <c r="P85" i="77"/>
  <c r="Q85" i="77" s="1"/>
  <c r="R85" i="77" s="1"/>
  <c r="P99" i="77"/>
  <c r="O99" i="77"/>
  <c r="G28" i="78" l="1"/>
  <c r="G29" i="78"/>
  <c r="P112" i="77"/>
  <c r="P110" i="77"/>
  <c r="O112" i="77"/>
  <c r="P113" i="77"/>
  <c r="P111" i="77"/>
  <c r="P109" i="77"/>
  <c r="O113" i="77"/>
  <c r="O109" i="77"/>
  <c r="O110" i="77"/>
  <c r="O111" i="77"/>
  <c r="O108" i="77"/>
  <c r="P123" i="77"/>
  <c r="O123" i="77"/>
  <c r="P122" i="77"/>
  <c r="P108" i="82"/>
  <c r="O122" i="77"/>
  <c r="O108" i="82"/>
  <c r="Q108" i="82" s="1"/>
  <c r="R108" i="82" s="1"/>
  <c r="P109" i="82"/>
  <c r="Q109" i="82" s="1"/>
  <c r="R109" i="82" s="1"/>
  <c r="P107" i="82"/>
  <c r="O107" i="82"/>
  <c r="Q107" i="82"/>
  <c r="R107" i="82" s="1"/>
  <c r="P106" i="82"/>
  <c r="Q106" i="82" s="1"/>
  <c r="R106" i="82" s="1"/>
  <c r="P170" i="82" l="1"/>
  <c r="P168" i="82"/>
  <c r="P167" i="82"/>
  <c r="O170" i="82"/>
  <c r="O168" i="82"/>
  <c r="O167" i="82"/>
  <c r="C29" i="83"/>
  <c r="D29" i="83"/>
  <c r="O122" i="82"/>
  <c r="P120" i="82"/>
  <c r="O120" i="82"/>
  <c r="P118" i="82"/>
  <c r="O118" i="82"/>
  <c r="P150" i="77"/>
  <c r="P149" i="77"/>
  <c r="P148" i="77"/>
  <c r="P147" i="77"/>
  <c r="P146" i="77"/>
  <c r="O146" i="77"/>
  <c r="O147" i="77"/>
  <c r="O148" i="77"/>
  <c r="O149" i="77"/>
  <c r="O150" i="77"/>
  <c r="O130" i="82" l="1"/>
  <c r="P130" i="82"/>
  <c r="Q130" i="82" s="1"/>
  <c r="R130" i="82" s="1"/>
  <c r="P160" i="77"/>
  <c r="O160" i="77"/>
  <c r="P159" i="77"/>
  <c r="O159" i="77"/>
  <c r="P158" i="77"/>
  <c r="P157" i="77"/>
  <c r="O157" i="77"/>
  <c r="P142" i="82"/>
  <c r="O142" i="82"/>
  <c r="P159" i="82"/>
  <c r="Q159" i="82" s="1"/>
  <c r="R159" i="82" s="1"/>
  <c r="P158" i="82"/>
  <c r="Q158" i="82" s="1"/>
  <c r="R158" i="82" s="1"/>
  <c r="P157" i="82"/>
  <c r="Q157" i="82" s="1"/>
  <c r="R157" i="82" s="1"/>
  <c r="P156" i="82"/>
  <c r="Q156" i="82" s="1"/>
  <c r="R156" i="82" s="1"/>
  <c r="P155" i="82"/>
  <c r="Q155" i="82" s="1"/>
  <c r="R155" i="82" s="1"/>
  <c r="P154" i="82"/>
  <c r="Q154" i="82" s="1"/>
  <c r="R154" i="82" s="1"/>
  <c r="P169" i="77"/>
  <c r="O169" i="77"/>
  <c r="P170" i="77"/>
  <c r="P171" i="77"/>
  <c r="O171" i="77"/>
  <c r="O172" i="77"/>
  <c r="P173" i="77"/>
  <c r="O173" i="77"/>
  <c r="P195" i="77"/>
  <c r="O195" i="77"/>
  <c r="Q142" i="82" l="1"/>
  <c r="R142" i="82" s="1"/>
  <c r="R160" i="82"/>
  <c r="P198" i="77" l="1"/>
  <c r="O198" i="77"/>
  <c r="Q171" i="82" l="1"/>
  <c r="R171" i="82" s="1"/>
  <c r="P171" i="82"/>
  <c r="Q170" i="82"/>
  <c r="R170" i="82" s="1"/>
  <c r="P169" i="82"/>
  <c r="Q169" i="82" s="1"/>
  <c r="R169" i="82" s="1"/>
  <c r="Q168" i="82"/>
  <c r="R168" i="82" s="1"/>
  <c r="Q167" i="82"/>
  <c r="R167" i="82" s="1"/>
  <c r="P166" i="82"/>
  <c r="Q166" i="82" s="1"/>
  <c r="R166" i="82" s="1"/>
  <c r="P147" i="82"/>
  <c r="Q147" i="82" s="1"/>
  <c r="R147" i="82" s="1"/>
  <c r="P146" i="82"/>
  <c r="Q146" i="82" s="1"/>
  <c r="R146" i="82" s="1"/>
  <c r="P145" i="82"/>
  <c r="Q145" i="82" s="1"/>
  <c r="R145" i="82" s="1"/>
  <c r="P144" i="82"/>
  <c r="Q144" i="82" s="1"/>
  <c r="R144" i="82" s="1"/>
  <c r="P143" i="82"/>
  <c r="Q143" i="82" s="1"/>
  <c r="R143" i="82" s="1"/>
  <c r="P135" i="82"/>
  <c r="Q135" i="82" s="1"/>
  <c r="R135" i="82" s="1"/>
  <c r="P134" i="82"/>
  <c r="Q134" i="82" s="1"/>
  <c r="R134" i="82" s="1"/>
  <c r="P133" i="82"/>
  <c r="Q133" i="82" s="1"/>
  <c r="R133" i="82" s="1"/>
  <c r="P132" i="82"/>
  <c r="Q132" i="82" s="1"/>
  <c r="R132" i="82" s="1"/>
  <c r="R131" i="82"/>
  <c r="Q131" i="82"/>
  <c r="P131" i="82"/>
  <c r="P123" i="82"/>
  <c r="Q123" i="82" s="1"/>
  <c r="R123" i="82" s="1"/>
  <c r="P122" i="82"/>
  <c r="Q122" i="82" s="1"/>
  <c r="R122" i="82" s="1"/>
  <c r="P121" i="82"/>
  <c r="Q121" i="82" s="1"/>
  <c r="R121" i="82" s="1"/>
  <c r="Q120" i="82"/>
  <c r="R120" i="82" s="1"/>
  <c r="P119" i="82"/>
  <c r="Q119" i="82" s="1"/>
  <c r="R119" i="82" s="1"/>
  <c r="Q118" i="82"/>
  <c r="R118" i="82" s="1"/>
  <c r="P111" i="82"/>
  <c r="Q111" i="82" s="1"/>
  <c r="R111" i="82" s="1"/>
  <c r="P110" i="82"/>
  <c r="Q110" i="82" s="1"/>
  <c r="R110" i="82" s="1"/>
  <c r="P99" i="82"/>
  <c r="Q99" i="82" s="1"/>
  <c r="R99" i="82" s="1"/>
  <c r="P98" i="82"/>
  <c r="Q98" i="82" s="1"/>
  <c r="R98" i="82" s="1"/>
  <c r="P97" i="82"/>
  <c r="Q97" i="82" s="1"/>
  <c r="R97" i="82" s="1"/>
  <c r="P96" i="82"/>
  <c r="Q96" i="82" s="1"/>
  <c r="R96" i="82" s="1"/>
  <c r="R95" i="82"/>
  <c r="Q95" i="82"/>
  <c r="P95" i="82"/>
  <c r="P94" i="82"/>
  <c r="Q94" i="82" s="1"/>
  <c r="R94" i="82" s="1"/>
  <c r="R100" i="82" s="1"/>
  <c r="P87" i="82"/>
  <c r="Q87" i="82" s="1"/>
  <c r="R87" i="82" s="1"/>
  <c r="P86" i="82"/>
  <c r="Q86" i="82" s="1"/>
  <c r="R86" i="82" s="1"/>
  <c r="P85" i="82"/>
  <c r="Q85" i="82" s="1"/>
  <c r="R85" i="82" s="1"/>
  <c r="R84" i="82"/>
  <c r="Q84" i="82"/>
  <c r="P84" i="82"/>
  <c r="P83" i="82"/>
  <c r="Q83" i="82" s="1"/>
  <c r="R83" i="82" s="1"/>
  <c r="P82" i="82"/>
  <c r="Q82" i="82" s="1"/>
  <c r="R82" i="82" s="1"/>
  <c r="R88" i="82" s="1"/>
  <c r="P75" i="82"/>
  <c r="Q75" i="82" s="1"/>
  <c r="R75" i="82" s="1"/>
  <c r="P74" i="82"/>
  <c r="Q74" i="82" s="1"/>
  <c r="R74" i="82" s="1"/>
  <c r="R73" i="82"/>
  <c r="Q73" i="82"/>
  <c r="P73" i="82"/>
  <c r="P72" i="82"/>
  <c r="Q72" i="82" s="1"/>
  <c r="R72" i="82" s="1"/>
  <c r="P71" i="82"/>
  <c r="Q71" i="82" s="1"/>
  <c r="R71" i="82" s="1"/>
  <c r="P70" i="82"/>
  <c r="Q70" i="82" s="1"/>
  <c r="R70" i="82" s="1"/>
  <c r="R76" i="82" s="1"/>
  <c r="R64" i="82"/>
  <c r="R52" i="82"/>
  <c r="P39" i="82"/>
  <c r="Q39" i="82" s="1"/>
  <c r="R39" i="82" s="1"/>
  <c r="Q38" i="82"/>
  <c r="R38" i="82" s="1"/>
  <c r="Q37" i="82"/>
  <c r="R37" i="82" s="1"/>
  <c r="Q36" i="82"/>
  <c r="R36" i="82" s="1"/>
  <c r="P35" i="82"/>
  <c r="Q35" i="82" s="1"/>
  <c r="R35" i="82" s="1"/>
  <c r="Q34" i="82"/>
  <c r="R34" i="82" s="1"/>
  <c r="Q198" i="77"/>
  <c r="R198" i="77" s="1"/>
  <c r="P197" i="77"/>
  <c r="Q197" i="77" s="1"/>
  <c r="R197" i="77" s="1"/>
  <c r="P196" i="77"/>
  <c r="Q196" i="77" s="1"/>
  <c r="R196" i="77" s="1"/>
  <c r="Q195" i="77"/>
  <c r="R195" i="77" s="1"/>
  <c r="P194" i="77"/>
  <c r="Q194" i="77" s="1"/>
  <c r="R194" i="77" s="1"/>
  <c r="P193" i="77"/>
  <c r="Q193" i="77" s="1"/>
  <c r="R193" i="77" s="1"/>
  <c r="P186" i="77"/>
  <c r="Q186" i="77" s="1"/>
  <c r="R186" i="77" s="1"/>
  <c r="P185" i="77"/>
  <c r="Q185" i="77" s="1"/>
  <c r="R185" i="77" s="1"/>
  <c r="P184" i="77"/>
  <c r="Q184" i="77" s="1"/>
  <c r="R184" i="77" s="1"/>
  <c r="P183" i="77"/>
  <c r="Q183" i="77" s="1"/>
  <c r="R183" i="77" s="1"/>
  <c r="P182" i="77"/>
  <c r="Q182" i="77" s="1"/>
  <c r="R182" i="77" s="1"/>
  <c r="Q181" i="77"/>
  <c r="R181" i="77" s="1"/>
  <c r="R187" i="77" s="1"/>
  <c r="P181" i="77"/>
  <c r="Q173" i="77"/>
  <c r="R173" i="77" s="1"/>
  <c r="Q172" i="77"/>
  <c r="R172" i="77" s="1"/>
  <c r="P172" i="77"/>
  <c r="Q171" i="77"/>
  <c r="R171" i="77" s="1"/>
  <c r="Q170" i="77"/>
  <c r="R170" i="77" s="1"/>
  <c r="Q169" i="77"/>
  <c r="R169" i="77" s="1"/>
  <c r="P162" i="77"/>
  <c r="Q162" i="77" s="1"/>
  <c r="R162" i="77" s="1"/>
  <c r="P161" i="77"/>
  <c r="Q161" i="77" s="1"/>
  <c r="R161" i="77" s="1"/>
  <c r="Q160" i="77"/>
  <c r="R160" i="77" s="1"/>
  <c r="Q159" i="77"/>
  <c r="R159" i="77" s="1"/>
  <c r="Q158" i="77"/>
  <c r="R158" i="77" s="1"/>
  <c r="Q157" i="77"/>
  <c r="R157" i="77" s="1"/>
  <c r="Q150" i="77"/>
  <c r="R150" i="77" s="1"/>
  <c r="Q149" i="77"/>
  <c r="R149" i="77" s="1"/>
  <c r="Q148" i="77"/>
  <c r="R148" i="77" s="1"/>
  <c r="Q147" i="77"/>
  <c r="R147" i="77" s="1"/>
  <c r="Q146" i="77"/>
  <c r="R146" i="77" s="1"/>
  <c r="P145" i="77"/>
  <c r="Q145" i="77" s="1"/>
  <c r="R145" i="77" s="1"/>
  <c r="P137" i="77"/>
  <c r="Q137" i="77" s="1"/>
  <c r="R137" i="77" s="1"/>
  <c r="P136" i="77"/>
  <c r="Q136" i="77" s="1"/>
  <c r="R136" i="77" s="1"/>
  <c r="P135" i="77"/>
  <c r="Q135" i="77" s="1"/>
  <c r="R135" i="77" s="1"/>
  <c r="P134" i="77"/>
  <c r="Q134" i="77" s="1"/>
  <c r="R134" i="77" s="1"/>
  <c r="P133" i="77"/>
  <c r="Q133" i="77" s="1"/>
  <c r="R133" i="77" s="1"/>
  <c r="Q132" i="77"/>
  <c r="R132" i="77" s="1"/>
  <c r="R138" i="77" s="1"/>
  <c r="P132" i="77"/>
  <c r="P125" i="77"/>
  <c r="Q125" i="77" s="1"/>
  <c r="R125" i="77" s="1"/>
  <c r="P124" i="77"/>
  <c r="Q124" i="77" s="1"/>
  <c r="R124" i="77" s="1"/>
  <c r="Q123" i="77"/>
  <c r="R123" i="77" s="1"/>
  <c r="Q122" i="77"/>
  <c r="R122" i="77" s="1"/>
  <c r="Q121" i="77"/>
  <c r="R121" i="77" s="1"/>
  <c r="P121" i="77"/>
  <c r="Q120" i="77"/>
  <c r="R120" i="77" s="1"/>
  <c r="P120" i="77"/>
  <c r="Q113" i="77"/>
  <c r="R113" i="77" s="1"/>
  <c r="Q112" i="77"/>
  <c r="R112" i="77" s="1"/>
  <c r="Q111" i="77"/>
  <c r="R111" i="77" s="1"/>
  <c r="Q110" i="77"/>
  <c r="R110" i="77" s="1"/>
  <c r="Q109" i="77"/>
  <c r="R109" i="77" s="1"/>
  <c r="P108" i="77"/>
  <c r="Q108" i="77" s="1"/>
  <c r="R108" i="77" s="1"/>
  <c r="P101" i="77"/>
  <c r="Q101" i="77" s="1"/>
  <c r="R101" i="77" s="1"/>
  <c r="P100" i="77"/>
  <c r="Q100" i="77" s="1"/>
  <c r="R100" i="77" s="1"/>
  <c r="Q99" i="77"/>
  <c r="R99" i="77" s="1"/>
  <c r="Q98" i="77"/>
  <c r="R98" i="77" s="1"/>
  <c r="P98" i="77"/>
  <c r="P97" i="77"/>
  <c r="Q97" i="77" s="1"/>
  <c r="R97" i="77" s="1"/>
  <c r="P96" i="77"/>
  <c r="Q96" i="77" s="1"/>
  <c r="R96" i="77" s="1"/>
  <c r="P89" i="77"/>
  <c r="Q89" i="77" s="1"/>
  <c r="R89" i="77" s="1"/>
  <c r="Q88" i="77"/>
  <c r="R88" i="77" s="1"/>
  <c r="P88" i="77"/>
  <c r="P84" i="77"/>
  <c r="Q84" i="77" s="1"/>
  <c r="R84" i="77" s="1"/>
  <c r="R76" i="77"/>
  <c r="P63" i="77"/>
  <c r="Q63" i="77" s="1"/>
  <c r="R63" i="77" s="1"/>
  <c r="P62" i="77"/>
  <c r="Q62" i="77" s="1"/>
  <c r="R62" i="77" s="1"/>
  <c r="P61" i="77"/>
  <c r="Q61" i="77" s="1"/>
  <c r="R61" i="77" s="1"/>
  <c r="P60" i="77"/>
  <c r="Q60" i="77" s="1"/>
  <c r="R60" i="77" s="1"/>
  <c r="P59" i="77"/>
  <c r="Q59" i="77" s="1"/>
  <c r="R59" i="77" s="1"/>
  <c r="Q58" i="77"/>
  <c r="R58" i="77" s="1"/>
  <c r="R64" i="77" s="1"/>
  <c r="P58" i="77"/>
  <c r="P51" i="77"/>
  <c r="Q51" i="77" s="1"/>
  <c r="R51" i="77" s="1"/>
  <c r="P50" i="77"/>
  <c r="Q50" i="77" s="1"/>
  <c r="R50" i="77" s="1"/>
  <c r="P49" i="77"/>
  <c r="Q49" i="77" s="1"/>
  <c r="R49" i="77" s="1"/>
  <c r="Q48" i="77"/>
  <c r="R48" i="77" s="1"/>
  <c r="Q47" i="77"/>
  <c r="R47" i="77" s="1"/>
  <c r="P46" i="77"/>
  <c r="Q46" i="77" s="1"/>
  <c r="R46" i="77" s="1"/>
  <c r="P39" i="77"/>
  <c r="Q39" i="77" s="1"/>
  <c r="R39" i="77" s="1"/>
  <c r="Q38" i="77"/>
  <c r="R38" i="77" s="1"/>
  <c r="P38" i="77"/>
  <c r="P37" i="77"/>
  <c r="Q37" i="77" s="1"/>
  <c r="R37" i="77" s="1"/>
  <c r="P36" i="77"/>
  <c r="Q36" i="77" s="1"/>
  <c r="R36" i="77" s="1"/>
  <c r="Q35" i="77"/>
  <c r="R35" i="77" s="1"/>
  <c r="Q34" i="77"/>
  <c r="R34" i="77" s="1"/>
  <c r="D20" i="78"/>
  <c r="C20" i="78"/>
  <c r="H5" i="78"/>
  <c r="G5" i="78"/>
  <c r="D5" i="78"/>
  <c r="C5" i="78"/>
  <c r="H29" i="83"/>
  <c r="G29" i="83"/>
  <c r="H21" i="83"/>
  <c r="G21" i="83"/>
  <c r="D21" i="83"/>
  <c r="C21" i="83"/>
  <c r="D73" i="78"/>
  <c r="C74" i="78"/>
  <c r="D65" i="78"/>
  <c r="C65" i="78"/>
  <c r="H58" i="78"/>
  <c r="D58" i="78"/>
  <c r="C58" i="78"/>
  <c r="H50" i="78"/>
  <c r="G50" i="78"/>
  <c r="D50" i="78"/>
  <c r="C50" i="78"/>
  <c r="H43" i="78"/>
  <c r="G43" i="78"/>
  <c r="D43" i="78"/>
  <c r="C43" i="78"/>
  <c r="H35" i="78"/>
  <c r="G35" i="78"/>
  <c r="D35" i="78"/>
  <c r="C35" i="78"/>
  <c r="H28" i="78"/>
  <c r="H20" i="78"/>
  <c r="G20" i="78"/>
  <c r="R52" i="77" l="1"/>
  <c r="R40" i="82"/>
  <c r="R102" i="77"/>
  <c r="R172" i="82"/>
  <c r="R124" i="82"/>
  <c r="R163" i="77"/>
  <c r="R199" i="77"/>
  <c r="R148" i="82"/>
  <c r="R136" i="82"/>
  <c r="R112" i="82"/>
  <c r="R175" i="77"/>
  <c r="R151" i="77"/>
  <c r="R114" i="77"/>
  <c r="R126" i="77"/>
  <c r="R90" i="77"/>
  <c r="R40" i="77"/>
  <c r="G30" i="83"/>
  <c r="H30" i="83"/>
  <c r="D30" i="83"/>
  <c r="C30" i="83"/>
  <c r="H59" i="78"/>
  <c r="G59" i="78"/>
  <c r="D59" i="78"/>
  <c r="C59" i="78"/>
  <c r="D74" i="78"/>
  <c r="H44" i="78"/>
  <c r="G44" i="78"/>
  <c r="C44" i="78"/>
  <c r="D44" i="78"/>
  <c r="H29" i="78"/>
  <c r="Q24" i="82" l="1"/>
  <c r="Q25" i="82"/>
  <c r="Q26" i="82"/>
  <c r="Q27" i="82"/>
  <c r="P27" i="82"/>
  <c r="P26" i="82"/>
  <c r="P25" i="82"/>
  <c r="P24" i="82"/>
  <c r="P22" i="82"/>
  <c r="Q22" i="82" s="1"/>
  <c r="Q23" i="82" l="1"/>
  <c r="R23" i="82" s="1"/>
  <c r="R22" i="82"/>
  <c r="R25" i="82"/>
  <c r="R27" i="82"/>
  <c r="R24" i="82"/>
  <c r="R26" i="82"/>
  <c r="R28" i="82" l="1"/>
  <c r="P23" i="77"/>
  <c r="H13" i="83"/>
  <c r="G13" i="83"/>
  <c r="H5" i="83"/>
  <c r="G5" i="83"/>
  <c r="D13" i="83"/>
  <c r="C13" i="83"/>
  <c r="D5" i="83"/>
  <c r="C5" i="83"/>
  <c r="D28" i="78"/>
  <c r="C29" i="78"/>
  <c r="H13" i="78"/>
  <c r="G13" i="78"/>
  <c r="P26" i="77"/>
  <c r="Q27" i="77" l="1"/>
  <c r="R27" i="77" s="1"/>
  <c r="Q26" i="77"/>
  <c r="R26" i="77" s="1"/>
  <c r="Q25" i="77"/>
  <c r="R25" i="77" s="1"/>
  <c r="Q24" i="77"/>
  <c r="R24" i="77" s="1"/>
  <c r="Q23" i="77"/>
  <c r="R23" i="77" s="1"/>
  <c r="D29" i="78"/>
  <c r="H14" i="78"/>
  <c r="G14" i="78"/>
  <c r="G14" i="83"/>
  <c r="C14" i="83"/>
  <c r="D14" i="83"/>
  <c r="H14" i="83"/>
  <c r="Q22" i="77"/>
  <c r="R22" i="77" l="1"/>
  <c r="R28" i="77" l="1"/>
  <c r="D13" i="78" l="1"/>
  <c r="D14" i="78" s="1"/>
  <c r="C13" i="78"/>
  <c r="C14" i="78" s="1"/>
</calcChain>
</file>

<file path=xl/sharedStrings.xml><?xml version="1.0" encoding="utf-8"?>
<sst xmlns="http://schemas.openxmlformats.org/spreadsheetml/2006/main" count="2071" uniqueCount="419">
  <si>
    <t xml:space="preserve"> SECRETARÍA DE EDUCACIÓN</t>
  </si>
  <si>
    <t>OBSERVACIONES</t>
  </si>
  <si>
    <t xml:space="preserve">CONTRATO O FACTURA No. </t>
  </si>
  <si>
    <t>OBJETO DEL CONTRATO</t>
  </si>
  <si>
    <t>FECHA DE INICIACIÓN</t>
  </si>
  <si>
    <t>FECHA DE TERMINACIÓN</t>
  </si>
  <si>
    <t>VALOR CONTRATO</t>
  </si>
  <si>
    <t>PRIVADA</t>
  </si>
  <si>
    <t>EMPRESA-ENTIDAD CONTRATANTE</t>
  </si>
  <si>
    <t>ÚNICO</t>
  </si>
  <si>
    <t>PÚBLICA</t>
  </si>
  <si>
    <t xml:space="preserve">      ALCALDIA MAYOR DE BOGOTA D.C.</t>
  </si>
  <si>
    <t>UNIÓN TEMPORAL</t>
  </si>
  <si>
    <t>OFRECIMIENTO TÉCNICO-EXPERIENCIA ESPECÍFICA</t>
  </si>
  <si>
    <t>ALCALDIA MAYOR DE BOGOTA D.C.</t>
  </si>
  <si>
    <t>OFRECIMIENTO TÉCNICO- ESPECIFICACIONES TÉCNICAS</t>
  </si>
  <si>
    <t xml:space="preserve"> VERIFICACIÓN OFRECIMIENTO TÉCNICO</t>
  </si>
  <si>
    <t>VALOR VALIDO A CERTIFICAR PARA EXPERIENCIA</t>
  </si>
  <si>
    <t xml:space="preserve">VALOR CONTRATO A CERTIFICAR   </t>
  </si>
  <si>
    <t xml:space="preserve">VALOR CONTRATO A CERTIFICAR DIVIDIDO EN SMLMV (AÑO TERMINACION) </t>
  </si>
  <si>
    <t>VERIFICACIÓN</t>
  </si>
  <si>
    <t xml:space="preserve">NOMBRE PROPONENTE </t>
  </si>
  <si>
    <t>PROPONENTE No. 2</t>
  </si>
  <si>
    <t>CUMPLE</t>
  </si>
  <si>
    <t>PROPONENTE No. 3</t>
  </si>
  <si>
    <t>PROPONENTE No. 4</t>
  </si>
  <si>
    <t>Si lo aporta</t>
  </si>
  <si>
    <t>FORMA DE PARTICIPACIÓN - CON % DE PARTICIPACIÓN</t>
  </si>
  <si>
    <t>PROPONENTE No. 5</t>
  </si>
  <si>
    <t>PROPONENTE No. 7</t>
  </si>
  <si>
    <t>PROPONENTE No. 1</t>
  </si>
  <si>
    <t>PROPONENTE No. 6</t>
  </si>
  <si>
    <t>CERTIFICACIONES</t>
  </si>
  <si>
    <r>
      <rPr>
        <b/>
        <sz val="10"/>
        <rFont val="Arial"/>
        <family val="2"/>
      </rPr>
      <t>2. Cantidad certificaciones:</t>
    </r>
    <r>
      <rPr>
        <sz val="10"/>
        <rFont val="Arial"/>
        <family val="2"/>
      </rPr>
      <t xml:space="preserve"> Máximo 6</t>
    </r>
  </si>
  <si>
    <t>PROPONENTE No. 8</t>
  </si>
  <si>
    <r>
      <t xml:space="preserve">4. Experiencia en: </t>
    </r>
    <r>
      <rPr>
        <sz val="10"/>
        <rFont val="Arial"/>
        <family val="2"/>
      </rPr>
      <t xml:space="preserve">Compraventa de equipos de cocina y/o suministro de equipos de cocina </t>
    </r>
  </si>
  <si>
    <r>
      <t xml:space="preserve">4. Experiencia en: </t>
    </r>
    <r>
      <rPr>
        <sz val="10"/>
        <rFont val="Arial"/>
        <family val="2"/>
      </rPr>
      <t>Compraventa de muebles, utensilios y herramientas de cocina y/o suministro de muebles, utensilios y herramientas de cocina</t>
    </r>
  </si>
  <si>
    <t>SERLE</t>
  </si>
  <si>
    <t>CONTROL</t>
  </si>
  <si>
    <t>No lo aporta</t>
  </si>
  <si>
    <t>EVALUACIÓN TÉCNICA- ECONÓMICA: SELECCIÓN ABREVIADA POR SUBASTA INVERSA ELECTRÓNICA No. SED-SA-SI-DDE-041-2020 GRUPO 1</t>
  </si>
  <si>
    <r>
      <t>Requisito mínimo</t>
    </r>
    <r>
      <rPr>
        <b/>
        <sz val="12"/>
        <rFont val="Arial"/>
        <family val="2"/>
      </rPr>
      <t xml:space="preserve"> ( Pliego de Condiciones)</t>
    </r>
  </si>
  <si>
    <t>PROPONENTE No. 9</t>
  </si>
  <si>
    <t>PROPONENTE No. 10</t>
  </si>
  <si>
    <t>PROPONENTE No. 11</t>
  </si>
  <si>
    <t>PROPONENTE No. 12</t>
  </si>
  <si>
    <t>ICOMAGER S.A.S.</t>
  </si>
  <si>
    <t>CI WARRIORS COMPANY S.A.S.</t>
  </si>
  <si>
    <t>SIRIUS GOLD S.A.S.</t>
  </si>
  <si>
    <t>FARRETERIA FORERO S.A.</t>
  </si>
  <si>
    <t>PROPONENTE No. 14</t>
  </si>
  <si>
    <t>PROPONENTE No. 15</t>
  </si>
  <si>
    <t>MECANOMEGA LTDA</t>
  </si>
  <si>
    <t>PROPONENTE No. 16</t>
  </si>
  <si>
    <t>INVERSIONES MANUEL ROMERO S.A.S.</t>
  </si>
  <si>
    <t>PROPONENTE No. 17</t>
  </si>
  <si>
    <t>PROPONENTE No. 19</t>
  </si>
  <si>
    <t>EVALUACIÓN TÉCNICA- ECONÓMICA: SELECCIÓN ABREVIADA POR SUBASTA INVERSA ELECTRÓNICA No. SED-SA-SI-DDE-041-2020 GRUPO 2</t>
  </si>
  <si>
    <r>
      <t>Requisito mínimo</t>
    </r>
    <r>
      <rPr>
        <b/>
        <sz val="12"/>
        <rFont val="Arial"/>
        <family val="2"/>
      </rPr>
      <t xml:space="preserve"> (Pliego de Condiciones)</t>
    </r>
  </si>
  <si>
    <t xml:space="preserve">UNIÓN TEMPORAL GALCON integrada por ZINGAL S.A.S. con el 70% de participación  y CONTROL GROUP IND S.A.S. con el 30% de participación.  </t>
  </si>
  <si>
    <t xml:space="preserve">UNIÓN TEMPORAL EDUFOR integrada por GIOVANI RAMIRO PEREZ CHARRIS con el 63% de participación  e INVERSIONES GUERFOR con el 37% de participación.  </t>
  </si>
  <si>
    <t xml:space="preserve">UNIÓN TEMPORAL COCINAS 2020 integrada por COMERCIALIZADORA Y DISTRIBUIDORA INTERAMERICANA LTDA con el 27% de participación  y JORGE ENRIQUE SANCHEZ FAJARDO con el 73% de participación.  </t>
  </si>
  <si>
    <t xml:space="preserve">UNIÓN TEMPORAL DOTAEQUIPOS SED 2020 integrada por FERMAT COMERCIAL S.A. con el 83% de participación  y LAS VIVIENDAS SOCIEDAD S.A.- DOTACERO con el 17% de participación.  </t>
  </si>
  <si>
    <t xml:space="preserve">UNIÓN TEMPORAL SUMINISTROS DE COCINA 2020 integrada por TALENTO COMERCIALIZADORA S.A. con el 50% de participación  y COMERCIALIZADORA SERLE.COM S.A.S. con el 50% de participación.  </t>
  </si>
  <si>
    <t xml:space="preserve">UNIÓN TEMPORAL SIU-TECH integrada por SOLUCIONES INTEGRALES UNION S.A.S. con el 39% de participación  y KITCHEN TECHNOLOGY S.A.S. con el 61% de participación.  </t>
  </si>
  <si>
    <t xml:space="preserve">CONSORCIO DOTACION J&amp;L 2020 integrada por JHON FARID MENDEZ LUGO con el 98% de participación  y COMERCIALIZADORA LUCICAR DEL HUILA S.A.S. con el 2% de participación.  </t>
  </si>
  <si>
    <t>SUMINISTROS Y CONTRATOS SAN JOSE S.A.S.</t>
  </si>
  <si>
    <t>ANDRES OCHOA OJEDA</t>
  </si>
  <si>
    <t>PROPONENTE No. 13</t>
  </si>
  <si>
    <t>PROPONENTE No. 18</t>
  </si>
  <si>
    <t>LICITACIONES Y ASESORIAS LICCONT S.A.S.</t>
  </si>
  <si>
    <t xml:space="preserve">ANEXO </t>
  </si>
  <si>
    <t xml:space="preserve">VERIFICACIÓN REPORTE CONTRATO EN EL RUP </t>
  </si>
  <si>
    <t xml:space="preserve">VERIFICACIÓN CLASIFICADOR UNSPSC HASTA EL TERCER NIVEL  </t>
  </si>
  <si>
    <t>Requisitos mínimos (numeral 4.3.1 del Pliego de Condiciones Definitivo):</t>
  </si>
  <si>
    <r>
      <rPr>
        <b/>
        <sz val="10"/>
        <rFont val="Arial"/>
        <family val="2"/>
      </rPr>
      <t>1. Acreditar valor igual o superior al 100% del presupuesto asignado que</t>
    </r>
    <r>
      <rPr>
        <sz val="10"/>
        <rFont val="Arial"/>
        <family val="2"/>
      </rPr>
      <t xml:space="preserve"> </t>
    </r>
    <r>
      <rPr>
        <b/>
        <sz val="10"/>
        <rFont val="Arial"/>
        <family val="2"/>
      </rPr>
      <t>corresponde a: $ 3,552,569,151</t>
    </r>
  </si>
  <si>
    <r>
      <rPr>
        <b/>
        <sz val="10"/>
        <rFont val="Arial"/>
        <family val="2"/>
      </rPr>
      <t>3. Objeto:</t>
    </r>
    <r>
      <rPr>
        <sz val="10"/>
        <rFont val="Arial"/>
        <family val="2"/>
      </rPr>
      <t xml:space="preserve"> :ADQUIRIR DOTACIÓN DE COCINA PARA LOS COLEGIOS DEL DISTRITO CAPITAL, CONFORME A
LAS NECESIDADES EVIDENCIADAS POR LA SECRETARÍA DE EDUCACIÓN DEL DISTRITO.
</t>
    </r>
  </si>
  <si>
    <t xml:space="preserve">VALOR VALIDO A CERTIFICAR PARA EXPERIENCIA MULTIPLICADO EN SMLMV (2020-$877,803) </t>
  </si>
  <si>
    <t>IGUAL O MAYOR AL 100% DEL PRESUPUESTO OFICIAL EQUIVALENTE A $ 3,552,569,151</t>
  </si>
  <si>
    <t xml:space="preserve">VERIFICACIÓN TOTAL </t>
  </si>
  <si>
    <r>
      <rPr>
        <b/>
        <sz val="10"/>
        <rFont val="Arial"/>
        <family val="2"/>
      </rPr>
      <t>1. Acreditar valor igual o superior al 100% del presupuesto asignado que</t>
    </r>
    <r>
      <rPr>
        <sz val="10"/>
        <rFont val="Arial"/>
        <family val="2"/>
      </rPr>
      <t xml:space="preserve"> </t>
    </r>
    <r>
      <rPr>
        <b/>
        <sz val="10"/>
        <rFont val="Arial"/>
        <family val="2"/>
      </rPr>
      <t>corresponde a: $ 87,813,551</t>
    </r>
  </si>
  <si>
    <t>IGUAL O MAYOR AL 100% DEL PRESUPUESTO OFICIAL EQUIVALENTE A $ 87,813,551</t>
  </si>
  <si>
    <t>RESUMEN</t>
  </si>
  <si>
    <t xml:space="preserve">  OFRECIMIENTO TÉCNICO</t>
  </si>
  <si>
    <t>EXPERIENCIA MINIMA</t>
  </si>
  <si>
    <t>ZINGAL</t>
  </si>
  <si>
    <t>GIOVANNI</t>
  </si>
  <si>
    <t>GUERFOR</t>
  </si>
  <si>
    <t>INTERAMERICANA</t>
  </si>
  <si>
    <t>SANCHEZ</t>
  </si>
  <si>
    <t>FERMAT</t>
  </si>
  <si>
    <t>DOTACERO</t>
  </si>
  <si>
    <t>TALENTO</t>
  </si>
  <si>
    <t>PLASTICOS</t>
  </si>
  <si>
    <t>INSTITUCIONAL</t>
  </si>
  <si>
    <t>SOLUCIONES</t>
  </si>
  <si>
    <t>KITCHEN</t>
  </si>
  <si>
    <t>JHON</t>
  </si>
  <si>
    <t>LUCICAR</t>
  </si>
  <si>
    <t>RAFAEL</t>
  </si>
  <si>
    <t>FRICON</t>
  </si>
  <si>
    <t xml:space="preserve">UNIÓN TEMPORAL SUMINISTROS DE COCINA 2020 integrada por TALENTO COMERCIALIZADORA S.A. con el 50% de participación  y COMERCIALIZALIZADORA SERLE.COM S.A.S. con el 50% de participación.  </t>
  </si>
  <si>
    <t>PROYECTO: LUIS ALFONSO FRANCO SAAVEDRA-CONTRATISTA- DDE
                   NESTOR JAVIER PINILLA RIVEROS- CONTRATISTA-DDE</t>
  </si>
  <si>
    <t>PROYECTO: LUIS ALFONSO FRANCO SAAVEDRA-CONTRATISTA-DDE
                   NESTOR JAVIER PINILLA RIVEROS-CONTRATISTA-DDE</t>
  </si>
  <si>
    <t>SI PRESENTA</t>
  </si>
  <si>
    <t>CONSECUTIVO 108</t>
  </si>
  <si>
    <t>CONSECUTIVO 24</t>
  </si>
  <si>
    <t>CONSECUTIVO 37</t>
  </si>
  <si>
    <t>CONSECUTIVO 36</t>
  </si>
  <si>
    <t>CONSECUTIVO 31</t>
  </si>
  <si>
    <t>CONSECUTIVO 101</t>
  </si>
  <si>
    <t>2016021261- BEJARANO</t>
  </si>
  <si>
    <t>434 DE 2015- BEJARANO</t>
  </si>
  <si>
    <t>2016021261- DISTRIBUCIONES</t>
  </si>
  <si>
    <t>257-2019- DISTRIBUCIONES</t>
  </si>
  <si>
    <t>007 DEL 19 MARZO- DISTRIBUCIONES</t>
  </si>
  <si>
    <t>X</t>
  </si>
  <si>
    <t>COMPRA DE MENAJE
PARA EL ADECUADO
FUNCIONAMIENTO Y
OPERATIVIDAD DE LOS
COMEDORES DE LAS
INSTITUCIONES ….</t>
  </si>
  <si>
    <t>SUMINISTRO DE MENAJE ESCOLAR PARA ….</t>
  </si>
  <si>
    <t>DOTACIÓN CENTRO DE VIDA “DÍA” EN EL BARRIO BASTIDA LOCALIDAD 2….</t>
  </si>
  <si>
    <t>SUMINISTRO DE DOTACION DE MENAJE Y ELECTRODOMESTICOS…</t>
  </si>
  <si>
    <t>SA-SIP-MSM-010-2019 DISTRIBUCIONES</t>
  </si>
  <si>
    <t xml:space="preserve">CONSORCIO DR MENAJE 2020 integrada por RAFAEL BEJARANO GUALDRON con el 85% de participación  y DISTRIBUCIONES RBR S.A.S.  con el 15% de participación.  </t>
  </si>
  <si>
    <t xml:space="preserve">CONSORCIO DR MENAJE 2020 integrada por RAFAEL BEJARANO GUALDRON con el 85% de participación  y DISTRIBUCIONES RBR S.A.S.  con el 15% de participación. </t>
  </si>
  <si>
    <t xml:space="preserve">CONSORCIO DR MENAJE 2020 integrada por RAFAEL BEJARANO GUALDRON con el 85% de participación  y DISTRIBUCIONES RBR S.A.S.  con el 15% de participación.   </t>
  </si>
  <si>
    <t>EL CONSORCIO NO CUMPLE LO INDICADO EN EL NUMERAL 4,3,1,1 "REGLAS PARA LA VALORACIÓN DE EXPERIENCIA", CUANDO LA EXPERIENCIA ES PRESENTADA EN UNIÓN TEMPORAL O CONSORCIO. % DE PARTICIPACIÓN.</t>
  </si>
  <si>
    <t xml:space="preserve">DOTACION DE EQUIPOS Y
UTENSILIOS BASICOS
(MENAJE)PARA LA
PRESTACION DEL…. </t>
  </si>
  <si>
    <t xml:space="preserve">La certificación aportada no fue tenida en cuenta, puesto que esta incumple lo establecido en el numeral 4,3,1,1 del pliego de condiciones literal g. Se debera determinar los valores relacionados a la exigencia del pliego de condiciones a equipos de cocina, puesto que en el objeto del contrato se relaciona menaje.  El proponente deberá presentar documentos que permitan establecer y determinar los valores de los elementos relacionados a la experiencia solicitada (solo eqipos de cocina). </t>
  </si>
  <si>
    <t>NO CUMPLE</t>
  </si>
  <si>
    <t xml:space="preserve">Solo se tuvo en cuenta los valores relacionados a la experiencia solicitada (Equipos de cocina), lo demás fue descartado. </t>
  </si>
  <si>
    <t>CONSECUTIVO 110</t>
  </si>
  <si>
    <t>CONSECUTIVO 128</t>
  </si>
  <si>
    <t>CONSECUTIVO 156</t>
  </si>
  <si>
    <t>CONSECUTIVO 155</t>
  </si>
  <si>
    <t>CONSECUTIVO 13</t>
  </si>
  <si>
    <t>CONSECUTIVO 21</t>
  </si>
  <si>
    <t>1826 DE 2015- NO INDICA QUIEN LO PRESENTA</t>
  </si>
  <si>
    <t>4143.010.26.566.2 017- JHON</t>
  </si>
  <si>
    <t>CONTRATO No. 4146.010.26.1. 1280- JHON</t>
  </si>
  <si>
    <t>CONTRATO DE COMPRA No. 2393- JHON</t>
  </si>
  <si>
    <t>325- JHON</t>
  </si>
  <si>
    <t>4- LUCICAR</t>
  </si>
  <si>
    <t>ADQUISICIÓN DE MENAJE ELEMENTOS Y
ELECTRODOMESTICOS PARA RESTAURANTES
ESCOLARES, EQUIPOS TECNOLÓGICOS Y
MOBILIARIO….</t>
  </si>
  <si>
    <t>Suministro de Dotación para centros de
desarrollo infantil Grupo DOS (2) Y TRES (3) de
acuerdo a las especificaciones…</t>
  </si>
  <si>
    <t>Suministrar la dotación requerida para el
equipamiento de las instalaciones de los centros
de Desarrollo Infantil del municipio de Santiago ….</t>
  </si>
  <si>
    <t>ADQUISICION Y DOTACION DE ELEMENTOS PARA
INTERNADO ESCOLAR A LAS INSTITUCIONES
EDUCATIVAS SALVADOR
CAMACHO MUNICIPIO NUNCHIA, LUIS MARIA
JIMENEZ MUNICIPIO AGUAZUL, BONIFACIO
GUTIERREZ, CARLOS LLERAS RESTREP….</t>
  </si>
  <si>
    <t>Contratar el suministro de equipos y elementos
necesarios para dotar los ambientes de
agricultura de presición, agroindustria y pecuaria….</t>
  </si>
  <si>
    <t>SUMINISTRO E INSTALACION DE EQUIPOS DE
COCINA, MENAJE Y ELECTRODOMESTICOS Y
GASODOMESTICOS.</t>
  </si>
  <si>
    <t>La experiencia aportada no fue tenida en cuenta, puesto que esta incumple lo establecido en el numeral 4,3,1,1 del pliego de condiciones literal g. Se debera determinar los valores relacionados a la exigencia del pliego de condiciones a equipos de cocina, puesto que en el objeto del contrato se relaciona menaje, tecnologia, mobiliario.  El proponente deberá presentar documentos que permitan establecer y determinar los valores de los elementos relacionados a la experiencia solicitada (solo eqipos de cocina). Se debera presentar soportes, para la verificacion correspondiente y determinar a nombre de quien de los consorciados se presenta cada uno de los contrato.</t>
  </si>
  <si>
    <t>CONSECUTIVO 5</t>
  </si>
  <si>
    <t>CONSECUTIVO 7</t>
  </si>
  <si>
    <t>CONSECUTIVO 56</t>
  </si>
  <si>
    <t>CONSECUTIVO 61</t>
  </si>
  <si>
    <t>CONSECUTIVO 17</t>
  </si>
  <si>
    <t>8194-2013</t>
  </si>
  <si>
    <t>6417-2012</t>
  </si>
  <si>
    <t>4080-2016</t>
  </si>
  <si>
    <t>4109-2009</t>
  </si>
  <si>
    <t>X-50%</t>
  </si>
  <si>
    <t>X-99%</t>
  </si>
  <si>
    <t>ADQUIRIR DOTACION DE COCINA PARA LOS COLEGIOS DEL….</t>
  </si>
  <si>
    <t>COMPRA Y DISTRIBUCION DE COLCHONETAS, EQUIPOS DE AUDIO Y VIDEO….</t>
  </si>
  <si>
    <t>COMPRA DISTRIBUCION E INSTALACION DE EQUIPOS….</t>
  </si>
  <si>
    <t>SUMINISTRAR DOTACION DE COCINAS….</t>
  </si>
  <si>
    <t>ADQUISICION DISTRIBUCION E INSTALACION DE EQUIPOS INDUSTRIALES….</t>
  </si>
  <si>
    <t>Solo se toma el valor, según su porcentaje de participación en la ejecución.</t>
  </si>
  <si>
    <t>X-35,90%</t>
  </si>
  <si>
    <t>La experiencia aportada no fue tenida en cuenta, puesto que esta incumple lo establecido en el numeral 4,3,1,1 del pliego de condiciones literal g. Se debera determinar los valores relacionados a la exigencia del pliego de condiciones a equipos de cocina, puesto que en el objeto del contrato se relaciona dotacion.  El proponente deberá presentar documentos que permitan establecer y determinar los valores de los elementos relacionados a la experiencia solicitada (solo eqipos de cocina). Se debera presentar soportes, para la verificacion correspondiente y determinar a nombre de quien de los consorciados se presenta cada uno de los contrato.</t>
  </si>
  <si>
    <t>La experiencia aportada no fue tenida en cuenta, puesto que esta incumple lo establecido en el numeral 4,3,1,1 del pliego de condiciones literal g. Se debera determinar los valores relacionados a la exigencia del pliego de condiciones a equipos de cocina, puesto que en el objeto del contrato se relaciona dotacion y elementos.  El proponente deberá presentar documentos que permitan establecer y determinar los valores de los elementos relacionados a la experiencia solicitada (solo eqipos de cocina). Se debera presentar soportes, para la verificacion correspondiente y determinar a nombre de quien de los consorciados se presenta cada uno de los contrato.</t>
  </si>
  <si>
    <t>La experiencia aportada no fue tenida en cuenta, puesto que esta incumple lo establecido en el numeral 4,3,1,1 del pliego de condiciones literal g. Se debera determinar los valores relacionados a la exigencia del pliego de condiciones a equipos de cocina, puesto que en el objeto del contrato se relaciona elementos.  El proponente deberá presentar documentos que permitan establecer y determinar los valores de los elementos relacionados a la experiencia solicitada (solo eqipos de cocina). Se debera presentar soportes, para la verificacion correspondiente y determinar a nombre de quien de los consorciados se presenta cada uno de los contrato.</t>
  </si>
  <si>
    <t>La experiencia aportada no fue tenida en cuenta, puesto que esta incumple lo establecido en el numeral 4,3,1,1 del pliego de condiciones literal g. Se debera determinar los valores relacionados a la exigencia del pliego de condiciones a equipos de cocina, puesto que en el objeto del contrato se relaciona menaje y electrodomesticos.  El proponente deberá presentar documentos que permitan establecer y determinar los valores de los elementos relacionados a la experiencia solicitada (solo eqipos de cocina). Se debera presentar soportes, para la verificacion correspondiente y determinar a nombre de quien de los consorciados se presenta cada uno de los contrato.</t>
  </si>
  <si>
    <t>La experiencia aportada no fue tenida en cuenta, puesto que esta incumple lo establecido en el numeral 4,3,1,1 del pliego de condiciones literal g. Se debera determinar los valores relacionados a la exigencia del pliego de condiciones a equipos de cocina, puesto que en el objeto del contrato se relaciona menaje y electrodomesticos.  El proponente deberá presentar documentos que permitan establecer y determinar los valores de los elementos relacionados a la experiencia solicitada (muebles, utensilios y herramientas de cocina). Se debera presentar soportes, para la verificacion correspondiente y determinar a nombre de quien de los consorciados se presenta cada uno de los contrato.</t>
  </si>
  <si>
    <t>ADQUIRIR DOTACION DE COCINA PARA LOS…..</t>
  </si>
  <si>
    <t xml:space="preserve"> CUMPLE</t>
  </si>
  <si>
    <t>CONSECUTIVO 3</t>
  </si>
  <si>
    <t xml:space="preserve">SIN CONSECUTIVO </t>
  </si>
  <si>
    <t>CONSECUTIVO 4</t>
  </si>
  <si>
    <t>CONSECUTIVO 2</t>
  </si>
  <si>
    <t>SHT.210,0
1,4,42/039-
201</t>
  </si>
  <si>
    <t>011-044- 2018</t>
  </si>
  <si>
    <t>099 del 06 de agosto de 2018</t>
  </si>
  <si>
    <t>944 de 2015</t>
  </si>
  <si>
    <t>301-2018- 020</t>
  </si>
  <si>
    <t>La experiencia aportada no fue tenida en cuenta, puesto que esta incumple lo establecido en el numeral 4,3,1,1 del pliego de condiciones literal g. Se debera determinar los valores relacionados a la exigencia del pliego de condiciones a equipos de cocina, puesto que en el objeto del contrato se relaciona  electrodomesticos.  El proponente deberá presentar documentos que permitan establecer y determinar los valores de los elementos relacionados a la experiencia solicitada (solo eqipos de cocina). Se debera presentar soportes, para la verificacion correspondiente.</t>
  </si>
  <si>
    <t xml:space="preserve">Solo se tuvo en cuenta los valores relacionados a la experiencia solicitada ((muebles, utensilios y herramientas de cocina), lo demás fue descartado. </t>
  </si>
  <si>
    <t>El proponente no indico el consecutivo en el RUP. No fue posible su verficacion. Se solicita indicar el consecutivo.</t>
  </si>
  <si>
    <t>La experiencia aportada no fue tenida en cuenta, puesto que esta incumple lo establecido en el numeral 4,3,1,1 del pliego de condiciones literal g. Se debera determinar los valores relacionados a la exigencia del pliego de condiciones a equipos de cocina, puesto que en el objeto del contrato se relaciona enseres.  El proponente deberá presentar documentos que permitan establecer y determinar los valores de los elementos relacionados a la experiencia solicitada (solo eqipos de cocina). Se debera presentar soportes, para la verificacion correspondiente. El proponente no indico el consecutivo en el RUP. No fue posible su verficacion. Se solicita indicar el consecutivo.</t>
  </si>
  <si>
    <t>CONSECUTIVO 250</t>
  </si>
  <si>
    <t>CONSECUTIVO 18</t>
  </si>
  <si>
    <t>CONSECUTIVO 20</t>
  </si>
  <si>
    <t>CONSECUTIVO 54</t>
  </si>
  <si>
    <t>X-90%</t>
  </si>
  <si>
    <t>001-080- 2017-SOLUCIONES</t>
  </si>
  <si>
    <t>CONTRATODC 102- 2016-KITCHEN</t>
  </si>
  <si>
    <t>4200262393- KITCHEN</t>
  </si>
  <si>
    <t>GIC-0310- KITCHEN</t>
  </si>
  <si>
    <t>317-KITCHEN</t>
  </si>
  <si>
    <t>4200271046-KITCHEN</t>
  </si>
  <si>
    <t>CONSECUTIVO 111</t>
  </si>
  <si>
    <t>CONSECUTIVO 112</t>
  </si>
  <si>
    <t>CONSECUTIVO 10</t>
  </si>
  <si>
    <t>CONSECUTIVO 46</t>
  </si>
  <si>
    <t>ADQUISICION DE ESCABILADEROS PARA BANDEJAS Y VASOS PARA EL RESTAURANTE UNIVERSITARIO….</t>
  </si>
  <si>
    <t>SUMINISTRO E INSTALACION DE EQUIPOS DE COCINA PARA LOS TALLERES DE ENOLOGIA, COCTELERIA…..</t>
  </si>
  <si>
    <t>ADQUISICION DE UTENSILIOS Y ELEMENTOS DE COCINA EN EL AREA DE ALIMENTOS Y BEBIDAS DE LA SEDE…..</t>
  </si>
  <si>
    <t>ADQUISICION DE EQUIPOS DE CAFETERIA PARA LOS CENTRO VACACIONALES DE LA…..</t>
  </si>
  <si>
    <t>SUMINISTRO E INSTALACION DE ESTRUCTURA NO MOVIL, EMPOTRADA AL PISO, PARED O TECHO PARA EL MEJORAMIENTO DE LA INFRAESTRUCTURA DE LAS COCINAS-COMEDORES…..</t>
  </si>
  <si>
    <t>08-2-16241-2015- FRICON</t>
  </si>
  <si>
    <t>2196-2017- FRICON</t>
  </si>
  <si>
    <t>La experiencia aportada no fue tenida en cuenta, puesto que esta incumple lo establecido en el numeral 4,3,1,1 del pliego de condiciones literal g. Se debera determinar los valores relacionados a la exigencia del pliego de condiciones a (muebles, utensilios y herramientas de cocina) puesto que en el objeto del contrato se relaciona equipos.  El proponente deberá presentar documentos que permitan establecer y determinar los valores de los elementos relacionados a la experiencia solicitada (muebles, utensilios y herramientas de cocina). Se debera presentar soportes, para la verificacion correspondiente.</t>
  </si>
  <si>
    <t>La experiencia aportada no fue tenida en cuenta, puesto que esta incumple lo establecido en el numeral 4,3,1,1 del pliego de condiciones literal g. Se debera determinar los valores relacionados a la exigencia del pliego de condiciones a (muebles, utensilios y herramientas de cocina), puesto que en el objeto del contrato se relaciona equipos.  El proponente deberá presentar documentos que permitan establecer y determinar los valores de los elementos relacionados a la experiencia solicitada (muebles, utensilios y herramientas de cocina). Se debera presentar soportes, para la verificacion correspondiente.</t>
  </si>
  <si>
    <t>La experiencia aportada no fue tenida en cuenta, puesto que esta incumple lo establecido en el numeral 4,3,1,1 del pliego de condiciones literal g. Se debera determinar los valores relacionados a la exigencia del pliego de condiciones a (muebles, utensilios y herramientas de cocina), puesto que en el objeto del contrato se relaciona menaje y electrodomesticos.  El proponente deberá presentar documentos que permitan establecer y determinar los valores de los elementos relacionados a la experiencia solicitada (muebles, utensilios y herramientas de cocina). Se debera presentar soportes, para la verificacion correspondiente y determinar a nombre de quien de los consorciados se presenta cada uno de los contrato.</t>
  </si>
  <si>
    <t xml:space="preserve">UNIÓN TEMPORAL DOTAFRI 2020 integrada por LAS VIVIENDAS SOCIEDAD S.A.S. con el 50% de participación  y FRICON SOLUCIONES S.A.S. con el 50% de participación.  </t>
  </si>
  <si>
    <t>UNIÓN TEMPORAL DOTAFRI 2020 integrada por LAS VIVIENDAS SOCIEDAD S.A.S. con el 50% de participación  y FRICON SOLUCIONES S.A.S. con el 50% de participación.</t>
  </si>
  <si>
    <t>VIVIENDAS</t>
  </si>
  <si>
    <t>00300034018007 368 2018- VIVIENDAS</t>
  </si>
  <si>
    <t>003-10- UNIAGUSTIANA- VIVIENDAS</t>
  </si>
  <si>
    <t>156 - 2014- VIVIENDAS</t>
  </si>
  <si>
    <t>CONSECUTIVO 23</t>
  </si>
  <si>
    <t>CONSECUTIVO 70</t>
  </si>
  <si>
    <t>CONSECUTIVO 63</t>
  </si>
  <si>
    <t>CONSECUTIVO 64</t>
  </si>
  <si>
    <t>CONSECUTIVO 48</t>
  </si>
  <si>
    <t>4600077702 de 2018</t>
  </si>
  <si>
    <t>ENV-16-32- 1127-19</t>
  </si>
  <si>
    <t>014-041- 2019</t>
  </si>
  <si>
    <t>008-052- 2019</t>
  </si>
  <si>
    <t>Suministro instalación y puesta a punto de los elementos para el taller de cocina del ….</t>
  </si>
  <si>
    <t>Suministro de menaje para el funcionamiento del programa de alimentacion escolar en las dos instituciones….</t>
  </si>
  <si>
    <t>Contratar la compra de menaje y utensilios requeridos para el programa de formación de las áreas agroindustria, cocina mesa, bar , barismo y para el desarrollo de eventos….</t>
  </si>
  <si>
    <t>Compra de elementos de dotación y modenizacion del programa de seguridad alimentara (comedor comunitario ) para….</t>
  </si>
  <si>
    <t>Adquisición de utensilios de cocina en acero inoxidable, aluminio y plástico para las unidades de….</t>
  </si>
  <si>
    <t>compra de equipo con destino a los comedores de tropa t centro de almacenamiento y distribución de la…..</t>
  </si>
  <si>
    <t>La experiencia aportada no fue tenida en cuenta, puesto que esta incumple lo establecido en el numeral 4,3,1,1 del pliego de condiciones literal g. Se debera determinar los valores relacionados a la exigencia del pliego de condiciones a (muebles, utensilios y herramientas de cocina), puesto que en el objeto del contrato se relaciona elementos.  El proponente deberá presentar documentos que permitan establecer y determinar los valores de los elementos relacionados a la experiencia solicitada (muebles, utensilios y herramientas de cocina). Se debera presentar soportes, para la verificacion correspondiente.</t>
  </si>
  <si>
    <t>El archivo presentado por el proponente en la plataforma, presenta error. No fue posible verificar la experiencia.  El proponente deberá presentar el respectivo anexo diligenciado, junto con los soportes necesarios, para la respectiva verificación.</t>
  </si>
  <si>
    <t>SI PRESENTA EN PLATAFORMA-ARCHIVO DAÑADO</t>
  </si>
  <si>
    <t>CONSECUTIVO 104</t>
  </si>
  <si>
    <t>CONSECUTIVO 331</t>
  </si>
  <si>
    <t>CONSECUTIVO 9</t>
  </si>
  <si>
    <t>CONSECUTIVO 280</t>
  </si>
  <si>
    <t>037 DE 2012- TALENTO</t>
  </si>
  <si>
    <t>035 DE 2014- TALENTO</t>
  </si>
  <si>
    <t>008-2020- SERLECOM</t>
  </si>
  <si>
    <t>3605 - 2019- SERLECOM</t>
  </si>
  <si>
    <t>DOTACIÓN DE MOBILIARIO, MENAJE Y EQUIPAMIENTO PARA LA IMPLEMENTACIÓN….</t>
  </si>
  <si>
    <t>SUMINISTRO DE DOTACIÓN DE MENAJE DE COCINA Y COMEDOR PARA LAS 254 INSTITUCIONES…..</t>
  </si>
  <si>
    <t>COMPRA DE ELEMENTOS DIDACTICOS, RECREATIVOS, DOTACION DE INMOBILIARIO EQUIPOS, ENSERES DE MENJE, Y EQUIPOS DE OFICINA….</t>
  </si>
  <si>
    <t>SUMINISTRO DE UTENSILIOS PARA EL DESARROLLO DEL PROYECTO DENOMINADO "MEJORAMIENTO DE LA DOTACION DE EQUIPO Y MENAJE DE LAS…..</t>
  </si>
  <si>
    <t>La experiencia aportada no fue tenida en cuenta, puesto que esta incumple lo establecido en el numeral 4,3,1,1 del pliego de condiciones literal g. Se debera determinar los valores relacionados a la exigencia del pliego de condiciones a (muebles, utensilios y herramientas de cocina) puesto que en el objeto del contrato se relaciona mobiliario.  El proponente deberá presentar documentos que permitan establecer y determinar los valores de los elementos relacionados a la experiencia solicitada (muebles, utensilios y herramientas de cocina). Se debera presentar soportes, para la verificacion correspondiente.</t>
  </si>
  <si>
    <t>La experiencia aportada no fue tenida en cuenta, puesto que esta incumple lo establecido en el numeral 4,3,1,1 del pliego de condiciones literal g. Se debera determinar los valores relacionados a la exigencia del pliego de condiciones a equipos de cocina, puesto que en el objeto del contrato se relaciona  mobiliario y menaje.  El proponente deberá presentar documentos que permitan establecer y determinar los valores de los elementos relacionados a la experiencia solicitada (solo eqipos de cocina). Se debera presentar soportes, para la verificacion correspondiente.</t>
  </si>
  <si>
    <t>La experiencia aportada no fue tenida en cuenta para este grupo, puesto que esta incumple lo establecido en el numeral 4,3,1,1 del pliego de condiciones literal g. Se debera determinar los valores relacionados a la exigencia del pliego de condiciones a equipos de cocina, puesto que en el objeto del contrato se relaciona  menaje.  El proponente deberá presentar documentos que permitan establecer y determinar los valores de los elementos relacionados a la experiencia solicitada (solo eqipos de cocina). Se debera presentar soportes, para la verificacion correspondiente.</t>
  </si>
  <si>
    <t>LA UNION TEMPORAL NO CUMPLE LO INDICADO EN EL NUMERAL 4,3,1,1 "REGLAS PARA LA VALORACIÓN DE EXPERIENCIA", CUANDO LA EXPERIENCIA ES PRESENTADA EN UNIÓN TEMPORAL O CONSORCIO. % DE PARTICIPACIÓN.</t>
  </si>
  <si>
    <t>CONSECUTIVO 30</t>
  </si>
  <si>
    <t>CONSECUTIVO 16</t>
  </si>
  <si>
    <t>CONSECUTIVO 19</t>
  </si>
  <si>
    <t>CONSECUTIVO 122</t>
  </si>
  <si>
    <t>CONSECUTIVO 118</t>
  </si>
  <si>
    <t>SIN NUMERO- FERMAT</t>
  </si>
  <si>
    <t>001-09- VIVIENDAS</t>
  </si>
  <si>
    <t>0747-2018- VIVIENDAS</t>
  </si>
  <si>
    <t>3190/2018 - VIVIENDAS</t>
  </si>
  <si>
    <t>598431 DE 2018 - VIVIENDAS</t>
  </si>
  <si>
    <t>530-2017</t>
  </si>
  <si>
    <t>COMPRA DE MATERIALES DE FORMACION</t>
  </si>
  <si>
    <t>ADQUISICION MOBILIARIO Y ENSERES</t>
  </si>
  <si>
    <t>La experiencia aportada no fue tenida en cuenta, puesto que esta incumple lo establecido en el numeral 4,3,1,1 del pliego de condiciones literal g. Se debera determinar los valores relacionados a la exigencia del pliego de condiciones a (muebles, utensilios y herramientas de cocina) puesto que en el objeto del contrato se relaciona materiales.  El proponente deberá presentar documentos que permitan establecer y determinar los valores de los elementos relacionados a la experiencia solicitada (muebles, utensilios y herramientas de cocina). Se debera presentar soportes, para la verificacion correspondiente.</t>
  </si>
  <si>
    <t>La experiencia aportada no fue tenida en cuenta, puesto que esta incumple lo establecido en el numeral 4,3,1,1 del pliego de condiciones literal g. Se debera determinar los valores relacionados a la exigencia del pliego de condiciones a (muebles, utensilios y herramientas de cocina) puesto que en el objeto del contrato se relaciona mobiliario y enseres.  El proponente deberá presentar documentos que permitan establecer y determinar los valores de los elementos relacionados a la experiencia solicitada (muebles, utensilios y herramientas de cocina). Se debera presentar soportes, para la verificacion correspondiente.</t>
  </si>
  <si>
    <t>CONSECUTIVO 417</t>
  </si>
  <si>
    <t>CONSECUTIVO 412</t>
  </si>
  <si>
    <t>CONSECUTIVO 410</t>
  </si>
  <si>
    <t>CONSECUTIVO 382</t>
  </si>
  <si>
    <t>CONSECUTIVO 278</t>
  </si>
  <si>
    <t>CONSECUTIVO 378</t>
  </si>
  <si>
    <t>0704-2002</t>
  </si>
  <si>
    <t>1772-2004</t>
  </si>
  <si>
    <t>04-03-04- 2004</t>
  </si>
  <si>
    <t>3587-2013</t>
  </si>
  <si>
    <t>148-2005</t>
  </si>
  <si>
    <t>096-2013</t>
  </si>
  <si>
    <t>SUMINISTRO DE CARROS ISOTERMICOS…</t>
  </si>
  <si>
    <t>La experiencia aportada no fue tenida en cuenta, puesto que esta incumple lo establecido en el numeral 4,3,1,1 del pliego de condiciones literal g. Se debera determinar los valores relacionados a la exigencia del pliego de condiciones a equipos de cocina, puesto que en el objeto del contrato se relaciona  electrodomesticos, equipos industriales y plantas.  El proponente deberá presentar documentos que permitan establecer y determinar los valores de los elementos relacionados a la experiencia solicitada (solo eqipos de cocina). Se debera presentar soportes, para la verificacion correspondiente.</t>
  </si>
  <si>
    <t>La experiencia aportada no fue tenida en cuenta, puesto que esta incumple lo establecido en el numeral 4,3,1,1 del pliego de condiciones literal g. Se debera determinar los valores relacionados a la exigencia del pliego de condiciones a equipos de cocina, puesto que en el objeto del contrato se relaciona  biotecnologia.  El proponente deberá presentar documentos que permitan establecer y determinar los valores de los elementos relacionados a la experiencia solicitada (solo eqipos de cocina). Se debera presentar soportes, para la verificacion correspondiente.</t>
  </si>
  <si>
    <t>EL CONTRATISTA SE OBLIGA PARA CON LA SED A DOTAR CON EQUIPOS DE BIOTECNOLOGiA A LAS…</t>
  </si>
  <si>
    <t>LA ADUISICION Y DISTRIBUCION DE ELECTRODOMESTICOS, EQUIPOS INDUSTRIALES Y PLANTAS PURIFICADORAS DE AGUA…..</t>
  </si>
  <si>
    <t>LA ADQUISICION Y DISTRIBUCION DE ELECTRODOMESTICOS, EQUIPOS INDUSTRIALES Y PLANTAS PURIFICADORAS…..</t>
  </si>
  <si>
    <t>Entregar a titulo de venta real y material los electrodomesticos requeridos para el desarrollo de los siguientes proyectos…..</t>
  </si>
  <si>
    <t xml:space="preserve">Adquisici6n de equipos de cocina tipo industrial, equipos pesado de aiimentos, termometros, tv, teatro en casa, mesas y sillas tipo infantil, componente material didactico inclusion…. </t>
  </si>
  <si>
    <t>La experiencia aportada no fue tenida en cuenta, puesto que esta incumple lo establecido en el numeral 4,3,1,1 del pliego de condiciones literal g. Se debera determinar los valores relacionados a la exigencia del pliego de condiciones a equipos de cocina, puesto que en el objeto del contrato se relaciona  termometros, tv, teatros, mesas, etc.  El proponente deberá presentar documentos que permitan establecer y determinar los valores de los elementos relacionados a la experiencia solicitada (solo eqipos de cocina). Se debera presentar soportes, para la verificacion correspondiente.</t>
  </si>
  <si>
    <t>CONSECUTIVO 379</t>
  </si>
  <si>
    <t>090- 2013</t>
  </si>
  <si>
    <t>La experiencia aportada no fue tenida en cuenta, puesto que esta incumple lo establecido en el numeral 4,3,1,1 del pliego de condiciones literal g. Se debera determinar los valores relacionados a la exigencia del pliego de condiciones a (muebles, utensilios y herramientas de cocina) puesto que en el objeto del contrato se relaciona equipos industriales y semiindustriales.  El proponente deberá presentar documentos que permitan establecer y determinar los valores de los elementos relacionados a la experiencia solicitada (muebles, utensilios y herramientas de cocina). Se debera presentar soportes, para la verificacion correspondiente.</t>
  </si>
  <si>
    <t>CONSECUTIVO 35</t>
  </si>
  <si>
    <t>CONSECUTIVO 1</t>
  </si>
  <si>
    <t>CONSECUTIVO 47</t>
  </si>
  <si>
    <t>789 DE 2011- INTERAMERICANA</t>
  </si>
  <si>
    <t>X25%</t>
  </si>
  <si>
    <t>049- ARCCALOGIM 2013-SANCHEZ</t>
  </si>
  <si>
    <t>292- ARCDIABA 2012- SANCHEZ</t>
  </si>
  <si>
    <t>N° 1571-2017- SANCHEZ</t>
  </si>
  <si>
    <t>CONSTRUCCION, MONTAJE, INSTALACION, DOTACION Y PUESTA EN FUNCIONAMIENTO…</t>
  </si>
  <si>
    <t>CONSTRUCCION POR EL SISTEMA DE PRECIOS UNITARIOS SIN FORMULA DE REAJUSTE DE LA CONSTRUCCION, TRANSPORTE, MONTAJE Y DOTACION…</t>
  </si>
  <si>
    <t>SUMINISTRAR E INSTALAR COCINAS MOVILES TIPO CONTAINER…</t>
  </si>
  <si>
    <t>ADQUISICION DE KIT NOCHE Y KIT DE COCINA PARA EL APOYO DE AYUDA HUMANITARIA, EN CASO DE DESASTRES Y EMERGENCIA</t>
  </si>
  <si>
    <t>La experiencia aportada no fue tenida en cuenta, puesto que esta incumple lo establecido en el numeral 4,3,1,1 del pliego de condiciones literal g. Se debera determinar los valores relacionados a la exigencia del pliego de condiciones a equipos de cocina, puesto que en el objeto del contrato se relaciona  kits de noche y cocina.  El proponente deberá presentar documentos que permitan establecer y determinar los valores de los elementos relacionados a la experiencia solicitada (solo eqipos de cocina). Se debera presentar soportes, para la verificacion correspondiente.</t>
  </si>
  <si>
    <t>CONSECUTIVO 33</t>
  </si>
  <si>
    <t>RLD008</t>
  </si>
  <si>
    <t>COMPRAVENTA DE MENAJE COMPLETO PARA COCINA Y EQUIPAMENTO COMPLETO PARA RESTAURANTE</t>
  </si>
  <si>
    <t>SUMINISTRO Y DOTACIÓN DE MENAJE, EQUIPOS Y UTENSILIOS DE COCINA</t>
  </si>
  <si>
    <t>La experiencia aportada no fue tenida en cuenta, puesto que esta incumple lo establecido en el numeral 4,3,1,1 del pliego de condiciones literal g. Se debera determinar los valores relacionados a la exigencia del pliego de condiciones a (muebles, utensilios y herramientas de cocina) puesto que en el objeto del contrato se relaciona equipamento.  El proponente deberá presentar documentos que permitan establecer y determinar los valores de los elementos relacionados a la experiencia solicitada (muebles, utensilios y herramientas de cocina). Se debera presentar soportes, para la verificacion correspondiente.</t>
  </si>
  <si>
    <t>NO PRESENTA</t>
  </si>
  <si>
    <t>El proponente no presento anexo de experiencia y/o certificaciones que permitieran realizar las respectivas verificaciones. El proponente deberá presentar el anexo, junto con los soportes que permitan la correspondiente verificación.</t>
  </si>
  <si>
    <t>714 DE 2017</t>
  </si>
  <si>
    <t>ADQUISICION DE MATERIAL LUDICO PEDAGOGICO, DIDACTICO TEXTOS, MOBILIARIO, MENAJE Y EQUIPOS….</t>
  </si>
  <si>
    <t>006-2018</t>
  </si>
  <si>
    <t>031A-2017</t>
  </si>
  <si>
    <t>SUMINISTRO Y DOTACION DE EQUIPOS Y MENAJE PARA COCINA.</t>
  </si>
  <si>
    <t>017-2019</t>
  </si>
  <si>
    <t>CONSECUTIVO 97</t>
  </si>
  <si>
    <t>CONSECUTIVO 192</t>
  </si>
  <si>
    <t>CONSECUTIVO 191</t>
  </si>
  <si>
    <t>SUMINISTRO DE MENAJE Y EQUIPOS DE COCINA.</t>
  </si>
  <si>
    <t>La experiencia aportada no fue tenida en cuenta, puesto que esta incumple lo establecido en el numeral 4,3,1,1 del pliego de condiciones literal g. Se debera determinar los valores relacionados a la exigencia del pliego de condiciones a equipos de cocina, puesto que en el objeto del contrato se relaciona  material ludico, didactico, textos, mobiliario, etc.  El proponente deberá presentar documentos que permitan establecer y determinar los valores de los elementos relacionados a la experiencia solicitada (solo eqipos de cocina). Se debera presentar soportes, para la verificacion correspondiente.</t>
  </si>
  <si>
    <t>La experiencia aportada no fue tenida en cuenta, puesto que esta incumple lo establecido en el numeral 4,3,1,1 del pliego de condiciones literal g. Se debera determinar los valores relacionados a la exigencia del pliego de condiciones a equipos de cocina, puesto que en el objeto del contrato se relaciona  menaje.  El proponente deberá presentar documentos que permitan establecer y determinar los valores de los elementos relacionados a la experiencia solicitada (solo eqipos de cocina). Se debera presentar soportes, para la verificacion correspondiente.</t>
  </si>
  <si>
    <t>La experiencia aportada no fue tenida en cuenta, puesto que esta incumple lo establecido en el numeral 4,3,1,1 del pliego de condiciones literal g. Se debera determinar los valores relacionados a la exigencia del pliego de condiciones a (muebles, utensilios y herramientas de cocina) puesto que en el objeto del contrato se relaciona ludico, didactico, textos, mobiliario, equipos etc.  El proponente deberá presentar documentos que permitan establecer y determinar los valores de los elementos relacionados a la experiencia solicitada (muebles, utensilios y herramientas de cocina). Se debera presentar soportes, para la verificacion correspondiente.</t>
  </si>
  <si>
    <t>La experiencia aportada no fue tenida en cuenta, puesto que esta incumple lo establecido en el numeral 4,3,1,1 del pliego de condiciones literal g. Se debera determinar los valores relacionados a la exigencia del pliego de condiciones a (muebles, utensilios y herramientas de cocina) puesto que en el objeto del contrato se relaciona  equipos.  El proponente deberá presentar documentos que permitan establecer y determinar los valores de los elementos relacionados a la experiencia solicitada (muebles, utensilios y herramientas de cocina). Se debera presentar soportes, para la verificacion correspondiente.</t>
  </si>
  <si>
    <t>CONSECUTIVO 115</t>
  </si>
  <si>
    <t>CONSECUTIVO 119</t>
  </si>
  <si>
    <t>CONSECUTIVO 139</t>
  </si>
  <si>
    <t>CONSECUTIVO 45</t>
  </si>
  <si>
    <t>CONSECUTIVO 42</t>
  </si>
  <si>
    <t>CONSECUTIVO 41</t>
  </si>
  <si>
    <t>471- CONTROL</t>
  </si>
  <si>
    <t>009-123- 2017- CONTROL</t>
  </si>
  <si>
    <t>1993- CONTROL</t>
  </si>
  <si>
    <t>159-9- ZINGAL</t>
  </si>
  <si>
    <t>218- ZINGAL</t>
  </si>
  <si>
    <t>PQ-NR 06-001- ZINGAL</t>
  </si>
  <si>
    <t>UT-80%</t>
  </si>
  <si>
    <t>Contratar la compra de equipos industriales para dotar los ambientes de formación del….</t>
  </si>
  <si>
    <t>Suministro y puesta en funcionamiento de equipos de cocina….</t>
  </si>
  <si>
    <t>Compra de maquinaria, equipos y materiales de formación, para el proyecto No 4858 de 2018” “Modernización de los talleres de formación en el área de Agroindustria, en el marco….</t>
  </si>
  <si>
    <t>12/20/2006</t>
  </si>
  <si>
    <t>02/20/2007</t>
  </si>
  <si>
    <t>Suministro de salamandras, estufas con horno, congeladores….estanterias, alacenas, shuts, pocetas de piso, entre otros.</t>
  </si>
  <si>
    <t>Compra e instalacion y puesta en funcionamiento de equipos de cocina: freidora, slamandras, planchas mixtas… meson con poceta de pared, repisa carro ingredientes….</t>
  </si>
  <si>
    <t>La experiencia aportada no fue tenida en cuenta, puesto que esta incumple lo establecido en el numeral 4,3,1,1 del pliego de condiciones literal g. Se debera determinar los valores relacionados a la exigencia del pliego de condiciones a equipos de cocina, puesto que en el objeto del contrato se relaciona  materiales.  El proponente deberá presentar documentos que permitan establecer y determinar los valores de los elementos relacionados a la experiencia solicitada (solo eqipos de cocina). Se debera presentar soportes, para la verificacion correspondiente.</t>
  </si>
  <si>
    <t>La experiencia aportada no fue tenida en cuenta, puesto que esta incumple lo establecido en el numeral 4,3,1,1 del pliego de condiciones literal g. Se debera determinar los valores relacionados a la exigencia del pliego de condiciones a equipos de cocina, puesto que en el objeto del contrato se relaciona  dotacion.  El proponente deberá presentar documentos que permitan establecer y determinar los valores de los elementos relacionados a la experiencia solicitada (solo eqipos de cocina). Se debera presentar soportes, para la verificacion correspondiente.</t>
  </si>
  <si>
    <t>Suministro y puesta en funcionamiento de la dotacion para  Hotel en Providencia.</t>
  </si>
  <si>
    <t>La experiencia aportada no fue tenida en cuenta, puesto que esta incumple lo establecido en el numeral 4,3,1,1 del pliego de condiciones literal g. Se debera determinar los valores relacionados a la exigencia del pliego de condiciones a equipos de cocina, puesto que en el objeto del contrato se relaciona  alacenas, shuts, pocetas de piso, entre otros.  El proponente deberá presentar documentos que permitan establecer y determinar los valores de los elementos relacionados a la experiencia solicitada (solo eqipos de cocina). Se debera presentar soportes, para la verificacion correspondiente.</t>
  </si>
  <si>
    <t>La experiencia aportada no fue tenida en cuenta, puesto que esta incumple lo establecido en el numeral 4,3,1,1 del pliego de condiciones literal g. Se debera determinar los valores relacionados a la exigencia del pliego de condiciones a equipos de cocina, puesto que en el objeto del contrato se relaciona  meson con poceta, repisa, carros de ingredientes, etc.  El proponente deberá presentar documentos que permitan establecer y determinar los valores de los elementos relacionados a la experiencia solicitada (solo eqipos de cocina). Se debera presentar soportes, para la verificacion correspondiente.</t>
  </si>
  <si>
    <t>2014-158- CONTROL</t>
  </si>
  <si>
    <t>058- ARC-BN2018- CONTROL</t>
  </si>
  <si>
    <t>184-00- JEMAVIGRUAL2018- CONTROL</t>
  </si>
  <si>
    <t>005-079- 2017- ZINGAL</t>
  </si>
  <si>
    <t>48745- 072- ZINGAL</t>
  </si>
  <si>
    <t>Adquisición de Utensilios y equipos de cafetería para las unidades de la Armada….</t>
  </si>
  <si>
    <t>Suministro de menaje para los restaurantes escolares del municipio de Castilla la Nueva - Meta…..</t>
  </si>
  <si>
    <t>Adquisición de menaje para el comedor de Grupo Cadetes de la…..</t>
  </si>
  <si>
    <t>Adquisición de utensilios de cocina en acero inoxidable…..</t>
  </si>
  <si>
    <t>Adquisición de equipos, mobiliario y menaje para la dotación de….</t>
  </si>
  <si>
    <t>CONSECUTIVO 134</t>
  </si>
  <si>
    <t>CONSECUTIVO 105</t>
  </si>
  <si>
    <t>La experiencia aportada no fue tenida en cuenta, puesto que esta incumple lo establecido en el numeral 4,3,1,1 del pliego de condiciones literal g. Se debera determinar los valores relacionados a la exigencia del pliego de condiciones a (muebles, utensilios y herramientas de cocina) puesto que en el objeto del contrato se relaciona equipos .  El proponente deberá presentar documentos que permitan establecer y determinar los valores de los elementos relacionados a la experiencia solicitada (muebles, utensilios y herramientas de cocina). Se debera presentar soportes, para la verificacion correspondiente.</t>
  </si>
  <si>
    <t>CONSECUTIVO 34</t>
  </si>
  <si>
    <t>CONSECUTIVO 66</t>
  </si>
  <si>
    <t>CONSECUTIVO 49</t>
  </si>
  <si>
    <t>SIU012-2017</t>
  </si>
  <si>
    <t>X-64.1%</t>
  </si>
  <si>
    <t>X- 50%</t>
  </si>
  <si>
    <t>COMPRA, DISTRIBUCION DE EQUIPOS INDUSTRIALES Y SEMIINDUSTRIALES CON DESTINO….</t>
  </si>
  <si>
    <t>SUMINISTROS DE HORNOS MICROONDAS….</t>
  </si>
  <si>
    <t>COMPRA Y DISTRIBUCION DE COLCHONETAS, EQUIPOS DE AUDIO Y VIDEO, EQUIPOS INDUSTRIALES Y SEMI INDUSTRIALES, LENCERIA, MATERIAL DIDACTICO….</t>
  </si>
  <si>
    <t>ADQUISICION MONTAJE, INSTALACION Y PUESTA EN FUCIONAMIENTO DE EQUIPO FIJO…. LICUADORA ESTUFA</t>
  </si>
  <si>
    <t>EQUIPOS FIJOS....</t>
  </si>
  <si>
    <t>CONSECUTIVO 87</t>
  </si>
  <si>
    <t>2017-136</t>
  </si>
  <si>
    <t>1810-2019</t>
  </si>
  <si>
    <t>DOTACION DE COMEDORES ESCOLARES DE LAS INSTITUCIONES….</t>
  </si>
  <si>
    <t>SUMINISTRO Y TRANASPORTE DE ELEMENTOS DE ASEO, DE COCINA, ELECTRODOMESTICOS….</t>
  </si>
  <si>
    <t xml:space="preserve">UNIÓN TEMPORAL SED 2020 integrada por PLASTICOS MQ S.A.S. con el 30% de participación  y MQ INSTITUCIONAL S.A.S. con el 70% de participación.  </t>
  </si>
  <si>
    <t>SUMINISTRO E INSTALACION DE EQUIPOS VARIOS…</t>
  </si>
  <si>
    <t>SUMINISTRO E INSTALACION Y
PUESTA EN
FUNCIONAMIENTO DE
NEVERAS VERTICALES DE
CONGELACIÓN Y
REFRIGERACION…</t>
  </si>
  <si>
    <t>SUMINISTRO E INSTALACIÓN DE EQUIPOS DE COCINA INDUSTRIAL PARA…</t>
  </si>
  <si>
    <t>COMPRAVENTA E INSTALACION DE EQUIPOS DE COCINA…</t>
  </si>
  <si>
    <t>ADQUISICION E INSTALACION DE EQUIPOS…</t>
  </si>
  <si>
    <t>COMPRA DE EQUIPOS PARA EL AREA DE GASTRONOMÍA…</t>
  </si>
  <si>
    <t>Equipos para la sección de comedores y cafetería de Bienestar Universitario, Horno combie de 20 bandejas que incluya carro..</t>
  </si>
  <si>
    <t>Adquisición, instalación y puesta en funcionamiento de equipos de cocina…</t>
  </si>
  <si>
    <t>Venta de horno rational y accesorios, venta equipo empacadora al vacío Turbovac-Venta…</t>
  </si>
  <si>
    <t>Venta equipos de cocina…</t>
  </si>
  <si>
    <t>Venta horno Rational y accesorios…</t>
  </si>
  <si>
    <t>Hornos Rational y accesorios, empacadoras S40-16 y abatidor ICY L….</t>
  </si>
  <si>
    <t>SUMINISTRO E INSTALACION DE EQUIPOS PARA REMODELAR LAS AREAS DE PASTELERIA Y COCINA CENTRAL DEL DENOMI…</t>
  </si>
  <si>
    <t>ADQUISICION, INSTALACIONY PUESTA EN FUNCIONAMIENTO DE EQUIPOR INDUSTRIALES CON DESTINO A LAS UNIDADES DE NEGOCIO….</t>
  </si>
  <si>
    <t>CONTRATAR LA ADQUISICION DE EQUIPOS PARA EL FORTALECIMIENTO DEL PROYECTO…..</t>
  </si>
  <si>
    <t>COMPRA DE EQUIPOS DE PANADERIA Y GASTRONOMIA DE LA RED HOTELERA Y TURISMO….</t>
  </si>
  <si>
    <t>CONTRATAR LA ADQUISICION DE EQUIPOS Y ENSERES PARA EL PROYECTO PRODUCTIVO DE PANADARIA DE LA CARCEL…</t>
  </si>
  <si>
    <t>ADQUISICION DE ELECTRODOMESATICOS Y GASODOMESTICOS DE USO INDUSTRIAL PARA LA FABRICACION DE ALIMENTOS…</t>
  </si>
  <si>
    <t>DISTRIBUCIONES</t>
  </si>
  <si>
    <t>E! contratista se obliga con el Fondo de Desarrollo Local de Puente Aranda a entregar a titulo de compraventa los equipos industriales y semi-industriales para la dotacion de jardines infantiles operados</t>
  </si>
  <si>
    <t>SUMINISTRO E INSTALACION DE EQUIPOS PARA REMODELAR LAS AREAS DE PASTELERIA Y COCINA CENTRAL DEL DENOMI….</t>
  </si>
  <si>
    <t>CONSECUTIVO 14</t>
  </si>
  <si>
    <t>CONSECUTIVO 149</t>
  </si>
  <si>
    <t>CONSECUTIVO 167</t>
  </si>
  <si>
    <t>041-2010- GIOVANI</t>
  </si>
  <si>
    <t>239- GIOVANI</t>
  </si>
  <si>
    <t>421-2011- GIOVANI</t>
  </si>
  <si>
    <t>3471-2015- GUERFOR</t>
  </si>
  <si>
    <t>3759-2016- GUERFOR</t>
  </si>
  <si>
    <t>34306- GUERFOR</t>
  </si>
  <si>
    <t xml:space="preserve">SI PRESENTA </t>
  </si>
  <si>
    <t>DOTACION DE IMPLEMENTOS PARA EL ALMACENAMIENTO CONSERVACION Y PREPARACION DE LAS RACIONES….</t>
  </si>
  <si>
    <t>DOTACION DE IMPLEMENTOS PARA LA COCINA, GIMNASIOS, HABITACIONES Y SALAS DE JUEGOS….</t>
  </si>
  <si>
    <t>ADQUISICION DE MOBILIARIO PARA LOS COLEGIOS….</t>
  </si>
  <si>
    <t>SUMINISTRAR MOBILIARIO A LOS COLEGIOS….</t>
  </si>
  <si>
    <t>ADQUISICION DEL MOBILIARIO ESCOLAR…..</t>
  </si>
  <si>
    <t>Solo se tuvo en cuenta los valores relacionados a la experiencia solicitada (Equipos de cocina), lo demás fue descartado.  Solo se toma el porcentaje de particpacion en la ejecucion del contrato.</t>
  </si>
  <si>
    <t>La experiencia aportada no fue tenida en cuenta, puesto que esta incumple lo establecido en el numeral 4,3,1,1 del pliego de condiciones literal g. Se debera determinar los valores relacionados a la exigencia del pliego de condiciones a equipos de cocina, puesto que en el objeto del contrato se relaciona  mobiliario.  El proponente deberá presentar documentos que permitan establecer y determinar los valores de los elementos relacionados a la experiencia solicitada (solo eqipos de cocina). Se debera presentar soportes, para la verificacion correspondiente.</t>
  </si>
  <si>
    <r>
      <rPr>
        <b/>
        <sz val="10"/>
        <color theme="1"/>
        <rFont val="Arial"/>
        <family val="2"/>
      </rPr>
      <t xml:space="preserve"> FIRMADA EN OFICIO REMISORIO</t>
    </r>
    <r>
      <rPr>
        <b/>
        <sz val="12"/>
        <color theme="1"/>
        <rFont val="Arial"/>
        <family val="2"/>
      </rPr>
      <t xml:space="preserve">
LILIANA DIAZ POVEDA
DIRECTORA DE DOTACIONES ESCOLARES</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</si>
</sst>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quot;$&quot;\ * #,##0.00_);_(&quot;$&quot;\ * \(#,##0.00\);_(&quot;$&quot;\ * &quot;-&quot;??_);_(@_)"/>
    <numFmt numFmtId="165" formatCode="[$$-240A]\ #,##0.00"/>
    <numFmt numFmtId="166" formatCode="_(&quot;$&quot;\ * #,##0_);_(&quot;$&quot;\ * \(#,##0\);_(&quot;$&quot;\ * &quot;-&quot;??_);_(@_)"/>
  </numFmts>
  <fonts count="14" x14ac:knownFonts="1">
    <font>
      <sz val="11"/>
      <color theme="1"/>
      <name val="Calibri"/>
      <family val="2"/>
      <scheme val="minor"/>
    </font>
    <font>
      <b/>
      <sz val="10"/>
      <name val="Arial"/>
      <family val="2"/>
    </font>
    <font>
      <sz val="12"/>
      <color indexed="8"/>
      <name val="Arial"/>
      <family val="2"/>
    </font>
    <font>
      <b/>
      <sz val="12"/>
      <name val="Arial"/>
      <family val="2"/>
    </font>
    <font>
      <b/>
      <sz val="12"/>
      <color indexed="8"/>
      <name val="Arial"/>
      <family val="2"/>
    </font>
    <font>
      <sz val="10"/>
      <color indexed="8"/>
      <name val="Arial"/>
      <family val="2"/>
    </font>
    <font>
      <b/>
      <sz val="10"/>
      <color indexed="8"/>
      <name val="Arial"/>
      <family val="2"/>
    </font>
    <font>
      <sz val="12"/>
      <name val="Arial"/>
      <family val="2"/>
    </font>
    <font>
      <sz val="10"/>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00FF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2">
    <xf numFmtId="0" fontId="0" fillId="0" borderId="0"/>
    <xf numFmtId="164" fontId="9" fillId="0" borderId="0" applyFont="0" applyFill="0" applyBorder="0" applyAlignment="0" applyProtection="0"/>
  </cellStyleXfs>
  <cellXfs count="87">
    <xf numFmtId="0" fontId="0" fillId="0" borderId="0" xfId="0"/>
    <xf numFmtId="0" fontId="2" fillId="2" borderId="0" xfId="0" applyFont="1" applyFill="1"/>
    <xf numFmtId="0" fontId="5" fillId="2" borderId="0" xfId="0" applyFont="1" applyFill="1"/>
    <xf numFmtId="3" fontId="5" fillId="2" borderId="0" xfId="0" applyNumberFormat="1" applyFont="1" applyFill="1"/>
    <xf numFmtId="0" fontId="8" fillId="2" borderId="0" xfId="0" applyFont="1" applyFill="1"/>
    <xf numFmtId="0" fontId="10" fillId="2" borderId="0" xfId="0" applyFont="1" applyFill="1"/>
    <xf numFmtId="0" fontId="1" fillId="3" borderId="0" xfId="0" applyFont="1" applyFill="1"/>
    <xf numFmtId="9" fontId="8" fillId="3" borderId="0" xfId="0" applyNumberFormat="1" applyFont="1" applyFill="1"/>
    <xf numFmtId="0" fontId="1" fillId="2" borderId="0" xfId="0" applyFont="1" applyFill="1" applyBorder="1"/>
    <xf numFmtId="0" fontId="8" fillId="3" borderId="0" xfId="0" applyFont="1" applyFill="1"/>
    <xf numFmtId="0" fontId="8" fillId="3" borderId="0" xfId="0" applyFont="1" applyFill="1" applyAlignment="1"/>
    <xf numFmtId="0" fontId="4" fillId="2" borderId="0" xfId="0" applyFont="1" applyFill="1" applyAlignment="1">
      <alignment horizontal="center"/>
    </xf>
    <xf numFmtId="3" fontId="8" fillId="0" borderId="1" xfId="0" applyNumberFormat="1" applyFont="1" applyFill="1" applyBorder="1" applyAlignment="1">
      <alignment horizontal="justify" vertical="center" wrapText="1"/>
    </xf>
    <xf numFmtId="0" fontId="5" fillId="0" borderId="0" xfId="0" applyFont="1" applyFill="1"/>
    <xf numFmtId="0" fontId="7"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0" fillId="0" borderId="1" xfId="0" applyBorder="1"/>
    <xf numFmtId="0" fontId="8" fillId="3" borderId="1" xfId="0" applyFont="1" applyFill="1" applyBorder="1" applyAlignment="1">
      <alignment horizontal="justify" vertical="center" wrapText="1"/>
    </xf>
    <xf numFmtId="14" fontId="8" fillId="3" borderId="1" xfId="0" applyNumberFormat="1" applyFont="1" applyFill="1" applyBorder="1" applyAlignment="1">
      <alignment horizontal="center" vertical="center" wrapText="1"/>
    </xf>
    <xf numFmtId="166" fontId="8" fillId="3" borderId="1" xfId="1" applyNumberFormat="1" applyFont="1" applyFill="1" applyBorder="1" applyAlignment="1">
      <alignment horizontal="right" vertical="center" wrapText="1"/>
    </xf>
    <xf numFmtId="37" fontId="8" fillId="3" borderId="1" xfId="1" applyNumberFormat="1" applyFont="1" applyFill="1" applyBorder="1" applyAlignment="1">
      <alignment horizontal="center" vertical="center" wrapText="1"/>
    </xf>
    <xf numFmtId="3" fontId="8" fillId="3" borderId="1" xfId="0" applyNumberFormat="1" applyFont="1" applyFill="1" applyBorder="1" applyAlignment="1">
      <alignment horizontal="center" vertical="center" wrapText="1"/>
    </xf>
    <xf numFmtId="166" fontId="8" fillId="3" borderId="1" xfId="1" applyNumberFormat="1" applyFont="1" applyFill="1" applyBorder="1" applyAlignment="1">
      <alignment horizontal="center" vertical="center" wrapText="1"/>
    </xf>
    <xf numFmtId="0" fontId="5" fillId="3" borderId="0" xfId="0" applyFont="1" applyFill="1"/>
    <xf numFmtId="3" fontId="5" fillId="3" borderId="0" xfId="0" applyNumberFormat="1" applyFont="1" applyFill="1"/>
    <xf numFmtId="0" fontId="6" fillId="3" borderId="1" xfId="0" applyFont="1" applyFill="1" applyBorder="1" applyAlignment="1">
      <alignment horizontal="center" vertical="center" wrapText="1"/>
    </xf>
    <xf numFmtId="0" fontId="0" fillId="4" borderId="1" xfId="0" applyFill="1" applyBorder="1"/>
    <xf numFmtId="3" fontId="0" fillId="4" borderId="1" xfId="0" applyNumberFormat="1" applyFill="1" applyBorder="1"/>
    <xf numFmtId="9" fontId="0" fillId="4" borderId="1" xfId="0" applyNumberFormat="1" applyFill="1" applyBorder="1"/>
    <xf numFmtId="164" fontId="0" fillId="4" borderId="1" xfId="1" applyFont="1" applyFill="1" applyBorder="1"/>
    <xf numFmtId="0" fontId="0" fillId="4" borderId="1" xfId="0" applyFill="1" applyBorder="1" applyAlignment="1">
      <alignment horizontal="center"/>
    </xf>
    <xf numFmtId="3" fontId="0" fillId="0" borderId="0" xfId="0" applyNumberFormat="1"/>
    <xf numFmtId="0" fontId="7" fillId="2"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14" fontId="5" fillId="2" borderId="1" xfId="0" applyNumberFormat="1" applyFont="1" applyFill="1" applyBorder="1"/>
    <xf numFmtId="0" fontId="3" fillId="3" borderId="1" xfId="0" applyFont="1" applyFill="1" applyBorder="1" applyAlignment="1">
      <alignment horizontal="center" vertical="center"/>
    </xf>
    <xf numFmtId="0" fontId="7" fillId="3" borderId="1" xfId="0" applyFont="1" applyFill="1" applyBorder="1" applyAlignment="1">
      <alignment horizontal="center" vertical="center"/>
    </xf>
    <xf numFmtId="0" fontId="4" fillId="2" borderId="0" xfId="0" applyFont="1" applyFill="1" applyAlignment="1">
      <alignment horizontal="center"/>
    </xf>
    <xf numFmtId="164" fontId="0" fillId="0" borderId="0" xfId="0" applyNumberFormat="1"/>
    <xf numFmtId="0" fontId="4" fillId="2" borderId="0" xfId="0" applyFont="1" applyFill="1" applyAlignment="1">
      <alignment horizontal="center"/>
    </xf>
    <xf numFmtId="0" fontId="3" fillId="3" borderId="1" xfId="0" applyFont="1" applyFill="1" applyBorder="1" applyAlignment="1">
      <alignment horizontal="center" vertical="center"/>
    </xf>
    <xf numFmtId="0" fontId="7" fillId="3" borderId="1" xfId="0" applyFont="1" applyFill="1" applyBorder="1" applyAlignment="1">
      <alignment horizontal="center" vertical="center"/>
    </xf>
    <xf numFmtId="0" fontId="7" fillId="3" borderId="1" xfId="0" applyFont="1" applyFill="1" applyBorder="1" applyAlignment="1">
      <alignment horizontal="center" vertical="center"/>
    </xf>
    <xf numFmtId="9" fontId="8" fillId="3" borderId="1" xfId="0" applyNumberFormat="1" applyFont="1" applyFill="1" applyBorder="1" applyAlignment="1">
      <alignment horizontal="center" vertical="center" wrapText="1"/>
    </xf>
    <xf numFmtId="0" fontId="0" fillId="0" borderId="0" xfId="0" applyAlignment="1">
      <alignment wrapText="1"/>
    </xf>
    <xf numFmtId="3" fontId="8" fillId="0" borderId="1" xfId="0" applyNumberFormat="1" applyFont="1" applyBorder="1" applyAlignment="1">
      <alignment horizontal="justify" vertical="center" wrapText="1"/>
    </xf>
    <xf numFmtId="0" fontId="5" fillId="2" borderId="1" xfId="0" applyFont="1" applyFill="1" applyBorder="1"/>
    <xf numFmtId="0" fontId="7" fillId="3" borderId="1"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7" xfId="0" applyFont="1" applyFill="1" applyBorder="1" applyAlignment="1">
      <alignment horizontal="center" vertical="center"/>
    </xf>
    <xf numFmtId="0" fontId="3" fillId="3" borderId="3" xfId="0" applyFont="1" applyFill="1" applyBorder="1" applyAlignment="1">
      <alignment horizontal="center" vertical="center"/>
    </xf>
    <xf numFmtId="0" fontId="7" fillId="3" borderId="1" xfId="0" applyFont="1" applyFill="1" applyBorder="1" applyAlignment="1">
      <alignment horizontal="center" vertical="center"/>
    </xf>
    <xf numFmtId="0" fontId="11" fillId="2" borderId="0" xfId="0" applyFont="1" applyFill="1" applyAlignment="1">
      <alignment horizontal="center" vertical="center" wrapText="1"/>
    </xf>
    <xf numFmtId="0" fontId="10" fillId="2" borderId="0" xfId="0" applyFont="1" applyFill="1" applyAlignment="1">
      <alignment horizontal="center"/>
    </xf>
    <xf numFmtId="0" fontId="10" fillId="2" borderId="0" xfId="0" applyFont="1" applyFill="1" applyAlignment="1">
      <alignment horizontal="center" wrapText="1"/>
    </xf>
    <xf numFmtId="0" fontId="7" fillId="0" borderId="1" xfId="0" applyFont="1" applyFill="1" applyBorder="1" applyAlignment="1">
      <alignment horizontal="center" vertical="center"/>
    </xf>
    <xf numFmtId="0" fontId="7" fillId="0" borderId="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3" xfId="0" applyFont="1" applyFill="1" applyBorder="1" applyAlignment="1">
      <alignment horizontal="center" vertical="center"/>
    </xf>
    <xf numFmtId="0" fontId="4" fillId="2" borderId="0" xfId="0" applyFont="1" applyFill="1" applyAlignment="1">
      <alignment horizontal="center"/>
    </xf>
    <xf numFmtId="0" fontId="4" fillId="2" borderId="0" xfId="0" applyFont="1" applyFill="1" applyAlignment="1">
      <alignment horizontal="center" wrapText="1"/>
    </xf>
    <xf numFmtId="0" fontId="11" fillId="2" borderId="0" xfId="0" applyFont="1" applyFill="1" applyAlignment="1">
      <alignment horizontal="center" wrapText="1"/>
    </xf>
    <xf numFmtId="0" fontId="10" fillId="2" borderId="0" xfId="0" applyFont="1" applyFill="1" applyAlignment="1">
      <alignment horizontal="center" vertical="center" wrapText="1"/>
    </xf>
    <xf numFmtId="0" fontId="4" fillId="2" borderId="0" xfId="0" applyFont="1" applyFill="1" applyAlignment="1">
      <alignment horizontal="left" vertical="center"/>
    </xf>
    <xf numFmtId="0" fontId="3" fillId="3" borderId="1" xfId="0" applyFont="1" applyFill="1" applyBorder="1" applyAlignment="1">
      <alignment horizontal="center" vertical="center"/>
    </xf>
    <xf numFmtId="0" fontId="1" fillId="3" borderId="2" xfId="0" applyFont="1" applyFill="1" applyBorder="1" applyAlignment="1">
      <alignment horizontal="center"/>
    </xf>
    <xf numFmtId="0" fontId="1" fillId="3" borderId="7" xfId="0" applyFont="1" applyFill="1" applyBorder="1" applyAlignment="1">
      <alignment horizontal="center"/>
    </xf>
    <xf numFmtId="0" fontId="1" fillId="3" borderId="3" xfId="0" applyFont="1" applyFill="1" applyBorder="1" applyAlignment="1">
      <alignment horizontal="center"/>
    </xf>
    <xf numFmtId="3" fontId="1" fillId="3" borderId="4" xfId="0" applyNumberFormat="1" applyFont="1" applyFill="1" applyBorder="1" applyAlignment="1">
      <alignment horizontal="center" vertical="center" wrapText="1"/>
    </xf>
    <xf numFmtId="3" fontId="1" fillId="3" borderId="5" xfId="0" applyNumberFormat="1" applyFont="1" applyFill="1" applyBorder="1" applyAlignment="1">
      <alignment horizontal="center" vertical="center" wrapText="1"/>
    </xf>
    <xf numFmtId="3" fontId="1" fillId="3" borderId="6" xfId="0" applyNumberFormat="1"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6" xfId="0" applyFont="1" applyFill="1" applyBorder="1" applyAlignment="1">
      <alignment horizontal="center" vertical="center" wrapText="1"/>
    </xf>
    <xf numFmtId="165" fontId="1" fillId="3" borderId="1" xfId="0" applyNumberFormat="1" applyFont="1" applyFill="1" applyBorder="1" applyAlignment="1">
      <alignment horizontal="center" vertical="center" wrapText="1"/>
    </xf>
    <xf numFmtId="3" fontId="1" fillId="3" borderId="1" xfId="0" applyNumberFormat="1" applyFont="1" applyFill="1" applyBorder="1" applyAlignment="1">
      <alignment horizontal="center" vertical="center" wrapText="1"/>
    </xf>
    <xf numFmtId="0" fontId="8" fillId="3" borderId="6" xfId="0" applyFont="1" applyFill="1" applyBorder="1" applyAlignment="1">
      <alignment horizontal="center" vertical="center" wrapText="1"/>
    </xf>
    <xf numFmtId="0" fontId="6" fillId="2" borderId="0" xfId="0" applyFont="1" applyFill="1" applyAlignment="1">
      <alignment horizontal="center"/>
    </xf>
    <xf numFmtId="0" fontId="1" fillId="2" borderId="0" xfId="0" applyFont="1" applyFill="1" applyAlignment="1">
      <alignment horizontal="center" wrapText="1"/>
    </xf>
    <xf numFmtId="0" fontId="1" fillId="2" borderId="0" xfId="0" applyFont="1" applyFill="1" applyAlignment="1">
      <alignment horizontal="center"/>
    </xf>
    <xf numFmtId="0" fontId="1" fillId="3" borderId="0" xfId="0" applyFont="1" applyFill="1" applyAlignment="1">
      <alignment horizontal="left" vertical="top" wrapText="1"/>
    </xf>
    <xf numFmtId="0" fontId="8" fillId="3" borderId="0" xfId="0" applyFont="1" applyFill="1" applyAlignment="1">
      <alignment horizontal="left" vertical="top" wrapText="1"/>
    </xf>
  </cellXfs>
  <cellStyles count="2">
    <cellStyle name="Moneda" xfId="1" builtinId="4"/>
    <cellStyle name="Normal" xfId="0" builtinId="0"/>
  </cellStyles>
  <dxfs count="0"/>
  <tableStyles count="0" defaultTableStyle="TableStyleMedium9" defaultPivotStyle="PivotStyleLight16"/>
  <colors>
    <mruColors>
      <color rgb="FFFFFF66"/>
      <color rgb="FF00FFFF"/>
      <color rgb="FF99FF66"/>
      <color rgb="FFFF99FF"/>
      <color rgb="FF0099FF"/>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12</xdr:col>
      <xdr:colOff>180975</xdr:colOff>
      <xdr:row>0</xdr:row>
      <xdr:rowOff>183084</xdr:rowOff>
    </xdr:from>
    <xdr:to>
      <xdr:col>12</xdr:col>
      <xdr:colOff>1504950</xdr:colOff>
      <xdr:row>7</xdr:row>
      <xdr:rowOff>134257</xdr:rowOff>
    </xdr:to>
    <xdr:pic>
      <xdr:nvPicPr>
        <xdr:cNvPr id="2" name="Picture 1">
          <a:extLst>
            <a:ext uri="{FF2B5EF4-FFF2-40B4-BE49-F238E27FC236}">
              <a16:creationId xmlns:a16="http://schemas.microsoft.com/office/drawing/2014/main" xmlns="" id="{734AEC4E-941A-4598-8810-B132CFD7516C}"/>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581775" y="183084"/>
          <a:ext cx="1323975" cy="1284673"/>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180975</xdr:colOff>
      <xdr:row>0</xdr:row>
      <xdr:rowOff>183084</xdr:rowOff>
    </xdr:from>
    <xdr:to>
      <xdr:col>12</xdr:col>
      <xdr:colOff>1504950</xdr:colOff>
      <xdr:row>7</xdr:row>
      <xdr:rowOff>134257</xdr:rowOff>
    </xdr:to>
    <xdr:pic>
      <xdr:nvPicPr>
        <xdr:cNvPr id="2" name="Picture 1">
          <a:extLst>
            <a:ext uri="{FF2B5EF4-FFF2-40B4-BE49-F238E27FC236}">
              <a16:creationId xmlns:a16="http://schemas.microsoft.com/office/drawing/2014/main" xmlns="" id="{09468ED7-5F86-4B88-9D42-7B4E6785A979}"/>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581775" y="183084"/>
          <a:ext cx="1323975" cy="1284673"/>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12</xdr:col>
      <xdr:colOff>180975</xdr:colOff>
      <xdr:row>0</xdr:row>
      <xdr:rowOff>183084</xdr:rowOff>
    </xdr:from>
    <xdr:to>
      <xdr:col>13</xdr:col>
      <xdr:colOff>1181100</xdr:colOff>
      <xdr:row>7</xdr:row>
      <xdr:rowOff>134257</xdr:rowOff>
    </xdr:to>
    <xdr:pic>
      <xdr:nvPicPr>
        <xdr:cNvPr id="2" name="Picture 1">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581775" y="183084"/>
          <a:ext cx="1323975" cy="1284673"/>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12</xdr:col>
      <xdr:colOff>180975</xdr:colOff>
      <xdr:row>0</xdr:row>
      <xdr:rowOff>183084</xdr:rowOff>
    </xdr:from>
    <xdr:to>
      <xdr:col>13</xdr:col>
      <xdr:colOff>1181100</xdr:colOff>
      <xdr:row>7</xdr:row>
      <xdr:rowOff>134257</xdr:rowOff>
    </xdr:to>
    <xdr:pic>
      <xdr:nvPicPr>
        <xdr:cNvPr id="2" name="Picture 1">
          <a:extLst>
            <a:ext uri="{FF2B5EF4-FFF2-40B4-BE49-F238E27FC236}">
              <a16:creationId xmlns:a16="http://schemas.microsoft.com/office/drawing/2014/main" xmlns="" id="{00000000-0008-0000-0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581775" y="183084"/>
          <a:ext cx="1323975" cy="1284673"/>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11</xdr:col>
      <xdr:colOff>286242</xdr:colOff>
      <xdr:row>0</xdr:row>
      <xdr:rowOff>43295</xdr:rowOff>
    </xdr:from>
    <xdr:to>
      <xdr:col>12</xdr:col>
      <xdr:colOff>646362</xdr:colOff>
      <xdr:row>6</xdr:row>
      <xdr:rowOff>109486</xdr:rowOff>
    </xdr:to>
    <xdr:pic>
      <xdr:nvPicPr>
        <xdr:cNvPr id="2" name="Picture 1">
          <a:extLst>
            <a:ext uri="{FF2B5EF4-FFF2-40B4-BE49-F238E27FC236}">
              <a16:creationId xmlns:a16="http://schemas.microsoft.com/office/drawing/2014/main" xmlns="" id="{00000000-0008-0000-0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7106526" y="43295"/>
          <a:ext cx="1355917" cy="1040339"/>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11</xdr:col>
      <xdr:colOff>286242</xdr:colOff>
      <xdr:row>0</xdr:row>
      <xdr:rowOff>43295</xdr:rowOff>
    </xdr:from>
    <xdr:to>
      <xdr:col>12</xdr:col>
      <xdr:colOff>646362</xdr:colOff>
      <xdr:row>6</xdr:row>
      <xdr:rowOff>109486</xdr:rowOff>
    </xdr:to>
    <xdr:pic>
      <xdr:nvPicPr>
        <xdr:cNvPr id="2" name="Picture 1">
          <a:extLst>
            <a:ext uri="{FF2B5EF4-FFF2-40B4-BE49-F238E27FC236}">
              <a16:creationId xmlns:a16="http://schemas.microsoft.com/office/drawing/2014/main" xmlns="" id="{00000000-0008-0000-0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9060017" y="43295"/>
          <a:ext cx="1360245" cy="103774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lnDef>
      <a:spPr>
        <a:ln cmpd="sng"/>
      </a:spPr>
      <a:bodyPr/>
      <a:lstStyle/>
      <a:style>
        <a:lnRef idx="1">
          <a:schemeClr val="accent1"/>
        </a:lnRef>
        <a:fillRef idx="0">
          <a:schemeClr val="accent1"/>
        </a:fillRef>
        <a:effectRef idx="0">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50"/>
  <sheetViews>
    <sheetView view="pageBreakPreview" topLeftCell="A31" zoomScaleNormal="100" zoomScaleSheetLayoutView="100" workbookViewId="0">
      <selection activeCell="H44" sqref="H44:M44"/>
    </sheetView>
  </sheetViews>
  <sheetFormatPr baseColWidth="10" defaultRowHeight="15" x14ac:dyDescent="0.2"/>
  <cols>
    <col min="1" max="1" width="13.28515625" style="5" customWidth="1"/>
    <col min="2" max="2" width="65" style="5" customWidth="1"/>
    <col min="3" max="5" width="4.85546875" style="5" customWidth="1"/>
    <col min="6" max="6" width="3.140625" style="5" customWidth="1"/>
    <col min="7" max="7" width="4.85546875" style="5" hidden="1" customWidth="1"/>
    <col min="8" max="12" width="4.85546875" style="5" customWidth="1"/>
    <col min="13" max="13" width="39.42578125" style="5" customWidth="1"/>
    <col min="14" max="14" width="75.5703125" style="5" customWidth="1"/>
    <col min="15" max="16384" width="11.42578125" style="5"/>
  </cols>
  <sheetData>
    <row r="1" spans="2:14" s="1" customFormat="1" x14ac:dyDescent="0.2"/>
    <row r="2" spans="2:14" s="1" customFormat="1" x14ac:dyDescent="0.2"/>
    <row r="3" spans="2:14" s="1" customFormat="1" x14ac:dyDescent="0.2"/>
    <row r="4" spans="2:14" s="1" customFormat="1" x14ac:dyDescent="0.2"/>
    <row r="5" spans="2:14" s="1" customFormat="1" x14ac:dyDescent="0.2"/>
    <row r="6" spans="2:14" s="1" customFormat="1" x14ac:dyDescent="0.2"/>
    <row r="7" spans="2:14" s="1" customFormat="1" x14ac:dyDescent="0.2"/>
    <row r="8" spans="2:14" s="1" customFormat="1" x14ac:dyDescent="0.2"/>
    <row r="9" spans="2:14" s="1" customFormat="1" ht="15.75" x14ac:dyDescent="0.25">
      <c r="B9" s="60" t="s">
        <v>14</v>
      </c>
      <c r="C9" s="60"/>
      <c r="D9" s="60"/>
      <c r="E9" s="60"/>
      <c r="F9" s="60"/>
      <c r="G9" s="60"/>
      <c r="H9" s="60"/>
      <c r="I9" s="60"/>
      <c r="J9" s="60"/>
      <c r="K9" s="60"/>
      <c r="L9" s="60"/>
      <c r="M9" s="60"/>
      <c r="N9" s="60"/>
    </row>
    <row r="10" spans="2:14" s="1" customFormat="1" ht="15.75" x14ac:dyDescent="0.25">
      <c r="B10" s="60" t="s">
        <v>0</v>
      </c>
      <c r="C10" s="60"/>
      <c r="D10" s="60"/>
      <c r="E10" s="60"/>
      <c r="F10" s="60"/>
      <c r="G10" s="60"/>
      <c r="H10" s="60"/>
      <c r="I10" s="60"/>
      <c r="J10" s="60"/>
      <c r="K10" s="60"/>
      <c r="L10" s="60"/>
      <c r="M10" s="60"/>
      <c r="N10" s="60"/>
    </row>
    <row r="11" spans="2:14" s="1" customFormat="1" ht="15.75" x14ac:dyDescent="0.25">
      <c r="B11" s="60" t="s">
        <v>57</v>
      </c>
      <c r="C11" s="60"/>
      <c r="D11" s="60"/>
      <c r="E11" s="60"/>
      <c r="F11" s="60"/>
      <c r="G11" s="60"/>
      <c r="H11" s="60"/>
      <c r="I11" s="60"/>
      <c r="J11" s="60"/>
      <c r="K11" s="60"/>
      <c r="L11" s="60"/>
      <c r="M11" s="60"/>
      <c r="N11" s="60"/>
    </row>
    <row r="12" spans="2:14" s="1" customFormat="1" ht="15.75" x14ac:dyDescent="0.25">
      <c r="B12" s="60" t="s">
        <v>82</v>
      </c>
      <c r="C12" s="60"/>
      <c r="D12" s="60"/>
      <c r="E12" s="60"/>
      <c r="F12" s="60"/>
      <c r="G12" s="60"/>
      <c r="H12" s="60"/>
      <c r="I12" s="60"/>
      <c r="J12" s="60"/>
      <c r="K12" s="60"/>
      <c r="L12" s="60"/>
      <c r="M12" s="60"/>
      <c r="N12" s="60"/>
    </row>
    <row r="13" spans="2:14" s="1" customFormat="1" ht="15.75" x14ac:dyDescent="0.25">
      <c r="B13" s="61"/>
      <c r="C13" s="60"/>
      <c r="D13" s="60"/>
      <c r="E13" s="60"/>
      <c r="F13" s="60"/>
      <c r="G13" s="60"/>
      <c r="H13" s="60"/>
      <c r="I13" s="60"/>
      <c r="J13" s="60"/>
      <c r="K13" s="60"/>
      <c r="L13" s="60"/>
      <c r="M13" s="60"/>
      <c r="N13" s="60"/>
    </row>
    <row r="14" spans="2:14" s="1" customFormat="1" ht="15.75" x14ac:dyDescent="0.25">
      <c r="B14" s="40"/>
      <c r="C14" s="40"/>
      <c r="D14" s="40"/>
      <c r="E14" s="40"/>
      <c r="F14" s="40"/>
      <c r="G14" s="40"/>
      <c r="H14" s="40"/>
      <c r="I14" s="40"/>
      <c r="J14" s="40"/>
      <c r="K14" s="40"/>
      <c r="L14" s="40"/>
      <c r="M14" s="40"/>
      <c r="N14" s="40"/>
    </row>
    <row r="15" spans="2:14" ht="15.75" x14ac:dyDescent="0.2">
      <c r="B15" s="41" t="s">
        <v>30</v>
      </c>
      <c r="C15" s="49" t="s">
        <v>83</v>
      </c>
      <c r="D15" s="50"/>
      <c r="E15" s="50"/>
      <c r="F15" s="50"/>
      <c r="G15" s="50"/>
      <c r="H15" s="50"/>
      <c r="I15" s="50"/>
      <c r="J15" s="50"/>
      <c r="K15" s="50"/>
      <c r="L15" s="50"/>
      <c r="M15" s="51"/>
      <c r="N15" s="15" t="s">
        <v>84</v>
      </c>
    </row>
    <row r="16" spans="2:14" x14ac:dyDescent="0.2">
      <c r="B16" s="33" t="s">
        <v>46</v>
      </c>
      <c r="C16" s="52" t="s">
        <v>23</v>
      </c>
      <c r="D16" s="52"/>
      <c r="E16" s="52"/>
      <c r="F16" s="52"/>
      <c r="G16" s="52"/>
      <c r="H16" s="52"/>
      <c r="I16" s="52"/>
      <c r="J16" s="52"/>
      <c r="K16" s="52"/>
      <c r="L16" s="52"/>
      <c r="M16" s="52"/>
      <c r="N16" s="42" t="s">
        <v>23</v>
      </c>
    </row>
    <row r="17" spans="2:14" ht="15.75" x14ac:dyDescent="0.2">
      <c r="B17" s="41" t="s">
        <v>22</v>
      </c>
      <c r="C17" s="49" t="s">
        <v>83</v>
      </c>
      <c r="D17" s="50"/>
      <c r="E17" s="50"/>
      <c r="F17" s="50"/>
      <c r="G17" s="50"/>
      <c r="H17" s="50"/>
      <c r="I17" s="50"/>
      <c r="J17" s="50"/>
      <c r="K17" s="50"/>
      <c r="L17" s="50"/>
      <c r="M17" s="51"/>
      <c r="N17" s="15" t="s">
        <v>84</v>
      </c>
    </row>
    <row r="18" spans="2:14" ht="45" x14ac:dyDescent="0.2">
      <c r="B18" s="33" t="s">
        <v>59</v>
      </c>
      <c r="C18" s="52" t="s">
        <v>23</v>
      </c>
      <c r="D18" s="52"/>
      <c r="E18" s="52"/>
      <c r="F18" s="52"/>
      <c r="G18" s="52"/>
      <c r="H18" s="52"/>
      <c r="I18" s="52"/>
      <c r="J18" s="52"/>
      <c r="K18" s="52"/>
      <c r="L18" s="52"/>
      <c r="M18" s="52"/>
      <c r="N18" s="42" t="s">
        <v>23</v>
      </c>
    </row>
    <row r="19" spans="2:14" ht="15.75" x14ac:dyDescent="0.2">
      <c r="B19" s="41" t="s">
        <v>25</v>
      </c>
      <c r="C19" s="49" t="s">
        <v>83</v>
      </c>
      <c r="D19" s="50"/>
      <c r="E19" s="50"/>
      <c r="F19" s="50"/>
      <c r="G19" s="50"/>
      <c r="H19" s="50"/>
      <c r="I19" s="50"/>
      <c r="J19" s="50"/>
      <c r="K19" s="50"/>
      <c r="L19" s="50"/>
      <c r="M19" s="51"/>
      <c r="N19" s="15" t="s">
        <v>84</v>
      </c>
    </row>
    <row r="20" spans="2:14" x14ac:dyDescent="0.2">
      <c r="B20" s="33" t="s">
        <v>47</v>
      </c>
      <c r="C20" s="52" t="s">
        <v>23</v>
      </c>
      <c r="D20" s="52"/>
      <c r="E20" s="52"/>
      <c r="F20" s="52"/>
      <c r="G20" s="52"/>
      <c r="H20" s="52"/>
      <c r="I20" s="52"/>
      <c r="J20" s="52"/>
      <c r="K20" s="52"/>
      <c r="L20" s="52"/>
      <c r="M20" s="52"/>
      <c r="N20" s="42" t="s">
        <v>128</v>
      </c>
    </row>
    <row r="21" spans="2:14" ht="15.75" x14ac:dyDescent="0.2">
      <c r="B21" s="41" t="s">
        <v>28</v>
      </c>
      <c r="C21" s="49" t="s">
        <v>83</v>
      </c>
      <c r="D21" s="50"/>
      <c r="E21" s="50"/>
      <c r="F21" s="50"/>
      <c r="G21" s="50"/>
      <c r="H21" s="50"/>
      <c r="I21" s="50"/>
      <c r="J21" s="50"/>
      <c r="K21" s="50"/>
      <c r="L21" s="50"/>
      <c r="M21" s="51"/>
      <c r="N21" s="15" t="s">
        <v>84</v>
      </c>
    </row>
    <row r="22" spans="2:14" x14ac:dyDescent="0.2">
      <c r="B22" s="33" t="s">
        <v>48</v>
      </c>
      <c r="C22" s="57" t="s">
        <v>23</v>
      </c>
      <c r="D22" s="58"/>
      <c r="E22" s="58"/>
      <c r="F22" s="58"/>
      <c r="G22" s="58"/>
      <c r="H22" s="58"/>
      <c r="I22" s="58"/>
      <c r="J22" s="58"/>
      <c r="K22" s="58"/>
      <c r="L22" s="58"/>
      <c r="M22" s="59"/>
      <c r="N22" s="42" t="s">
        <v>128</v>
      </c>
    </row>
    <row r="23" spans="2:14" ht="15.75" x14ac:dyDescent="0.2">
      <c r="B23" s="41" t="s">
        <v>31</v>
      </c>
      <c r="C23" s="49" t="s">
        <v>83</v>
      </c>
      <c r="D23" s="50"/>
      <c r="E23" s="50"/>
      <c r="F23" s="50"/>
      <c r="G23" s="50"/>
      <c r="H23" s="50"/>
      <c r="I23" s="50"/>
      <c r="J23" s="50"/>
      <c r="K23" s="50"/>
      <c r="L23" s="50"/>
      <c r="M23" s="51"/>
      <c r="N23" s="15" t="s">
        <v>84</v>
      </c>
    </row>
    <row r="24" spans="2:14" x14ac:dyDescent="0.2">
      <c r="B24" s="33" t="s">
        <v>66</v>
      </c>
      <c r="C24" s="57" t="s">
        <v>23</v>
      </c>
      <c r="D24" s="58"/>
      <c r="E24" s="58"/>
      <c r="F24" s="58"/>
      <c r="G24" s="58"/>
      <c r="H24" s="58"/>
      <c r="I24" s="58"/>
      <c r="J24" s="58"/>
      <c r="K24" s="58"/>
      <c r="L24" s="58"/>
      <c r="M24" s="59"/>
      <c r="N24" s="42" t="s">
        <v>128</v>
      </c>
    </row>
    <row r="25" spans="2:14" ht="15.75" x14ac:dyDescent="0.2">
      <c r="B25" s="41" t="s">
        <v>34</v>
      </c>
      <c r="C25" s="49" t="s">
        <v>83</v>
      </c>
      <c r="D25" s="50"/>
      <c r="E25" s="50"/>
      <c r="F25" s="50"/>
      <c r="G25" s="50"/>
      <c r="H25" s="50"/>
      <c r="I25" s="50"/>
      <c r="J25" s="50"/>
      <c r="K25" s="50"/>
      <c r="L25" s="50"/>
      <c r="M25" s="51"/>
      <c r="N25" s="15" t="s">
        <v>84</v>
      </c>
    </row>
    <row r="26" spans="2:14" x14ac:dyDescent="0.2">
      <c r="B26" s="14" t="s">
        <v>49</v>
      </c>
      <c r="C26" s="52" t="s">
        <v>23</v>
      </c>
      <c r="D26" s="52"/>
      <c r="E26" s="52"/>
      <c r="F26" s="52"/>
      <c r="G26" s="52"/>
      <c r="H26" s="52"/>
      <c r="I26" s="52"/>
      <c r="J26" s="52"/>
      <c r="K26" s="52"/>
      <c r="L26" s="52"/>
      <c r="M26" s="52"/>
      <c r="N26" s="42" t="s">
        <v>128</v>
      </c>
    </row>
    <row r="27" spans="2:14" ht="15.75" x14ac:dyDescent="0.2">
      <c r="B27" s="41" t="s">
        <v>42</v>
      </c>
      <c r="C27" s="49" t="s">
        <v>83</v>
      </c>
      <c r="D27" s="50"/>
      <c r="E27" s="50"/>
      <c r="F27" s="50"/>
      <c r="G27" s="50"/>
      <c r="H27" s="50"/>
      <c r="I27" s="50"/>
      <c r="J27" s="50"/>
      <c r="K27" s="50"/>
      <c r="L27" s="50"/>
      <c r="M27" s="51"/>
      <c r="N27" s="15" t="s">
        <v>84</v>
      </c>
    </row>
    <row r="28" spans="2:14" x14ac:dyDescent="0.2">
      <c r="B28" s="14" t="s">
        <v>67</v>
      </c>
      <c r="C28" s="52" t="s">
        <v>23</v>
      </c>
      <c r="D28" s="52"/>
      <c r="E28" s="52"/>
      <c r="F28" s="52"/>
      <c r="G28" s="52"/>
      <c r="H28" s="52"/>
      <c r="I28" s="52"/>
      <c r="J28" s="52"/>
      <c r="K28" s="52"/>
      <c r="L28" s="52"/>
      <c r="M28" s="52"/>
      <c r="N28" s="42" t="s">
        <v>128</v>
      </c>
    </row>
    <row r="29" spans="2:14" ht="15.75" x14ac:dyDescent="0.2">
      <c r="B29" s="41" t="s">
        <v>44</v>
      </c>
      <c r="C29" s="49" t="s">
        <v>83</v>
      </c>
      <c r="D29" s="50"/>
      <c r="E29" s="50"/>
      <c r="F29" s="50"/>
      <c r="G29" s="50"/>
      <c r="H29" s="50"/>
      <c r="I29" s="50"/>
      <c r="J29" s="50"/>
      <c r="K29" s="50"/>
      <c r="L29" s="50"/>
      <c r="M29" s="51"/>
      <c r="N29" s="15" t="s">
        <v>84</v>
      </c>
    </row>
    <row r="30" spans="2:14" ht="60" x14ac:dyDescent="0.2">
      <c r="B30" s="33" t="s">
        <v>63</v>
      </c>
      <c r="C30" s="52" t="s">
        <v>23</v>
      </c>
      <c r="D30" s="52"/>
      <c r="E30" s="52"/>
      <c r="F30" s="52"/>
      <c r="G30" s="52"/>
      <c r="H30" s="52"/>
      <c r="I30" s="52"/>
      <c r="J30" s="52"/>
      <c r="K30" s="52"/>
      <c r="L30" s="52"/>
      <c r="M30" s="52"/>
      <c r="N30" s="42" t="s">
        <v>23</v>
      </c>
    </row>
    <row r="31" spans="2:14" ht="15.75" x14ac:dyDescent="0.2">
      <c r="B31" s="41" t="s">
        <v>68</v>
      </c>
      <c r="C31" s="49" t="s">
        <v>83</v>
      </c>
      <c r="D31" s="50"/>
      <c r="E31" s="50"/>
      <c r="F31" s="50"/>
      <c r="G31" s="50"/>
      <c r="H31" s="50"/>
      <c r="I31" s="50"/>
      <c r="J31" s="50"/>
      <c r="K31" s="50"/>
      <c r="L31" s="50"/>
      <c r="M31" s="51"/>
      <c r="N31" s="15" t="s">
        <v>84</v>
      </c>
    </row>
    <row r="32" spans="2:14" ht="45" x14ac:dyDescent="0.2">
      <c r="B32" s="33" t="s">
        <v>212</v>
      </c>
      <c r="C32" s="52" t="s">
        <v>23</v>
      </c>
      <c r="D32" s="52"/>
      <c r="E32" s="52"/>
      <c r="F32" s="52"/>
      <c r="G32" s="52"/>
      <c r="H32" s="52"/>
      <c r="I32" s="52"/>
      <c r="J32" s="52"/>
      <c r="K32" s="52"/>
      <c r="L32" s="52"/>
      <c r="M32" s="52"/>
      <c r="N32" s="42" t="s">
        <v>23</v>
      </c>
    </row>
    <row r="33" spans="2:14" ht="15.75" x14ac:dyDescent="0.2">
      <c r="B33" s="41" t="s">
        <v>51</v>
      </c>
      <c r="C33" s="49" t="s">
        <v>83</v>
      </c>
      <c r="D33" s="50"/>
      <c r="E33" s="50"/>
      <c r="F33" s="50"/>
      <c r="G33" s="50"/>
      <c r="H33" s="50"/>
      <c r="I33" s="50"/>
      <c r="J33" s="50"/>
      <c r="K33" s="50"/>
      <c r="L33" s="50"/>
      <c r="M33" s="51"/>
      <c r="N33" s="15" t="s">
        <v>84</v>
      </c>
    </row>
    <row r="34" spans="2:14" x14ac:dyDescent="0.2">
      <c r="B34" s="33" t="s">
        <v>52</v>
      </c>
      <c r="C34" s="56" t="s">
        <v>23</v>
      </c>
      <c r="D34" s="56"/>
      <c r="E34" s="56"/>
      <c r="F34" s="56"/>
      <c r="G34" s="56"/>
      <c r="H34" s="56"/>
      <c r="I34" s="56"/>
      <c r="J34" s="56"/>
      <c r="K34" s="56"/>
      <c r="L34" s="56"/>
      <c r="M34" s="56"/>
      <c r="N34" s="42" t="s">
        <v>23</v>
      </c>
    </row>
    <row r="35" spans="2:14" ht="15.75" x14ac:dyDescent="0.2">
      <c r="B35" s="41" t="s">
        <v>53</v>
      </c>
      <c r="C35" s="49" t="s">
        <v>83</v>
      </c>
      <c r="D35" s="50"/>
      <c r="E35" s="50"/>
      <c r="F35" s="50"/>
      <c r="G35" s="50"/>
      <c r="H35" s="50"/>
      <c r="I35" s="50"/>
      <c r="J35" s="50"/>
      <c r="K35" s="50"/>
      <c r="L35" s="50"/>
      <c r="M35" s="51"/>
      <c r="N35" s="15" t="s">
        <v>84</v>
      </c>
    </row>
    <row r="36" spans="2:14" x14ac:dyDescent="0.2">
      <c r="B36" s="33" t="s">
        <v>54</v>
      </c>
      <c r="C36" s="52" t="s">
        <v>23</v>
      </c>
      <c r="D36" s="52"/>
      <c r="E36" s="52"/>
      <c r="F36" s="52"/>
      <c r="G36" s="52"/>
      <c r="H36" s="52"/>
      <c r="I36" s="52"/>
      <c r="J36" s="52"/>
      <c r="K36" s="52"/>
      <c r="L36" s="52"/>
      <c r="M36" s="52"/>
      <c r="N36" s="42" t="s">
        <v>23</v>
      </c>
    </row>
    <row r="37" spans="2:14" ht="15.75" x14ac:dyDescent="0.2">
      <c r="B37" s="41" t="s">
        <v>55</v>
      </c>
      <c r="C37" s="49" t="s">
        <v>83</v>
      </c>
      <c r="D37" s="50"/>
      <c r="E37" s="50"/>
      <c r="F37" s="50"/>
      <c r="G37" s="50"/>
      <c r="H37" s="50"/>
      <c r="I37" s="50"/>
      <c r="J37" s="50"/>
      <c r="K37" s="50"/>
      <c r="L37" s="50"/>
      <c r="M37" s="51"/>
      <c r="N37" s="15" t="s">
        <v>84</v>
      </c>
    </row>
    <row r="38" spans="2:14" ht="60" x14ac:dyDescent="0.2">
      <c r="B38" s="33" t="s">
        <v>65</v>
      </c>
      <c r="C38" s="56" t="s">
        <v>23</v>
      </c>
      <c r="D38" s="56"/>
      <c r="E38" s="56"/>
      <c r="F38" s="56"/>
      <c r="G38" s="56"/>
      <c r="H38" s="56"/>
      <c r="I38" s="56"/>
      <c r="J38" s="56"/>
      <c r="K38" s="56"/>
      <c r="L38" s="56"/>
      <c r="M38" s="56"/>
      <c r="N38" s="42" t="s">
        <v>128</v>
      </c>
    </row>
    <row r="39" spans="2:14" ht="15.75" x14ac:dyDescent="0.2">
      <c r="B39" s="41" t="s">
        <v>69</v>
      </c>
      <c r="C39" s="49" t="s">
        <v>83</v>
      </c>
      <c r="D39" s="50"/>
      <c r="E39" s="50"/>
      <c r="F39" s="50"/>
      <c r="G39" s="50"/>
      <c r="H39" s="50"/>
      <c r="I39" s="50"/>
      <c r="J39" s="50"/>
      <c r="K39" s="50"/>
      <c r="L39" s="50"/>
      <c r="M39" s="51"/>
      <c r="N39" s="15" t="s">
        <v>84</v>
      </c>
    </row>
    <row r="40" spans="2:14" x14ac:dyDescent="0.2">
      <c r="B40" s="33" t="s">
        <v>70</v>
      </c>
      <c r="C40" s="52" t="s">
        <v>23</v>
      </c>
      <c r="D40" s="52"/>
      <c r="E40" s="52"/>
      <c r="F40" s="52"/>
      <c r="G40" s="52"/>
      <c r="H40" s="52"/>
      <c r="I40" s="52"/>
      <c r="J40" s="52"/>
      <c r="K40" s="52"/>
      <c r="L40" s="52"/>
      <c r="M40" s="52"/>
      <c r="N40" s="42" t="s">
        <v>23</v>
      </c>
    </row>
    <row r="43" spans="2:14" x14ac:dyDescent="0.2">
      <c r="C43" s="54"/>
      <c r="D43" s="54"/>
      <c r="E43" s="54"/>
      <c r="F43" s="54"/>
      <c r="G43" s="54"/>
      <c r="H43" s="54"/>
      <c r="I43" s="54"/>
      <c r="J43" s="54"/>
      <c r="K43" s="54"/>
      <c r="L43" s="54"/>
      <c r="M43" s="54"/>
      <c r="N43" s="54"/>
    </row>
    <row r="44" spans="2:14" ht="73.5" customHeight="1" x14ac:dyDescent="0.2">
      <c r="H44" s="53" t="s">
        <v>418</v>
      </c>
      <c r="I44" s="53"/>
      <c r="J44" s="53"/>
      <c r="K44" s="53"/>
      <c r="L44" s="53"/>
      <c r="M44" s="53"/>
    </row>
    <row r="46" spans="2:14" ht="15" customHeight="1" x14ac:dyDescent="0.2">
      <c r="H46" s="55" t="s">
        <v>103</v>
      </c>
      <c r="I46" s="55"/>
      <c r="J46" s="55"/>
      <c r="K46" s="55"/>
      <c r="L46" s="55"/>
      <c r="M46" s="55"/>
    </row>
    <row r="47" spans="2:14" x14ac:dyDescent="0.2">
      <c r="H47" s="55"/>
      <c r="I47" s="55"/>
      <c r="J47" s="55"/>
      <c r="K47" s="55"/>
      <c r="L47" s="55"/>
      <c r="M47" s="55"/>
    </row>
    <row r="48" spans="2:14" x14ac:dyDescent="0.2">
      <c r="H48" s="55"/>
      <c r="I48" s="55"/>
      <c r="J48" s="55"/>
      <c r="K48" s="55"/>
      <c r="L48" s="55"/>
      <c r="M48" s="55"/>
    </row>
    <row r="49" spans="8:13" x14ac:dyDescent="0.2">
      <c r="H49" s="55"/>
      <c r="I49" s="55"/>
      <c r="J49" s="55"/>
      <c r="K49" s="55"/>
      <c r="L49" s="55"/>
      <c r="M49" s="55"/>
    </row>
    <row r="50" spans="8:13" x14ac:dyDescent="0.2">
      <c r="H50" s="55"/>
      <c r="I50" s="55"/>
      <c r="J50" s="55"/>
      <c r="K50" s="55"/>
      <c r="L50" s="55"/>
      <c r="M50" s="55"/>
    </row>
  </sheetData>
  <mergeCells count="34">
    <mergeCell ref="B9:N9"/>
    <mergeCell ref="B10:N10"/>
    <mergeCell ref="B11:N11"/>
    <mergeCell ref="B12:N12"/>
    <mergeCell ref="B13:N13"/>
    <mergeCell ref="C26:M26"/>
    <mergeCell ref="C15:M15"/>
    <mergeCell ref="C16:M16"/>
    <mergeCell ref="C17:M17"/>
    <mergeCell ref="C18:M18"/>
    <mergeCell ref="C19:M19"/>
    <mergeCell ref="C20:M20"/>
    <mergeCell ref="C21:M21"/>
    <mergeCell ref="C22:M22"/>
    <mergeCell ref="C23:M23"/>
    <mergeCell ref="C24:M24"/>
    <mergeCell ref="C25:M25"/>
    <mergeCell ref="C38:M38"/>
    <mergeCell ref="C27:M27"/>
    <mergeCell ref="C28:M28"/>
    <mergeCell ref="C29:M29"/>
    <mergeCell ref="C30:M30"/>
    <mergeCell ref="C31:M31"/>
    <mergeCell ref="C32:M32"/>
    <mergeCell ref="C33:M33"/>
    <mergeCell ref="C34:M34"/>
    <mergeCell ref="C35:M35"/>
    <mergeCell ref="C36:M36"/>
    <mergeCell ref="C37:M37"/>
    <mergeCell ref="C39:M39"/>
    <mergeCell ref="C40:M40"/>
    <mergeCell ref="H44:M44"/>
    <mergeCell ref="C43:N43"/>
    <mergeCell ref="H46:M50"/>
  </mergeCells>
  <pageMargins left="0.43307086614173229" right="0.15748031496062992" top="0.74803149606299213" bottom="0.74803149606299213" header="0.31496062992125984" footer="0.31496062992125984"/>
  <pageSetup paperSize="41" scale="47"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54"/>
  <sheetViews>
    <sheetView tabSelected="1" view="pageBreakPreview" topLeftCell="B1" zoomScaleNormal="100" zoomScaleSheetLayoutView="100" workbookViewId="0">
      <selection activeCell="N53" sqref="N53"/>
    </sheetView>
  </sheetViews>
  <sheetFormatPr baseColWidth="10" defaultRowHeight="15" x14ac:dyDescent="0.2"/>
  <cols>
    <col min="1" max="1" width="13.28515625" style="5" customWidth="1"/>
    <col min="2" max="2" width="55.140625" style="5" customWidth="1"/>
    <col min="3" max="12" width="4.85546875" style="5" customWidth="1"/>
    <col min="13" max="13" width="33.140625" style="5" customWidth="1"/>
    <col min="14" max="14" width="53.5703125" style="5" customWidth="1"/>
    <col min="15" max="16384" width="11.42578125" style="5"/>
  </cols>
  <sheetData>
    <row r="1" spans="2:14" s="1" customFormat="1" x14ac:dyDescent="0.2"/>
    <row r="2" spans="2:14" s="1" customFormat="1" x14ac:dyDescent="0.2"/>
    <row r="3" spans="2:14" s="1" customFormat="1" x14ac:dyDescent="0.2"/>
    <row r="4" spans="2:14" s="1" customFormat="1" x14ac:dyDescent="0.2"/>
    <row r="5" spans="2:14" s="1" customFormat="1" x14ac:dyDescent="0.2"/>
    <row r="6" spans="2:14" s="1" customFormat="1" x14ac:dyDescent="0.2"/>
    <row r="7" spans="2:14" s="1" customFormat="1" x14ac:dyDescent="0.2"/>
    <row r="8" spans="2:14" s="1" customFormat="1" x14ac:dyDescent="0.2"/>
    <row r="9" spans="2:14" s="1" customFormat="1" ht="15.75" x14ac:dyDescent="0.25">
      <c r="B9" s="60" t="s">
        <v>14</v>
      </c>
      <c r="C9" s="60"/>
      <c r="D9" s="60"/>
      <c r="E9" s="60"/>
      <c r="F9" s="60"/>
      <c r="G9" s="60"/>
      <c r="H9" s="60"/>
      <c r="I9" s="60"/>
      <c r="J9" s="60"/>
      <c r="K9" s="60"/>
      <c r="L9" s="60"/>
      <c r="M9" s="60"/>
      <c r="N9" s="60"/>
    </row>
    <row r="10" spans="2:14" s="1" customFormat="1" ht="15.75" x14ac:dyDescent="0.25">
      <c r="B10" s="60" t="s">
        <v>0</v>
      </c>
      <c r="C10" s="60"/>
      <c r="D10" s="60"/>
      <c r="E10" s="60"/>
      <c r="F10" s="60"/>
      <c r="G10" s="60"/>
      <c r="H10" s="60"/>
      <c r="I10" s="60"/>
      <c r="J10" s="60"/>
      <c r="K10" s="60"/>
      <c r="L10" s="60"/>
      <c r="M10" s="60"/>
      <c r="N10" s="60"/>
    </row>
    <row r="11" spans="2:14" s="1" customFormat="1" ht="15.75" x14ac:dyDescent="0.25">
      <c r="B11" s="60" t="s">
        <v>40</v>
      </c>
      <c r="C11" s="60"/>
      <c r="D11" s="60"/>
      <c r="E11" s="60"/>
      <c r="F11" s="60"/>
      <c r="G11" s="60"/>
      <c r="H11" s="60"/>
      <c r="I11" s="60"/>
      <c r="J11" s="60"/>
      <c r="K11" s="60"/>
      <c r="L11" s="60"/>
      <c r="M11" s="60"/>
      <c r="N11" s="60"/>
    </row>
    <row r="12" spans="2:14" s="1" customFormat="1" ht="15.75" x14ac:dyDescent="0.25">
      <c r="B12" s="60" t="s">
        <v>82</v>
      </c>
      <c r="C12" s="60"/>
      <c r="D12" s="60"/>
      <c r="E12" s="60"/>
      <c r="F12" s="60"/>
      <c r="G12" s="60"/>
      <c r="H12" s="60"/>
      <c r="I12" s="60"/>
      <c r="J12" s="60"/>
      <c r="K12" s="60"/>
      <c r="L12" s="60"/>
      <c r="M12" s="60"/>
      <c r="N12" s="60"/>
    </row>
    <row r="13" spans="2:14" s="1" customFormat="1" ht="15.75" x14ac:dyDescent="0.25">
      <c r="B13" s="61"/>
      <c r="C13" s="60"/>
      <c r="D13" s="60"/>
      <c r="E13" s="60"/>
      <c r="F13" s="60"/>
      <c r="G13" s="60"/>
      <c r="H13" s="60"/>
      <c r="I13" s="60"/>
      <c r="J13" s="60"/>
      <c r="K13" s="60"/>
      <c r="L13" s="60"/>
      <c r="M13" s="60"/>
      <c r="N13" s="60"/>
    </row>
    <row r="14" spans="2:14" s="1" customFormat="1" ht="15.75" x14ac:dyDescent="0.25">
      <c r="B14" s="40"/>
      <c r="C14" s="40"/>
      <c r="D14" s="40"/>
      <c r="E14" s="40"/>
      <c r="F14" s="40"/>
      <c r="G14" s="40"/>
      <c r="H14" s="40"/>
      <c r="I14" s="40"/>
      <c r="J14" s="40"/>
      <c r="K14" s="40"/>
      <c r="L14" s="40"/>
      <c r="M14" s="40"/>
      <c r="N14" s="40"/>
    </row>
    <row r="15" spans="2:14" s="1" customFormat="1" ht="15.75" x14ac:dyDescent="0.2">
      <c r="B15" s="64"/>
      <c r="C15" s="64"/>
      <c r="D15" s="64"/>
      <c r="E15" s="64"/>
      <c r="F15" s="64"/>
      <c r="G15" s="64"/>
      <c r="H15" s="64"/>
      <c r="I15" s="64"/>
      <c r="J15" s="64"/>
      <c r="K15" s="64"/>
      <c r="L15" s="64"/>
      <c r="M15" s="64"/>
      <c r="N15" s="64"/>
    </row>
    <row r="17" spans="2:14" ht="15.75" x14ac:dyDescent="0.2">
      <c r="B17" s="41" t="s">
        <v>30</v>
      </c>
      <c r="C17" s="49" t="s">
        <v>83</v>
      </c>
      <c r="D17" s="50"/>
      <c r="E17" s="50"/>
      <c r="F17" s="50"/>
      <c r="G17" s="50"/>
      <c r="H17" s="50"/>
      <c r="I17" s="50"/>
      <c r="J17" s="50"/>
      <c r="K17" s="50"/>
      <c r="L17" s="50"/>
      <c r="M17" s="51"/>
      <c r="N17" s="15" t="s">
        <v>84</v>
      </c>
    </row>
    <row r="18" spans="2:14" x14ac:dyDescent="0.2">
      <c r="B18" s="33" t="s">
        <v>46</v>
      </c>
      <c r="C18" s="52" t="s">
        <v>23</v>
      </c>
      <c r="D18" s="52"/>
      <c r="E18" s="52"/>
      <c r="F18" s="52"/>
      <c r="G18" s="52"/>
      <c r="H18" s="52"/>
      <c r="I18" s="52"/>
      <c r="J18" s="52"/>
      <c r="K18" s="52"/>
      <c r="L18" s="52"/>
      <c r="M18" s="52"/>
      <c r="N18" s="42" t="s">
        <v>23</v>
      </c>
    </row>
    <row r="19" spans="2:14" ht="15.75" x14ac:dyDescent="0.2">
      <c r="B19" s="41" t="s">
        <v>22</v>
      </c>
      <c r="C19" s="49" t="s">
        <v>83</v>
      </c>
      <c r="D19" s="50"/>
      <c r="E19" s="50"/>
      <c r="F19" s="50"/>
      <c r="G19" s="50"/>
      <c r="H19" s="50"/>
      <c r="I19" s="50"/>
      <c r="J19" s="50"/>
      <c r="K19" s="50"/>
      <c r="L19" s="50"/>
      <c r="M19" s="51"/>
      <c r="N19" s="15" t="s">
        <v>84</v>
      </c>
    </row>
    <row r="20" spans="2:14" ht="45" x14ac:dyDescent="0.2">
      <c r="B20" s="33" t="s">
        <v>59</v>
      </c>
      <c r="C20" s="52" t="s">
        <v>23</v>
      </c>
      <c r="D20" s="52"/>
      <c r="E20" s="52"/>
      <c r="F20" s="52"/>
      <c r="G20" s="52"/>
      <c r="H20" s="52"/>
      <c r="I20" s="52"/>
      <c r="J20" s="52"/>
      <c r="K20" s="52"/>
      <c r="L20" s="52"/>
      <c r="M20" s="52"/>
      <c r="N20" s="42" t="s">
        <v>128</v>
      </c>
    </row>
    <row r="21" spans="2:14" ht="15.75" x14ac:dyDescent="0.2">
      <c r="B21" s="41" t="s">
        <v>24</v>
      </c>
      <c r="C21" s="49" t="s">
        <v>83</v>
      </c>
      <c r="D21" s="50"/>
      <c r="E21" s="50"/>
      <c r="F21" s="50"/>
      <c r="G21" s="50"/>
      <c r="H21" s="50"/>
      <c r="I21" s="50"/>
      <c r="J21" s="50"/>
      <c r="K21" s="50"/>
      <c r="L21" s="50"/>
      <c r="M21" s="51"/>
      <c r="N21" s="15" t="s">
        <v>84</v>
      </c>
    </row>
    <row r="22" spans="2:14" ht="60" x14ac:dyDescent="0.2">
      <c r="B22" s="33" t="s">
        <v>60</v>
      </c>
      <c r="C22" s="52" t="s">
        <v>23</v>
      </c>
      <c r="D22" s="52"/>
      <c r="E22" s="52"/>
      <c r="F22" s="52"/>
      <c r="G22" s="52"/>
      <c r="H22" s="52"/>
      <c r="I22" s="52"/>
      <c r="J22" s="52"/>
      <c r="K22" s="52"/>
      <c r="L22" s="52"/>
      <c r="M22" s="52"/>
      <c r="N22" s="48" t="s">
        <v>128</v>
      </c>
    </row>
    <row r="23" spans="2:14" ht="15.75" x14ac:dyDescent="0.2">
      <c r="B23" s="41" t="s">
        <v>25</v>
      </c>
      <c r="C23" s="49" t="s">
        <v>83</v>
      </c>
      <c r="D23" s="50"/>
      <c r="E23" s="50"/>
      <c r="F23" s="50"/>
      <c r="G23" s="50"/>
      <c r="H23" s="50"/>
      <c r="I23" s="50"/>
      <c r="J23" s="50"/>
      <c r="K23" s="50"/>
      <c r="L23" s="50"/>
      <c r="M23" s="51"/>
      <c r="N23" s="15" t="s">
        <v>84</v>
      </c>
    </row>
    <row r="24" spans="2:14" x14ac:dyDescent="0.2">
      <c r="B24" s="33" t="s">
        <v>47</v>
      </c>
      <c r="C24" s="52" t="s">
        <v>23</v>
      </c>
      <c r="D24" s="52"/>
      <c r="E24" s="52"/>
      <c r="F24" s="52"/>
      <c r="G24" s="52"/>
      <c r="H24" s="52"/>
      <c r="I24" s="52"/>
      <c r="J24" s="52"/>
      <c r="K24" s="52"/>
      <c r="L24" s="52"/>
      <c r="M24" s="52"/>
      <c r="N24" s="42" t="s">
        <v>128</v>
      </c>
    </row>
    <row r="25" spans="2:14" ht="15.75" x14ac:dyDescent="0.2">
      <c r="B25" s="41" t="s">
        <v>28</v>
      </c>
      <c r="C25" s="49" t="s">
        <v>83</v>
      </c>
      <c r="D25" s="50"/>
      <c r="E25" s="50"/>
      <c r="F25" s="50"/>
      <c r="G25" s="50"/>
      <c r="H25" s="50"/>
      <c r="I25" s="50"/>
      <c r="J25" s="50"/>
      <c r="K25" s="50"/>
      <c r="L25" s="50"/>
      <c r="M25" s="51"/>
      <c r="N25" s="15" t="s">
        <v>84</v>
      </c>
    </row>
    <row r="26" spans="2:14" x14ac:dyDescent="0.2">
      <c r="B26" s="33" t="s">
        <v>48</v>
      </c>
      <c r="C26" s="56" t="s">
        <v>23</v>
      </c>
      <c r="D26" s="56"/>
      <c r="E26" s="56"/>
      <c r="F26" s="56"/>
      <c r="G26" s="56"/>
      <c r="H26" s="56"/>
      <c r="I26" s="56"/>
      <c r="J26" s="56"/>
      <c r="K26" s="56"/>
      <c r="L26" s="56"/>
      <c r="M26" s="56"/>
      <c r="N26" s="42" t="s">
        <v>128</v>
      </c>
    </row>
    <row r="27" spans="2:14" ht="15.75" x14ac:dyDescent="0.2">
      <c r="B27" s="41" t="s">
        <v>29</v>
      </c>
      <c r="C27" s="49" t="s">
        <v>83</v>
      </c>
      <c r="D27" s="50"/>
      <c r="E27" s="50"/>
      <c r="F27" s="50"/>
      <c r="G27" s="50"/>
      <c r="H27" s="50"/>
      <c r="I27" s="50"/>
      <c r="J27" s="50"/>
      <c r="K27" s="50"/>
      <c r="L27" s="50"/>
      <c r="M27" s="51"/>
      <c r="N27" s="15" t="s">
        <v>84</v>
      </c>
    </row>
    <row r="28" spans="2:14" ht="75" x14ac:dyDescent="0.2">
      <c r="B28" s="33" t="s">
        <v>61</v>
      </c>
      <c r="C28" s="52" t="s">
        <v>23</v>
      </c>
      <c r="D28" s="52"/>
      <c r="E28" s="52"/>
      <c r="F28" s="52"/>
      <c r="G28" s="52"/>
      <c r="H28" s="52"/>
      <c r="I28" s="52"/>
      <c r="J28" s="52"/>
      <c r="K28" s="52"/>
      <c r="L28" s="52"/>
      <c r="M28" s="52"/>
      <c r="N28" s="42" t="s">
        <v>128</v>
      </c>
    </row>
    <row r="29" spans="2:14" ht="15.75" x14ac:dyDescent="0.2">
      <c r="B29" s="41" t="s">
        <v>34</v>
      </c>
      <c r="C29" s="49" t="s">
        <v>83</v>
      </c>
      <c r="D29" s="50"/>
      <c r="E29" s="50"/>
      <c r="F29" s="50"/>
      <c r="G29" s="50"/>
      <c r="H29" s="50"/>
      <c r="I29" s="50"/>
      <c r="J29" s="50"/>
      <c r="K29" s="50"/>
      <c r="L29" s="50"/>
      <c r="M29" s="51"/>
      <c r="N29" s="15" t="s">
        <v>84</v>
      </c>
    </row>
    <row r="30" spans="2:14" x14ac:dyDescent="0.2">
      <c r="B30" s="14" t="s">
        <v>49</v>
      </c>
      <c r="C30" s="52" t="s">
        <v>23</v>
      </c>
      <c r="D30" s="52"/>
      <c r="E30" s="52"/>
      <c r="F30" s="52"/>
      <c r="G30" s="52"/>
      <c r="H30" s="52"/>
      <c r="I30" s="52"/>
      <c r="J30" s="52"/>
      <c r="K30" s="52"/>
      <c r="L30" s="52"/>
      <c r="M30" s="52"/>
      <c r="N30" s="42" t="s">
        <v>128</v>
      </c>
    </row>
    <row r="31" spans="2:14" ht="15.75" x14ac:dyDescent="0.2">
      <c r="B31" s="41" t="s">
        <v>43</v>
      </c>
      <c r="C31" s="49" t="s">
        <v>83</v>
      </c>
      <c r="D31" s="50"/>
      <c r="E31" s="50"/>
      <c r="F31" s="50"/>
      <c r="G31" s="50"/>
      <c r="H31" s="50"/>
      <c r="I31" s="50"/>
      <c r="J31" s="50"/>
      <c r="K31" s="50"/>
      <c r="L31" s="50"/>
      <c r="M31" s="51"/>
      <c r="N31" s="15" t="s">
        <v>84</v>
      </c>
    </row>
    <row r="32" spans="2:14" ht="75" x14ac:dyDescent="0.2">
      <c r="B32" s="33" t="s">
        <v>62</v>
      </c>
      <c r="C32" s="52" t="s">
        <v>23</v>
      </c>
      <c r="D32" s="52"/>
      <c r="E32" s="52"/>
      <c r="F32" s="52"/>
      <c r="G32" s="52"/>
      <c r="H32" s="52"/>
      <c r="I32" s="52"/>
      <c r="J32" s="52"/>
      <c r="K32" s="52"/>
      <c r="L32" s="52"/>
      <c r="M32" s="52"/>
      <c r="N32" s="43" t="s">
        <v>23</v>
      </c>
    </row>
    <row r="33" spans="2:14" ht="15.75" x14ac:dyDescent="0.2">
      <c r="B33" s="41" t="s">
        <v>44</v>
      </c>
      <c r="C33" s="49" t="s">
        <v>83</v>
      </c>
      <c r="D33" s="50"/>
      <c r="E33" s="50"/>
      <c r="F33" s="50"/>
      <c r="G33" s="50"/>
      <c r="H33" s="50"/>
      <c r="I33" s="50"/>
      <c r="J33" s="50"/>
      <c r="K33" s="50"/>
      <c r="L33" s="50"/>
      <c r="M33" s="51"/>
      <c r="N33" s="15" t="s">
        <v>84</v>
      </c>
    </row>
    <row r="34" spans="2:14" ht="75" x14ac:dyDescent="0.2">
      <c r="B34" s="33" t="s">
        <v>63</v>
      </c>
      <c r="C34" s="52" t="s">
        <v>23</v>
      </c>
      <c r="D34" s="52"/>
      <c r="E34" s="52"/>
      <c r="F34" s="52"/>
      <c r="G34" s="52"/>
      <c r="H34" s="52"/>
      <c r="I34" s="52"/>
      <c r="J34" s="52"/>
      <c r="K34" s="52"/>
      <c r="L34" s="52"/>
      <c r="M34" s="52"/>
      <c r="N34" s="42" t="s">
        <v>128</v>
      </c>
    </row>
    <row r="35" spans="2:14" ht="15.75" x14ac:dyDescent="0.2">
      <c r="B35" s="41" t="s">
        <v>45</v>
      </c>
      <c r="C35" s="49" t="s">
        <v>83</v>
      </c>
      <c r="D35" s="50"/>
      <c r="E35" s="50"/>
      <c r="F35" s="50"/>
      <c r="G35" s="50"/>
      <c r="H35" s="50"/>
      <c r="I35" s="50"/>
      <c r="J35" s="50"/>
      <c r="K35" s="50"/>
      <c r="L35" s="50"/>
      <c r="M35" s="51"/>
      <c r="N35" s="15" t="s">
        <v>84</v>
      </c>
    </row>
    <row r="36" spans="2:14" ht="60" x14ac:dyDescent="0.2">
      <c r="B36" s="33" t="s">
        <v>379</v>
      </c>
      <c r="C36" s="56" t="s">
        <v>23</v>
      </c>
      <c r="D36" s="56"/>
      <c r="E36" s="56"/>
      <c r="F36" s="56"/>
      <c r="G36" s="56"/>
      <c r="H36" s="56"/>
      <c r="I36" s="56"/>
      <c r="J36" s="56"/>
      <c r="K36" s="56"/>
      <c r="L36" s="56"/>
      <c r="M36" s="56"/>
      <c r="N36" s="42" t="s">
        <v>128</v>
      </c>
    </row>
    <row r="37" spans="2:14" ht="15.75" x14ac:dyDescent="0.2">
      <c r="B37" s="41" t="s">
        <v>50</v>
      </c>
      <c r="C37" s="49" t="s">
        <v>83</v>
      </c>
      <c r="D37" s="50"/>
      <c r="E37" s="50"/>
      <c r="F37" s="50"/>
      <c r="G37" s="50"/>
      <c r="H37" s="50"/>
      <c r="I37" s="50"/>
      <c r="J37" s="50"/>
      <c r="K37" s="50"/>
      <c r="L37" s="50"/>
      <c r="M37" s="51"/>
      <c r="N37" s="15" t="s">
        <v>84</v>
      </c>
    </row>
    <row r="38" spans="2:14" ht="60" x14ac:dyDescent="0.2">
      <c r="B38" s="33" t="s">
        <v>64</v>
      </c>
      <c r="C38" s="52" t="s">
        <v>23</v>
      </c>
      <c r="D38" s="52"/>
      <c r="E38" s="52"/>
      <c r="F38" s="52"/>
      <c r="G38" s="52"/>
      <c r="H38" s="52"/>
      <c r="I38" s="52"/>
      <c r="J38" s="52"/>
      <c r="K38" s="52"/>
      <c r="L38" s="52"/>
      <c r="M38" s="52"/>
      <c r="N38" s="42" t="s">
        <v>23</v>
      </c>
    </row>
    <row r="39" spans="2:14" ht="15.75" x14ac:dyDescent="0.2">
      <c r="B39" s="41" t="s">
        <v>51</v>
      </c>
      <c r="C39" s="49" t="s">
        <v>83</v>
      </c>
      <c r="D39" s="50"/>
      <c r="E39" s="50"/>
      <c r="F39" s="50"/>
      <c r="G39" s="50"/>
      <c r="H39" s="50"/>
      <c r="I39" s="50"/>
      <c r="J39" s="50"/>
      <c r="K39" s="50"/>
      <c r="L39" s="50"/>
      <c r="M39" s="51"/>
      <c r="N39" s="15" t="s">
        <v>84</v>
      </c>
    </row>
    <row r="40" spans="2:14" x14ac:dyDescent="0.2">
      <c r="B40" s="33" t="s">
        <v>52</v>
      </c>
      <c r="C40" s="56" t="s">
        <v>23</v>
      </c>
      <c r="D40" s="56"/>
      <c r="E40" s="56"/>
      <c r="F40" s="56"/>
      <c r="G40" s="56"/>
      <c r="H40" s="56"/>
      <c r="I40" s="56"/>
      <c r="J40" s="56"/>
      <c r="K40" s="56"/>
      <c r="L40" s="56"/>
      <c r="M40" s="56"/>
      <c r="N40" s="42" t="s">
        <v>128</v>
      </c>
    </row>
    <row r="41" spans="2:14" ht="15.75" x14ac:dyDescent="0.2">
      <c r="B41" s="41" t="s">
        <v>53</v>
      </c>
      <c r="C41" s="49" t="s">
        <v>83</v>
      </c>
      <c r="D41" s="50"/>
      <c r="E41" s="50"/>
      <c r="F41" s="50"/>
      <c r="G41" s="50"/>
      <c r="H41" s="50"/>
      <c r="I41" s="50"/>
      <c r="J41" s="50"/>
      <c r="K41" s="50"/>
      <c r="L41" s="50"/>
      <c r="M41" s="51"/>
      <c r="N41" s="15" t="s">
        <v>84</v>
      </c>
    </row>
    <row r="42" spans="2:14" x14ac:dyDescent="0.2">
      <c r="B42" s="33" t="s">
        <v>54</v>
      </c>
      <c r="C42" s="52" t="s">
        <v>23</v>
      </c>
      <c r="D42" s="52"/>
      <c r="E42" s="52"/>
      <c r="F42" s="52"/>
      <c r="G42" s="52"/>
      <c r="H42" s="52"/>
      <c r="I42" s="52"/>
      <c r="J42" s="52"/>
      <c r="K42" s="52"/>
      <c r="L42" s="52"/>
      <c r="M42" s="52"/>
      <c r="N42" s="42" t="s">
        <v>23</v>
      </c>
    </row>
    <row r="43" spans="2:14" ht="15.75" x14ac:dyDescent="0.2">
      <c r="B43" s="41" t="s">
        <v>55</v>
      </c>
      <c r="C43" s="49" t="s">
        <v>83</v>
      </c>
      <c r="D43" s="50"/>
      <c r="E43" s="50"/>
      <c r="F43" s="50"/>
      <c r="G43" s="50"/>
      <c r="H43" s="50"/>
      <c r="I43" s="50"/>
      <c r="J43" s="50"/>
      <c r="K43" s="50"/>
      <c r="L43" s="50"/>
      <c r="M43" s="51"/>
      <c r="N43" s="15" t="s">
        <v>84</v>
      </c>
    </row>
    <row r="44" spans="2:14" ht="91.5" customHeight="1" x14ac:dyDescent="0.2">
      <c r="B44" s="33" t="s">
        <v>65</v>
      </c>
      <c r="C44" s="56" t="s">
        <v>23</v>
      </c>
      <c r="D44" s="56"/>
      <c r="E44" s="56"/>
      <c r="F44" s="56"/>
      <c r="G44" s="56"/>
      <c r="H44" s="56"/>
      <c r="I44" s="56"/>
      <c r="J44" s="56"/>
      <c r="K44" s="56"/>
      <c r="L44" s="56"/>
      <c r="M44" s="56"/>
      <c r="N44" s="42" t="s">
        <v>128</v>
      </c>
    </row>
    <row r="45" spans="2:14" ht="15.75" x14ac:dyDescent="0.2">
      <c r="B45" s="41" t="s">
        <v>56</v>
      </c>
      <c r="C45" s="49" t="s">
        <v>83</v>
      </c>
      <c r="D45" s="50"/>
      <c r="E45" s="50"/>
      <c r="F45" s="50"/>
      <c r="G45" s="50"/>
      <c r="H45" s="50"/>
      <c r="I45" s="50"/>
      <c r="J45" s="50"/>
      <c r="K45" s="50"/>
      <c r="L45" s="50"/>
      <c r="M45" s="51"/>
      <c r="N45" s="15" t="s">
        <v>84</v>
      </c>
    </row>
    <row r="46" spans="2:14" ht="60" x14ac:dyDescent="0.2">
      <c r="B46" s="33" t="s">
        <v>123</v>
      </c>
      <c r="C46" s="56" t="s">
        <v>23</v>
      </c>
      <c r="D46" s="56"/>
      <c r="E46" s="56"/>
      <c r="F46" s="56"/>
      <c r="G46" s="56"/>
      <c r="H46" s="56"/>
      <c r="I46" s="56"/>
      <c r="J46" s="56"/>
      <c r="K46" s="56"/>
      <c r="L46" s="56"/>
      <c r="M46" s="56"/>
      <c r="N46" s="42" t="s">
        <v>128</v>
      </c>
    </row>
    <row r="47" spans="2:14" ht="38.25" customHeight="1" x14ac:dyDescent="0.2"/>
    <row r="48" spans="2:14" ht="61.5" customHeight="1" x14ac:dyDescent="0.25">
      <c r="H48" s="62" t="s">
        <v>418</v>
      </c>
      <c r="I48" s="62"/>
      <c r="J48" s="62"/>
      <c r="K48" s="62"/>
      <c r="L48" s="62"/>
      <c r="M48" s="62"/>
    </row>
    <row r="50" spans="8:13" x14ac:dyDescent="0.2">
      <c r="H50" s="63" t="s">
        <v>102</v>
      </c>
      <c r="I50" s="63"/>
      <c r="J50" s="63"/>
      <c r="K50" s="63"/>
      <c r="L50" s="63"/>
      <c r="M50" s="63"/>
    </row>
    <row r="51" spans="8:13" x14ac:dyDescent="0.2">
      <c r="H51" s="63"/>
      <c r="I51" s="63"/>
      <c r="J51" s="63"/>
      <c r="K51" s="63"/>
      <c r="L51" s="63"/>
      <c r="M51" s="63"/>
    </row>
    <row r="52" spans="8:13" x14ac:dyDescent="0.2">
      <c r="H52" s="63"/>
      <c r="I52" s="63"/>
      <c r="J52" s="63"/>
      <c r="K52" s="63"/>
      <c r="L52" s="63"/>
      <c r="M52" s="63"/>
    </row>
    <row r="53" spans="8:13" x14ac:dyDescent="0.2">
      <c r="H53" s="63"/>
      <c r="I53" s="63"/>
      <c r="J53" s="63"/>
      <c r="K53" s="63"/>
      <c r="L53" s="63"/>
      <c r="M53" s="63"/>
    </row>
    <row r="54" spans="8:13" x14ac:dyDescent="0.2">
      <c r="H54" s="63"/>
      <c r="I54" s="63"/>
      <c r="J54" s="63"/>
      <c r="K54" s="63"/>
      <c r="L54" s="63"/>
      <c r="M54" s="63"/>
    </row>
  </sheetData>
  <mergeCells count="38">
    <mergeCell ref="B15:N15"/>
    <mergeCell ref="B9:N9"/>
    <mergeCell ref="B10:N10"/>
    <mergeCell ref="B11:N11"/>
    <mergeCell ref="B12:N12"/>
    <mergeCell ref="B13:N13"/>
    <mergeCell ref="C28:M28"/>
    <mergeCell ref="C17:M17"/>
    <mergeCell ref="C18:M18"/>
    <mergeCell ref="C19:M19"/>
    <mergeCell ref="C20:M20"/>
    <mergeCell ref="C21:M21"/>
    <mergeCell ref="C22:M22"/>
    <mergeCell ref="C23:M23"/>
    <mergeCell ref="C24:M24"/>
    <mergeCell ref="C25:M25"/>
    <mergeCell ref="C26:M26"/>
    <mergeCell ref="C27:M27"/>
    <mergeCell ref="C40:M40"/>
    <mergeCell ref="C29:M29"/>
    <mergeCell ref="C30:M30"/>
    <mergeCell ref="C31:M31"/>
    <mergeCell ref="C32:M32"/>
    <mergeCell ref="C33:M33"/>
    <mergeCell ref="C34:M34"/>
    <mergeCell ref="C35:M35"/>
    <mergeCell ref="C36:M36"/>
    <mergeCell ref="C37:M37"/>
    <mergeCell ref="C38:M38"/>
    <mergeCell ref="C39:M39"/>
    <mergeCell ref="H48:M48"/>
    <mergeCell ref="H50:M54"/>
    <mergeCell ref="C41:M41"/>
    <mergeCell ref="C42:M42"/>
    <mergeCell ref="C43:M43"/>
    <mergeCell ref="C44:M44"/>
    <mergeCell ref="C45:M45"/>
    <mergeCell ref="C46:M46"/>
  </mergeCells>
  <pageMargins left="0.43307086614173229" right="0.15748031496062992" top="0.74803149606299213" bottom="0.74803149606299213" header="0.31496062992125984" footer="0.31496062992125984"/>
  <pageSetup paperSize="41" scale="65" orientation="landscape" r:id="rId1"/>
  <rowBreaks count="2" manualBreakCount="2">
    <brk id="26" max="14" man="1"/>
    <brk id="40" max="1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46"/>
  <sheetViews>
    <sheetView view="pageBreakPreview" topLeftCell="A4" zoomScaleNormal="100" zoomScaleSheetLayoutView="100" workbookViewId="0">
      <selection activeCell="C38" sqref="C38:M38"/>
    </sheetView>
  </sheetViews>
  <sheetFormatPr baseColWidth="10" defaultRowHeight="15" x14ac:dyDescent="0.2"/>
  <cols>
    <col min="1" max="1" width="13.28515625" style="5" customWidth="1"/>
    <col min="2" max="2" width="34.140625" style="5" customWidth="1"/>
    <col min="3" max="13" width="4.85546875" style="5" customWidth="1"/>
    <col min="14" max="14" width="32.85546875" style="5" customWidth="1"/>
    <col min="15" max="15" width="51.5703125" style="5" customWidth="1"/>
    <col min="16" max="16384" width="11.42578125" style="5"/>
  </cols>
  <sheetData>
    <row r="1" spans="2:15" s="1" customFormat="1" x14ac:dyDescent="0.2"/>
    <row r="2" spans="2:15" s="1" customFormat="1" x14ac:dyDescent="0.2"/>
    <row r="3" spans="2:15" s="1" customFormat="1" x14ac:dyDescent="0.2"/>
    <row r="4" spans="2:15" s="1" customFormat="1" x14ac:dyDescent="0.2"/>
    <row r="5" spans="2:15" s="1" customFormat="1" x14ac:dyDescent="0.2"/>
    <row r="6" spans="2:15" s="1" customFormat="1" x14ac:dyDescent="0.2"/>
    <row r="7" spans="2:15" s="1" customFormat="1" x14ac:dyDescent="0.2"/>
    <row r="8" spans="2:15" s="1" customFormat="1" x14ac:dyDescent="0.2"/>
    <row r="9" spans="2:15" s="1" customFormat="1" ht="15.75" x14ac:dyDescent="0.25">
      <c r="B9" s="60" t="s">
        <v>14</v>
      </c>
      <c r="C9" s="60"/>
      <c r="D9" s="60"/>
      <c r="E9" s="60"/>
      <c r="F9" s="60"/>
      <c r="G9" s="60"/>
      <c r="H9" s="60"/>
      <c r="I9" s="60"/>
      <c r="J9" s="60"/>
      <c r="K9" s="60"/>
      <c r="L9" s="60"/>
      <c r="M9" s="60"/>
      <c r="N9" s="60"/>
      <c r="O9" s="60"/>
    </row>
    <row r="10" spans="2:15" s="1" customFormat="1" ht="15.75" x14ac:dyDescent="0.25">
      <c r="B10" s="60" t="s">
        <v>0</v>
      </c>
      <c r="C10" s="60"/>
      <c r="D10" s="60"/>
      <c r="E10" s="60"/>
      <c r="F10" s="60"/>
      <c r="G10" s="60"/>
      <c r="H10" s="60"/>
      <c r="I10" s="60"/>
      <c r="J10" s="60"/>
      <c r="K10" s="60"/>
      <c r="L10" s="60"/>
      <c r="M10" s="60"/>
      <c r="N10" s="60"/>
      <c r="O10" s="60"/>
    </row>
    <row r="11" spans="2:15" s="1" customFormat="1" ht="15.75" x14ac:dyDescent="0.25">
      <c r="B11" s="60" t="s">
        <v>40</v>
      </c>
      <c r="C11" s="60"/>
      <c r="D11" s="60"/>
      <c r="E11" s="60"/>
      <c r="F11" s="60"/>
      <c r="G11" s="60"/>
      <c r="H11" s="60"/>
      <c r="I11" s="60"/>
      <c r="J11" s="60"/>
      <c r="K11" s="60"/>
      <c r="L11" s="60"/>
      <c r="M11" s="60"/>
      <c r="N11" s="60"/>
      <c r="O11" s="60"/>
    </row>
    <row r="12" spans="2:15" s="1" customFormat="1" ht="15.75" x14ac:dyDescent="0.25">
      <c r="B12" s="60" t="s">
        <v>15</v>
      </c>
      <c r="C12" s="60"/>
      <c r="D12" s="60"/>
      <c r="E12" s="60"/>
      <c r="F12" s="60"/>
      <c r="G12" s="60"/>
      <c r="H12" s="60"/>
      <c r="I12" s="60"/>
      <c r="J12" s="60"/>
      <c r="K12" s="60"/>
      <c r="L12" s="60"/>
      <c r="M12" s="60"/>
      <c r="N12" s="60"/>
      <c r="O12" s="60"/>
    </row>
    <row r="13" spans="2:15" s="1" customFormat="1" ht="15.75" x14ac:dyDescent="0.25">
      <c r="B13" s="61"/>
      <c r="C13" s="60"/>
      <c r="D13" s="60"/>
      <c r="E13" s="60"/>
      <c r="F13" s="60"/>
      <c r="G13" s="60"/>
      <c r="H13" s="60"/>
      <c r="I13" s="60"/>
      <c r="J13" s="60"/>
      <c r="K13" s="60"/>
      <c r="L13" s="60"/>
      <c r="M13" s="60"/>
      <c r="N13" s="60"/>
      <c r="O13" s="60"/>
    </row>
    <row r="14" spans="2:15" s="1" customFormat="1" ht="15.75" x14ac:dyDescent="0.25">
      <c r="B14" s="38"/>
      <c r="C14" s="38"/>
      <c r="D14" s="38"/>
      <c r="E14" s="38"/>
      <c r="F14" s="38"/>
      <c r="G14" s="38"/>
      <c r="H14" s="38"/>
      <c r="I14" s="38"/>
      <c r="J14" s="38"/>
      <c r="K14" s="38"/>
      <c r="L14" s="38"/>
      <c r="M14" s="38"/>
      <c r="N14" s="38"/>
      <c r="O14" s="38"/>
    </row>
    <row r="15" spans="2:15" s="1" customFormat="1" ht="15.75" x14ac:dyDescent="0.2">
      <c r="B15" s="64" t="s">
        <v>41</v>
      </c>
      <c r="C15" s="64"/>
      <c r="D15" s="64"/>
      <c r="E15" s="64"/>
      <c r="F15" s="64"/>
      <c r="G15" s="64"/>
      <c r="H15" s="64"/>
      <c r="I15" s="64"/>
      <c r="J15" s="64"/>
      <c r="K15" s="64"/>
      <c r="L15" s="64"/>
      <c r="M15" s="64"/>
      <c r="N15" s="64"/>
      <c r="O15" s="64"/>
    </row>
    <row r="17" spans="2:15" ht="15.75" x14ac:dyDescent="0.2">
      <c r="B17" s="36" t="s">
        <v>30</v>
      </c>
      <c r="C17" s="49" t="s">
        <v>16</v>
      </c>
      <c r="D17" s="50"/>
      <c r="E17" s="50"/>
      <c r="F17" s="50"/>
      <c r="G17" s="50"/>
      <c r="H17" s="50"/>
      <c r="I17" s="50"/>
      <c r="J17" s="50"/>
      <c r="K17" s="50"/>
      <c r="L17" s="50"/>
      <c r="M17" s="51"/>
      <c r="N17" s="15" t="s">
        <v>20</v>
      </c>
      <c r="O17" s="15" t="s">
        <v>1</v>
      </c>
    </row>
    <row r="18" spans="2:15" x14ac:dyDescent="0.2">
      <c r="B18" s="33" t="s">
        <v>46</v>
      </c>
      <c r="C18" s="52" t="s">
        <v>26</v>
      </c>
      <c r="D18" s="52"/>
      <c r="E18" s="52"/>
      <c r="F18" s="52"/>
      <c r="G18" s="52"/>
      <c r="H18" s="52"/>
      <c r="I18" s="52"/>
      <c r="J18" s="52"/>
      <c r="K18" s="52"/>
      <c r="L18" s="52"/>
      <c r="M18" s="52"/>
      <c r="N18" s="37" t="s">
        <v>23</v>
      </c>
      <c r="O18" s="14"/>
    </row>
    <row r="19" spans="2:15" ht="15.75" x14ac:dyDescent="0.2">
      <c r="B19" s="36" t="s">
        <v>22</v>
      </c>
      <c r="C19" s="65" t="s">
        <v>16</v>
      </c>
      <c r="D19" s="65"/>
      <c r="E19" s="65"/>
      <c r="F19" s="65"/>
      <c r="G19" s="65"/>
      <c r="H19" s="65"/>
      <c r="I19" s="65"/>
      <c r="J19" s="65"/>
      <c r="K19" s="65"/>
      <c r="L19" s="65"/>
      <c r="M19" s="65"/>
      <c r="N19" s="15" t="s">
        <v>20</v>
      </c>
      <c r="O19" s="15" t="s">
        <v>1</v>
      </c>
    </row>
    <row r="20" spans="2:15" ht="75" x14ac:dyDescent="0.2">
      <c r="B20" s="33" t="s">
        <v>59</v>
      </c>
      <c r="C20" s="52" t="s">
        <v>26</v>
      </c>
      <c r="D20" s="52"/>
      <c r="E20" s="52"/>
      <c r="F20" s="52"/>
      <c r="G20" s="52"/>
      <c r="H20" s="52"/>
      <c r="I20" s="52"/>
      <c r="J20" s="52"/>
      <c r="K20" s="52"/>
      <c r="L20" s="52"/>
      <c r="M20" s="52"/>
      <c r="N20" s="37" t="s">
        <v>23</v>
      </c>
      <c r="O20" s="14"/>
    </row>
    <row r="21" spans="2:15" ht="15.75" x14ac:dyDescent="0.2">
      <c r="B21" s="41" t="s">
        <v>24</v>
      </c>
      <c r="C21" s="65" t="s">
        <v>16</v>
      </c>
      <c r="D21" s="65"/>
      <c r="E21" s="65"/>
      <c r="F21" s="65"/>
      <c r="G21" s="65"/>
      <c r="H21" s="65"/>
      <c r="I21" s="65"/>
      <c r="J21" s="65"/>
      <c r="K21" s="65"/>
      <c r="L21" s="65"/>
      <c r="M21" s="65"/>
      <c r="N21" s="15" t="s">
        <v>20</v>
      </c>
      <c r="O21" s="15" t="s">
        <v>1</v>
      </c>
    </row>
    <row r="22" spans="2:15" ht="90" x14ac:dyDescent="0.2">
      <c r="B22" s="33" t="s">
        <v>60</v>
      </c>
      <c r="C22" s="52" t="s">
        <v>26</v>
      </c>
      <c r="D22" s="52"/>
      <c r="E22" s="52"/>
      <c r="F22" s="52"/>
      <c r="G22" s="52"/>
      <c r="H22" s="52"/>
      <c r="I22" s="52"/>
      <c r="J22" s="52"/>
      <c r="K22" s="52"/>
      <c r="L22" s="52"/>
      <c r="M22" s="52"/>
      <c r="N22" s="42" t="s">
        <v>23</v>
      </c>
      <c r="O22" s="14"/>
    </row>
    <row r="23" spans="2:15" ht="15.75" x14ac:dyDescent="0.2">
      <c r="B23" s="36" t="s">
        <v>25</v>
      </c>
      <c r="C23" s="65" t="s">
        <v>16</v>
      </c>
      <c r="D23" s="65"/>
      <c r="E23" s="65"/>
      <c r="F23" s="65"/>
      <c r="G23" s="65"/>
      <c r="H23" s="65"/>
      <c r="I23" s="65"/>
      <c r="J23" s="65"/>
      <c r="K23" s="65"/>
      <c r="L23" s="65"/>
      <c r="M23" s="65"/>
      <c r="N23" s="15" t="s">
        <v>20</v>
      </c>
      <c r="O23" s="15" t="s">
        <v>1</v>
      </c>
    </row>
    <row r="24" spans="2:15" ht="30" x14ac:dyDescent="0.2">
      <c r="B24" s="33" t="s">
        <v>47</v>
      </c>
      <c r="C24" s="52" t="s">
        <v>26</v>
      </c>
      <c r="D24" s="52"/>
      <c r="E24" s="52"/>
      <c r="F24" s="52"/>
      <c r="G24" s="52"/>
      <c r="H24" s="52"/>
      <c r="I24" s="52"/>
      <c r="J24" s="52"/>
      <c r="K24" s="52"/>
      <c r="L24" s="52"/>
      <c r="M24" s="52"/>
      <c r="N24" s="37" t="s">
        <v>23</v>
      </c>
      <c r="O24" s="14"/>
    </row>
    <row r="25" spans="2:15" ht="15.75" x14ac:dyDescent="0.2">
      <c r="B25" s="36" t="s">
        <v>28</v>
      </c>
      <c r="C25" s="65" t="s">
        <v>16</v>
      </c>
      <c r="D25" s="65"/>
      <c r="E25" s="65"/>
      <c r="F25" s="65"/>
      <c r="G25" s="65"/>
      <c r="H25" s="65"/>
      <c r="I25" s="65"/>
      <c r="J25" s="65"/>
      <c r="K25" s="65"/>
      <c r="L25" s="65"/>
      <c r="M25" s="65"/>
      <c r="N25" s="15" t="s">
        <v>20</v>
      </c>
      <c r="O25" s="15" t="s">
        <v>1</v>
      </c>
    </row>
    <row r="26" spans="2:15" x14ac:dyDescent="0.2">
      <c r="B26" s="33" t="s">
        <v>48</v>
      </c>
      <c r="C26" s="56" t="s">
        <v>26</v>
      </c>
      <c r="D26" s="56"/>
      <c r="E26" s="56"/>
      <c r="F26" s="56"/>
      <c r="G26" s="56"/>
      <c r="H26" s="56"/>
      <c r="I26" s="56"/>
      <c r="J26" s="56"/>
      <c r="K26" s="56"/>
      <c r="L26" s="56"/>
      <c r="M26" s="56"/>
      <c r="N26" s="37" t="s">
        <v>23</v>
      </c>
      <c r="O26" s="14"/>
    </row>
    <row r="27" spans="2:15" ht="15.75" x14ac:dyDescent="0.2">
      <c r="B27" s="41" t="s">
        <v>29</v>
      </c>
      <c r="C27" s="49" t="s">
        <v>16</v>
      </c>
      <c r="D27" s="50"/>
      <c r="E27" s="50"/>
      <c r="F27" s="50"/>
      <c r="G27" s="50"/>
      <c r="H27" s="50"/>
      <c r="I27" s="50"/>
      <c r="J27" s="50"/>
      <c r="K27" s="50"/>
      <c r="L27" s="50"/>
      <c r="M27" s="51"/>
      <c r="N27" s="15" t="s">
        <v>20</v>
      </c>
      <c r="O27" s="15" t="s">
        <v>1</v>
      </c>
    </row>
    <row r="28" spans="2:15" ht="135" x14ac:dyDescent="0.2">
      <c r="B28" s="33" t="s">
        <v>61</v>
      </c>
      <c r="C28" s="52" t="s">
        <v>26</v>
      </c>
      <c r="D28" s="52"/>
      <c r="E28" s="52"/>
      <c r="F28" s="52"/>
      <c r="G28" s="52"/>
      <c r="H28" s="52"/>
      <c r="I28" s="52"/>
      <c r="J28" s="52"/>
      <c r="K28" s="52"/>
      <c r="L28" s="52"/>
      <c r="M28" s="52"/>
      <c r="N28" s="42" t="s">
        <v>23</v>
      </c>
      <c r="O28" s="14"/>
    </row>
    <row r="29" spans="2:15" ht="15.75" x14ac:dyDescent="0.2">
      <c r="B29" s="41" t="s">
        <v>34</v>
      </c>
      <c r="C29" s="65" t="s">
        <v>16</v>
      </c>
      <c r="D29" s="65"/>
      <c r="E29" s="65"/>
      <c r="F29" s="65"/>
      <c r="G29" s="65"/>
      <c r="H29" s="65"/>
      <c r="I29" s="65"/>
      <c r="J29" s="65"/>
      <c r="K29" s="65"/>
      <c r="L29" s="65"/>
      <c r="M29" s="65"/>
      <c r="N29" s="15" t="s">
        <v>20</v>
      </c>
      <c r="O29" s="15" t="s">
        <v>1</v>
      </c>
    </row>
    <row r="30" spans="2:15" x14ac:dyDescent="0.2">
      <c r="B30" s="14" t="s">
        <v>49</v>
      </c>
      <c r="C30" s="52" t="s">
        <v>26</v>
      </c>
      <c r="D30" s="52"/>
      <c r="E30" s="52"/>
      <c r="F30" s="52"/>
      <c r="G30" s="52"/>
      <c r="H30" s="52"/>
      <c r="I30" s="52"/>
      <c r="J30" s="52"/>
      <c r="K30" s="52"/>
      <c r="L30" s="52"/>
      <c r="M30" s="52"/>
      <c r="N30" s="42" t="s">
        <v>23</v>
      </c>
      <c r="O30" s="14"/>
    </row>
    <row r="31" spans="2:15" ht="15.75" x14ac:dyDescent="0.2">
      <c r="B31" s="41" t="s">
        <v>43</v>
      </c>
      <c r="C31" s="65" t="s">
        <v>16</v>
      </c>
      <c r="D31" s="65"/>
      <c r="E31" s="65"/>
      <c r="F31" s="65"/>
      <c r="G31" s="65"/>
      <c r="H31" s="65"/>
      <c r="I31" s="65"/>
      <c r="J31" s="65"/>
      <c r="K31" s="65"/>
      <c r="L31" s="65"/>
      <c r="M31" s="65"/>
      <c r="N31" s="15" t="s">
        <v>20</v>
      </c>
      <c r="O31" s="15" t="s">
        <v>1</v>
      </c>
    </row>
    <row r="32" spans="2:15" ht="120" x14ac:dyDescent="0.2">
      <c r="B32" s="33" t="s">
        <v>62</v>
      </c>
      <c r="C32" s="52" t="s">
        <v>39</v>
      </c>
      <c r="D32" s="52"/>
      <c r="E32" s="52"/>
      <c r="F32" s="52"/>
      <c r="G32" s="52"/>
      <c r="H32" s="52"/>
      <c r="I32" s="52"/>
      <c r="J32" s="52"/>
      <c r="K32" s="52"/>
      <c r="L32" s="52"/>
      <c r="M32" s="52"/>
      <c r="N32" s="42" t="s">
        <v>23</v>
      </c>
      <c r="O32" s="14"/>
    </row>
    <row r="33" spans="2:15" ht="15.75" x14ac:dyDescent="0.2">
      <c r="B33" s="41" t="s">
        <v>44</v>
      </c>
      <c r="C33" s="65" t="s">
        <v>16</v>
      </c>
      <c r="D33" s="65"/>
      <c r="E33" s="65"/>
      <c r="F33" s="65"/>
      <c r="G33" s="65"/>
      <c r="H33" s="65"/>
      <c r="I33" s="65"/>
      <c r="J33" s="65"/>
      <c r="K33" s="65"/>
      <c r="L33" s="65"/>
      <c r="M33" s="65"/>
      <c r="N33" s="15" t="s">
        <v>20</v>
      </c>
      <c r="O33" s="15" t="s">
        <v>1</v>
      </c>
    </row>
    <row r="34" spans="2:15" ht="120" x14ac:dyDescent="0.2">
      <c r="B34" s="33" t="s">
        <v>101</v>
      </c>
      <c r="C34" s="52" t="s">
        <v>26</v>
      </c>
      <c r="D34" s="52"/>
      <c r="E34" s="52"/>
      <c r="F34" s="52"/>
      <c r="G34" s="52"/>
      <c r="H34" s="52"/>
      <c r="I34" s="52"/>
      <c r="J34" s="52"/>
      <c r="K34" s="52"/>
      <c r="L34" s="52"/>
      <c r="M34" s="52"/>
      <c r="N34" s="42" t="s">
        <v>23</v>
      </c>
      <c r="O34" s="14"/>
    </row>
    <row r="35" spans="2:15" ht="15.75" x14ac:dyDescent="0.2">
      <c r="B35" s="41" t="s">
        <v>45</v>
      </c>
      <c r="C35" s="65" t="s">
        <v>16</v>
      </c>
      <c r="D35" s="65"/>
      <c r="E35" s="65"/>
      <c r="F35" s="65"/>
      <c r="G35" s="65"/>
      <c r="H35" s="65"/>
      <c r="I35" s="65"/>
      <c r="J35" s="65"/>
      <c r="K35" s="65"/>
      <c r="L35" s="65"/>
      <c r="M35" s="65"/>
      <c r="N35" s="15" t="s">
        <v>20</v>
      </c>
      <c r="O35" s="15" t="s">
        <v>1</v>
      </c>
    </row>
    <row r="36" spans="2:15" ht="90" x14ac:dyDescent="0.2">
      <c r="B36" s="33" t="s">
        <v>379</v>
      </c>
      <c r="C36" s="56" t="s">
        <v>26</v>
      </c>
      <c r="D36" s="56"/>
      <c r="E36" s="56"/>
      <c r="F36" s="56"/>
      <c r="G36" s="56"/>
      <c r="H36" s="56"/>
      <c r="I36" s="56"/>
      <c r="J36" s="56"/>
      <c r="K36" s="56"/>
      <c r="L36" s="56"/>
      <c r="M36" s="56"/>
      <c r="N36" s="42" t="s">
        <v>23</v>
      </c>
      <c r="O36" s="14"/>
    </row>
    <row r="37" spans="2:15" ht="15.75" x14ac:dyDescent="0.2">
      <c r="B37" s="41" t="s">
        <v>50</v>
      </c>
      <c r="C37" s="65" t="s">
        <v>16</v>
      </c>
      <c r="D37" s="65"/>
      <c r="E37" s="65"/>
      <c r="F37" s="65"/>
      <c r="G37" s="65"/>
      <c r="H37" s="65"/>
      <c r="I37" s="65"/>
      <c r="J37" s="65"/>
      <c r="K37" s="65"/>
      <c r="L37" s="65"/>
      <c r="M37" s="65"/>
      <c r="N37" s="15" t="s">
        <v>20</v>
      </c>
      <c r="O37" s="15" t="s">
        <v>1</v>
      </c>
    </row>
    <row r="38" spans="2:15" ht="105" x14ac:dyDescent="0.2">
      <c r="B38" s="33" t="s">
        <v>64</v>
      </c>
      <c r="C38" s="52" t="s">
        <v>26</v>
      </c>
      <c r="D38" s="52"/>
      <c r="E38" s="52"/>
      <c r="F38" s="52"/>
      <c r="G38" s="52"/>
      <c r="H38" s="52"/>
      <c r="I38" s="52"/>
      <c r="J38" s="52"/>
      <c r="K38" s="52"/>
      <c r="L38" s="52"/>
      <c r="M38" s="52"/>
      <c r="N38" s="42" t="s">
        <v>23</v>
      </c>
      <c r="O38" s="14"/>
    </row>
    <row r="39" spans="2:15" ht="15.75" x14ac:dyDescent="0.2">
      <c r="B39" s="41" t="s">
        <v>51</v>
      </c>
      <c r="C39" s="65" t="s">
        <v>16</v>
      </c>
      <c r="D39" s="65"/>
      <c r="E39" s="65"/>
      <c r="F39" s="65"/>
      <c r="G39" s="65"/>
      <c r="H39" s="65"/>
      <c r="I39" s="65"/>
      <c r="J39" s="65"/>
      <c r="K39" s="65"/>
      <c r="L39" s="65"/>
      <c r="M39" s="65"/>
      <c r="N39" s="15" t="s">
        <v>20</v>
      </c>
      <c r="O39" s="15" t="s">
        <v>1</v>
      </c>
    </row>
    <row r="40" spans="2:15" x14ac:dyDescent="0.2">
      <c r="B40" s="33" t="s">
        <v>52</v>
      </c>
      <c r="C40" s="56" t="s">
        <v>26</v>
      </c>
      <c r="D40" s="56"/>
      <c r="E40" s="56"/>
      <c r="F40" s="56"/>
      <c r="G40" s="56"/>
      <c r="H40" s="56"/>
      <c r="I40" s="56"/>
      <c r="J40" s="56"/>
      <c r="K40" s="56"/>
      <c r="L40" s="56"/>
      <c r="M40" s="56"/>
      <c r="N40" s="42" t="s">
        <v>23</v>
      </c>
      <c r="O40" s="14"/>
    </row>
    <row r="41" spans="2:15" ht="15.75" x14ac:dyDescent="0.2">
      <c r="B41" s="41" t="s">
        <v>53</v>
      </c>
      <c r="C41" s="65" t="s">
        <v>16</v>
      </c>
      <c r="D41" s="65"/>
      <c r="E41" s="65"/>
      <c r="F41" s="65"/>
      <c r="G41" s="65"/>
      <c r="H41" s="65"/>
      <c r="I41" s="65"/>
      <c r="J41" s="65"/>
      <c r="K41" s="65"/>
      <c r="L41" s="65"/>
      <c r="M41" s="65"/>
      <c r="N41" s="15" t="s">
        <v>20</v>
      </c>
      <c r="O41" s="15" t="s">
        <v>1</v>
      </c>
    </row>
    <row r="42" spans="2:15" ht="30" x14ac:dyDescent="0.2">
      <c r="B42" s="33" t="s">
        <v>54</v>
      </c>
      <c r="C42" s="52" t="s">
        <v>26</v>
      </c>
      <c r="D42" s="52"/>
      <c r="E42" s="52"/>
      <c r="F42" s="52"/>
      <c r="G42" s="52"/>
      <c r="H42" s="52"/>
      <c r="I42" s="52"/>
      <c r="J42" s="52"/>
      <c r="K42" s="52"/>
      <c r="L42" s="52"/>
      <c r="M42" s="52"/>
      <c r="N42" s="42" t="s">
        <v>23</v>
      </c>
      <c r="O42" s="14"/>
    </row>
    <row r="43" spans="2:15" ht="15.75" x14ac:dyDescent="0.2">
      <c r="B43" s="41" t="s">
        <v>55</v>
      </c>
      <c r="C43" s="65" t="s">
        <v>16</v>
      </c>
      <c r="D43" s="65"/>
      <c r="E43" s="65"/>
      <c r="F43" s="65"/>
      <c r="G43" s="65"/>
      <c r="H43" s="65"/>
      <c r="I43" s="65"/>
      <c r="J43" s="65"/>
      <c r="K43" s="65"/>
      <c r="L43" s="65"/>
      <c r="M43" s="65"/>
      <c r="N43" s="15" t="s">
        <v>20</v>
      </c>
      <c r="O43" s="15" t="s">
        <v>1</v>
      </c>
    </row>
    <row r="44" spans="2:15" ht="105" x14ac:dyDescent="0.2">
      <c r="B44" s="33" t="s">
        <v>65</v>
      </c>
      <c r="C44" s="56" t="s">
        <v>26</v>
      </c>
      <c r="D44" s="56"/>
      <c r="E44" s="56"/>
      <c r="F44" s="56"/>
      <c r="G44" s="56"/>
      <c r="H44" s="56"/>
      <c r="I44" s="56"/>
      <c r="J44" s="56"/>
      <c r="K44" s="56"/>
      <c r="L44" s="56"/>
      <c r="M44" s="56"/>
      <c r="N44" s="42" t="s">
        <v>23</v>
      </c>
      <c r="O44" s="14"/>
    </row>
    <row r="45" spans="2:15" ht="15.75" x14ac:dyDescent="0.2">
      <c r="B45" s="41" t="s">
        <v>56</v>
      </c>
      <c r="C45" s="65" t="s">
        <v>16</v>
      </c>
      <c r="D45" s="65"/>
      <c r="E45" s="65"/>
      <c r="F45" s="65"/>
      <c r="G45" s="65"/>
      <c r="H45" s="65"/>
      <c r="I45" s="65"/>
      <c r="J45" s="65"/>
      <c r="K45" s="65"/>
      <c r="L45" s="65"/>
      <c r="M45" s="65"/>
      <c r="N45" s="15" t="s">
        <v>20</v>
      </c>
      <c r="O45" s="15" t="s">
        <v>1</v>
      </c>
    </row>
    <row r="46" spans="2:15" ht="90" x14ac:dyDescent="0.2">
      <c r="B46" s="33" t="s">
        <v>124</v>
      </c>
      <c r="C46" s="56" t="s">
        <v>26</v>
      </c>
      <c r="D46" s="56"/>
      <c r="E46" s="56"/>
      <c r="F46" s="56"/>
      <c r="G46" s="56"/>
      <c r="H46" s="56"/>
      <c r="I46" s="56"/>
      <c r="J46" s="56"/>
      <c r="K46" s="56"/>
      <c r="L46" s="56"/>
      <c r="M46" s="56"/>
      <c r="N46" s="42" t="s">
        <v>23</v>
      </c>
      <c r="O46" s="14"/>
    </row>
  </sheetData>
  <mergeCells count="36">
    <mergeCell ref="C23:M23"/>
    <mergeCell ref="C24:M24"/>
    <mergeCell ref="C25:M25"/>
    <mergeCell ref="C26:M26"/>
    <mergeCell ref="C17:M17"/>
    <mergeCell ref="C18:M18"/>
    <mergeCell ref="C19:M19"/>
    <mergeCell ref="C20:M20"/>
    <mergeCell ref="C21:M21"/>
    <mergeCell ref="C22:M22"/>
    <mergeCell ref="B15:O15"/>
    <mergeCell ref="B9:O9"/>
    <mergeCell ref="B10:O10"/>
    <mergeCell ref="B11:O11"/>
    <mergeCell ref="B12:O12"/>
    <mergeCell ref="B13:O13"/>
    <mergeCell ref="C27:M27"/>
    <mergeCell ref="C28:M28"/>
    <mergeCell ref="C29:M29"/>
    <mergeCell ref="C30:M30"/>
    <mergeCell ref="C31:M31"/>
    <mergeCell ref="C32:M32"/>
    <mergeCell ref="C33:M33"/>
    <mergeCell ref="C34:M34"/>
    <mergeCell ref="C35:M35"/>
    <mergeCell ref="C36:M36"/>
    <mergeCell ref="C37:M37"/>
    <mergeCell ref="C38:M38"/>
    <mergeCell ref="C39:M39"/>
    <mergeCell ref="C40:M40"/>
    <mergeCell ref="C41:M41"/>
    <mergeCell ref="C42:M42"/>
    <mergeCell ref="C43:M43"/>
    <mergeCell ref="C44:M44"/>
    <mergeCell ref="C45:M45"/>
    <mergeCell ref="C46:M46"/>
  </mergeCells>
  <pageMargins left="0.43307086614173229" right="0.15748031496062992" top="0.74803149606299213" bottom="0.74803149606299213" header="0.31496062992125984" footer="0.31496062992125984"/>
  <pageSetup paperSize="41" scale="70" orientation="landscape" r:id="rId1"/>
  <rowBreaks count="2" manualBreakCount="2">
    <brk id="26" max="15" man="1"/>
    <brk id="40" max="15"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42"/>
  <sheetViews>
    <sheetView view="pageBreakPreview" topLeftCell="A4" zoomScaleNormal="100" zoomScaleSheetLayoutView="100" workbookViewId="0">
      <selection activeCell="B34" sqref="B34"/>
    </sheetView>
  </sheetViews>
  <sheetFormatPr baseColWidth="10" defaultRowHeight="15" x14ac:dyDescent="0.2"/>
  <cols>
    <col min="1" max="1" width="13.28515625" style="5" customWidth="1"/>
    <col min="2" max="2" width="34.140625" style="5" customWidth="1"/>
    <col min="3" max="13" width="4.85546875" style="5" customWidth="1"/>
    <col min="14" max="14" width="32.85546875" style="5" customWidth="1"/>
    <col min="15" max="15" width="51.5703125" style="5" customWidth="1"/>
    <col min="16" max="16384" width="11.42578125" style="5"/>
  </cols>
  <sheetData>
    <row r="1" spans="2:15" s="1" customFormat="1" x14ac:dyDescent="0.2"/>
    <row r="2" spans="2:15" s="1" customFormat="1" x14ac:dyDescent="0.2"/>
    <row r="3" spans="2:15" s="1" customFormat="1" x14ac:dyDescent="0.2"/>
    <row r="4" spans="2:15" s="1" customFormat="1" x14ac:dyDescent="0.2"/>
    <row r="5" spans="2:15" s="1" customFormat="1" x14ac:dyDescent="0.2"/>
    <row r="6" spans="2:15" s="1" customFormat="1" x14ac:dyDescent="0.2"/>
    <row r="7" spans="2:15" s="1" customFormat="1" x14ac:dyDescent="0.2"/>
    <row r="8" spans="2:15" s="1" customFormat="1" x14ac:dyDescent="0.2"/>
    <row r="9" spans="2:15" s="1" customFormat="1" ht="15.75" x14ac:dyDescent="0.25">
      <c r="B9" s="60" t="s">
        <v>14</v>
      </c>
      <c r="C9" s="60"/>
      <c r="D9" s="60"/>
      <c r="E9" s="60"/>
      <c r="F9" s="60"/>
      <c r="G9" s="60"/>
      <c r="H9" s="60"/>
      <c r="I9" s="60"/>
      <c r="J9" s="60"/>
      <c r="K9" s="60"/>
      <c r="L9" s="60"/>
      <c r="M9" s="60"/>
      <c r="N9" s="60"/>
      <c r="O9" s="60"/>
    </row>
    <row r="10" spans="2:15" s="1" customFormat="1" ht="15.75" x14ac:dyDescent="0.25">
      <c r="B10" s="60" t="s">
        <v>0</v>
      </c>
      <c r="C10" s="60"/>
      <c r="D10" s="60"/>
      <c r="E10" s="60"/>
      <c r="F10" s="60"/>
      <c r="G10" s="60"/>
      <c r="H10" s="60"/>
      <c r="I10" s="60"/>
      <c r="J10" s="60"/>
      <c r="K10" s="60"/>
      <c r="L10" s="60"/>
      <c r="M10" s="60"/>
      <c r="N10" s="60"/>
      <c r="O10" s="60"/>
    </row>
    <row r="11" spans="2:15" s="1" customFormat="1" ht="15.75" x14ac:dyDescent="0.25">
      <c r="B11" s="60" t="s">
        <v>57</v>
      </c>
      <c r="C11" s="60"/>
      <c r="D11" s="60"/>
      <c r="E11" s="60"/>
      <c r="F11" s="60"/>
      <c r="G11" s="60"/>
      <c r="H11" s="60"/>
      <c r="I11" s="60"/>
      <c r="J11" s="60"/>
      <c r="K11" s="60"/>
      <c r="L11" s="60"/>
      <c r="M11" s="60"/>
      <c r="N11" s="60"/>
      <c r="O11" s="60"/>
    </row>
    <row r="12" spans="2:15" s="1" customFormat="1" ht="15.75" x14ac:dyDescent="0.25">
      <c r="B12" s="60" t="s">
        <v>15</v>
      </c>
      <c r="C12" s="60"/>
      <c r="D12" s="60"/>
      <c r="E12" s="60"/>
      <c r="F12" s="60"/>
      <c r="G12" s="60"/>
      <c r="H12" s="60"/>
      <c r="I12" s="60"/>
      <c r="J12" s="60"/>
      <c r="K12" s="60"/>
      <c r="L12" s="60"/>
      <c r="M12" s="60"/>
      <c r="N12" s="60"/>
      <c r="O12" s="60"/>
    </row>
    <row r="13" spans="2:15" s="1" customFormat="1" ht="15.75" x14ac:dyDescent="0.25">
      <c r="B13" s="61"/>
      <c r="C13" s="60"/>
      <c r="D13" s="60"/>
      <c r="E13" s="60"/>
      <c r="F13" s="60"/>
      <c r="G13" s="60"/>
      <c r="H13" s="60"/>
      <c r="I13" s="60"/>
      <c r="J13" s="60"/>
      <c r="K13" s="60"/>
      <c r="L13" s="60"/>
      <c r="M13" s="60"/>
      <c r="N13" s="60"/>
      <c r="O13" s="60"/>
    </row>
    <row r="14" spans="2:15" s="1" customFormat="1" ht="15.75" x14ac:dyDescent="0.25">
      <c r="B14" s="11"/>
      <c r="C14" s="11"/>
      <c r="D14" s="11"/>
      <c r="E14" s="11"/>
      <c r="F14" s="11"/>
      <c r="G14" s="11"/>
      <c r="H14" s="11"/>
      <c r="I14" s="11"/>
      <c r="J14" s="11"/>
      <c r="K14" s="11"/>
      <c r="L14" s="11"/>
      <c r="M14" s="11"/>
      <c r="N14" s="11"/>
      <c r="O14" s="11"/>
    </row>
    <row r="15" spans="2:15" s="1" customFormat="1" ht="15.75" x14ac:dyDescent="0.2">
      <c r="B15" s="64" t="s">
        <v>58</v>
      </c>
      <c r="C15" s="64"/>
      <c r="D15" s="64"/>
      <c r="E15" s="64"/>
      <c r="F15" s="64"/>
      <c r="G15" s="64"/>
      <c r="H15" s="64"/>
      <c r="I15" s="64"/>
      <c r="J15" s="64"/>
      <c r="K15" s="64"/>
      <c r="L15" s="64"/>
      <c r="M15" s="64"/>
      <c r="N15" s="64"/>
      <c r="O15" s="64"/>
    </row>
    <row r="17" spans="2:15" ht="15.75" x14ac:dyDescent="0.2">
      <c r="B17" s="41" t="s">
        <v>30</v>
      </c>
      <c r="C17" s="49" t="s">
        <v>16</v>
      </c>
      <c r="D17" s="50"/>
      <c r="E17" s="50"/>
      <c r="F17" s="50"/>
      <c r="G17" s="50"/>
      <c r="H17" s="50"/>
      <c r="I17" s="50"/>
      <c r="J17" s="50"/>
      <c r="K17" s="50"/>
      <c r="L17" s="50"/>
      <c r="M17" s="51"/>
      <c r="N17" s="15" t="s">
        <v>20</v>
      </c>
      <c r="O17" s="15" t="s">
        <v>1</v>
      </c>
    </row>
    <row r="18" spans="2:15" x14ac:dyDescent="0.2">
      <c r="B18" s="33" t="s">
        <v>46</v>
      </c>
      <c r="C18" s="52" t="s">
        <v>26</v>
      </c>
      <c r="D18" s="52"/>
      <c r="E18" s="52"/>
      <c r="F18" s="52"/>
      <c r="G18" s="52"/>
      <c r="H18" s="52"/>
      <c r="I18" s="52"/>
      <c r="J18" s="52"/>
      <c r="K18" s="52"/>
      <c r="L18" s="52"/>
      <c r="M18" s="52"/>
      <c r="N18" s="42" t="s">
        <v>23</v>
      </c>
      <c r="O18" s="14"/>
    </row>
    <row r="19" spans="2:15" ht="15.75" x14ac:dyDescent="0.2">
      <c r="B19" s="41" t="s">
        <v>22</v>
      </c>
      <c r="C19" s="65" t="s">
        <v>16</v>
      </c>
      <c r="D19" s="65"/>
      <c r="E19" s="65"/>
      <c r="F19" s="65"/>
      <c r="G19" s="65"/>
      <c r="H19" s="65"/>
      <c r="I19" s="65"/>
      <c r="J19" s="65"/>
      <c r="K19" s="65"/>
      <c r="L19" s="65"/>
      <c r="M19" s="65"/>
      <c r="N19" s="15" t="s">
        <v>20</v>
      </c>
      <c r="O19" s="15" t="s">
        <v>1</v>
      </c>
    </row>
    <row r="20" spans="2:15" ht="75" x14ac:dyDescent="0.2">
      <c r="B20" s="33" t="s">
        <v>59</v>
      </c>
      <c r="C20" s="52" t="s">
        <v>26</v>
      </c>
      <c r="D20" s="52"/>
      <c r="E20" s="52"/>
      <c r="F20" s="52"/>
      <c r="G20" s="52"/>
      <c r="H20" s="52"/>
      <c r="I20" s="52"/>
      <c r="J20" s="52"/>
      <c r="K20" s="52"/>
      <c r="L20" s="52"/>
      <c r="M20" s="52"/>
      <c r="N20" s="42" t="s">
        <v>23</v>
      </c>
      <c r="O20" s="14"/>
    </row>
    <row r="21" spans="2:15" ht="15.75" x14ac:dyDescent="0.2">
      <c r="B21" s="41" t="s">
        <v>25</v>
      </c>
      <c r="C21" s="65" t="s">
        <v>16</v>
      </c>
      <c r="D21" s="65"/>
      <c r="E21" s="65"/>
      <c r="F21" s="65"/>
      <c r="G21" s="65"/>
      <c r="H21" s="65"/>
      <c r="I21" s="65"/>
      <c r="J21" s="65"/>
      <c r="K21" s="65"/>
      <c r="L21" s="65"/>
      <c r="M21" s="65"/>
      <c r="N21" s="15" t="s">
        <v>20</v>
      </c>
      <c r="O21" s="15" t="s">
        <v>1</v>
      </c>
    </row>
    <row r="22" spans="2:15" ht="30" x14ac:dyDescent="0.2">
      <c r="B22" s="33" t="s">
        <v>47</v>
      </c>
      <c r="C22" s="52" t="s">
        <v>26</v>
      </c>
      <c r="D22" s="52"/>
      <c r="E22" s="52"/>
      <c r="F22" s="52"/>
      <c r="G22" s="52"/>
      <c r="H22" s="52"/>
      <c r="I22" s="52"/>
      <c r="J22" s="52"/>
      <c r="K22" s="52"/>
      <c r="L22" s="52"/>
      <c r="M22" s="52"/>
      <c r="N22" s="42" t="s">
        <v>23</v>
      </c>
      <c r="O22" s="14"/>
    </row>
    <row r="23" spans="2:15" ht="15.75" x14ac:dyDescent="0.2">
      <c r="B23" s="41" t="s">
        <v>28</v>
      </c>
      <c r="C23" s="65" t="s">
        <v>16</v>
      </c>
      <c r="D23" s="65"/>
      <c r="E23" s="65"/>
      <c r="F23" s="65"/>
      <c r="G23" s="65"/>
      <c r="H23" s="65"/>
      <c r="I23" s="65"/>
      <c r="J23" s="65"/>
      <c r="K23" s="65"/>
      <c r="L23" s="65"/>
      <c r="M23" s="65"/>
      <c r="N23" s="15" t="s">
        <v>20</v>
      </c>
      <c r="O23" s="15" t="s">
        <v>1</v>
      </c>
    </row>
    <row r="24" spans="2:15" x14ac:dyDescent="0.2">
      <c r="B24" s="33" t="s">
        <v>48</v>
      </c>
      <c r="C24" s="57" t="s">
        <v>26</v>
      </c>
      <c r="D24" s="58"/>
      <c r="E24" s="58"/>
      <c r="F24" s="58"/>
      <c r="G24" s="58"/>
      <c r="H24" s="58"/>
      <c r="I24" s="58"/>
      <c r="J24" s="58"/>
      <c r="K24" s="58"/>
      <c r="L24" s="58"/>
      <c r="M24" s="59"/>
      <c r="N24" s="42" t="s">
        <v>23</v>
      </c>
      <c r="O24" s="14"/>
    </row>
    <row r="25" spans="2:15" ht="15.75" x14ac:dyDescent="0.2">
      <c r="B25" s="41" t="s">
        <v>31</v>
      </c>
      <c r="C25" s="65" t="s">
        <v>16</v>
      </c>
      <c r="D25" s="65"/>
      <c r="E25" s="65"/>
      <c r="F25" s="65"/>
      <c r="G25" s="65"/>
      <c r="H25" s="65"/>
      <c r="I25" s="65"/>
      <c r="J25" s="65"/>
      <c r="K25" s="65"/>
      <c r="L25" s="65"/>
      <c r="M25" s="65"/>
      <c r="N25" s="15" t="s">
        <v>20</v>
      </c>
      <c r="O25" s="15" t="s">
        <v>1</v>
      </c>
    </row>
    <row r="26" spans="2:15" ht="30" x14ac:dyDescent="0.2">
      <c r="B26" s="33" t="s">
        <v>66</v>
      </c>
      <c r="C26" s="57" t="s">
        <v>26</v>
      </c>
      <c r="D26" s="58"/>
      <c r="E26" s="58"/>
      <c r="F26" s="58"/>
      <c r="G26" s="58"/>
      <c r="H26" s="58"/>
      <c r="I26" s="58"/>
      <c r="J26" s="58"/>
      <c r="K26" s="58"/>
      <c r="L26" s="58"/>
      <c r="M26" s="59"/>
      <c r="N26" s="42" t="s">
        <v>23</v>
      </c>
      <c r="O26" s="14"/>
    </row>
    <row r="27" spans="2:15" ht="15.75" x14ac:dyDescent="0.2">
      <c r="B27" s="41" t="s">
        <v>34</v>
      </c>
      <c r="C27" s="65" t="s">
        <v>16</v>
      </c>
      <c r="D27" s="65"/>
      <c r="E27" s="65"/>
      <c r="F27" s="65"/>
      <c r="G27" s="65"/>
      <c r="H27" s="65"/>
      <c r="I27" s="65"/>
      <c r="J27" s="65"/>
      <c r="K27" s="65"/>
      <c r="L27" s="65"/>
      <c r="M27" s="65"/>
      <c r="N27" s="15" t="s">
        <v>20</v>
      </c>
      <c r="O27" s="15" t="s">
        <v>1</v>
      </c>
    </row>
    <row r="28" spans="2:15" x14ac:dyDescent="0.2">
      <c r="B28" s="14" t="s">
        <v>49</v>
      </c>
      <c r="C28" s="52" t="s">
        <v>26</v>
      </c>
      <c r="D28" s="52"/>
      <c r="E28" s="52"/>
      <c r="F28" s="52"/>
      <c r="G28" s="52"/>
      <c r="H28" s="52"/>
      <c r="I28" s="52"/>
      <c r="J28" s="52"/>
      <c r="K28" s="52"/>
      <c r="L28" s="52"/>
      <c r="M28" s="52"/>
      <c r="N28" s="42" t="s">
        <v>23</v>
      </c>
      <c r="O28" s="14"/>
    </row>
    <row r="29" spans="2:15" ht="15.75" x14ac:dyDescent="0.2">
      <c r="B29" s="41" t="s">
        <v>42</v>
      </c>
      <c r="C29" s="65" t="s">
        <v>16</v>
      </c>
      <c r="D29" s="65"/>
      <c r="E29" s="65"/>
      <c r="F29" s="65"/>
      <c r="G29" s="65"/>
      <c r="H29" s="65"/>
      <c r="I29" s="65"/>
      <c r="J29" s="65"/>
      <c r="K29" s="65"/>
      <c r="L29" s="65"/>
      <c r="M29" s="65"/>
      <c r="N29" s="15" t="s">
        <v>20</v>
      </c>
      <c r="O29" s="15" t="s">
        <v>1</v>
      </c>
    </row>
    <row r="30" spans="2:15" x14ac:dyDescent="0.2">
      <c r="B30" s="14" t="s">
        <v>67</v>
      </c>
      <c r="C30" s="52" t="s">
        <v>26</v>
      </c>
      <c r="D30" s="52"/>
      <c r="E30" s="52"/>
      <c r="F30" s="52"/>
      <c r="G30" s="52"/>
      <c r="H30" s="52"/>
      <c r="I30" s="52"/>
      <c r="J30" s="52"/>
      <c r="K30" s="52"/>
      <c r="L30" s="52"/>
      <c r="M30" s="52"/>
      <c r="N30" s="42" t="s">
        <v>23</v>
      </c>
      <c r="O30" s="14"/>
    </row>
    <row r="31" spans="2:15" ht="15.75" x14ac:dyDescent="0.2">
      <c r="B31" s="41" t="s">
        <v>44</v>
      </c>
      <c r="C31" s="65" t="s">
        <v>16</v>
      </c>
      <c r="D31" s="65"/>
      <c r="E31" s="65"/>
      <c r="F31" s="65"/>
      <c r="G31" s="65"/>
      <c r="H31" s="65"/>
      <c r="I31" s="65"/>
      <c r="J31" s="65"/>
      <c r="K31" s="65"/>
      <c r="L31" s="65"/>
      <c r="M31" s="65"/>
      <c r="N31" s="15" t="s">
        <v>20</v>
      </c>
      <c r="O31" s="15" t="s">
        <v>1</v>
      </c>
    </row>
    <row r="32" spans="2:15" ht="120" x14ac:dyDescent="0.2">
      <c r="B32" s="33" t="s">
        <v>63</v>
      </c>
      <c r="C32" s="52" t="s">
        <v>26</v>
      </c>
      <c r="D32" s="52"/>
      <c r="E32" s="52"/>
      <c r="F32" s="52"/>
      <c r="G32" s="52"/>
      <c r="H32" s="52"/>
      <c r="I32" s="52"/>
      <c r="J32" s="52"/>
      <c r="K32" s="52"/>
      <c r="L32" s="52"/>
      <c r="M32" s="52"/>
      <c r="N32" s="42" t="s">
        <v>23</v>
      </c>
      <c r="O32" s="14"/>
    </row>
    <row r="33" spans="2:15" ht="15.75" x14ac:dyDescent="0.2">
      <c r="B33" s="41" t="s">
        <v>68</v>
      </c>
      <c r="C33" s="65" t="s">
        <v>16</v>
      </c>
      <c r="D33" s="65"/>
      <c r="E33" s="65"/>
      <c r="F33" s="65"/>
      <c r="G33" s="65"/>
      <c r="H33" s="65"/>
      <c r="I33" s="65"/>
      <c r="J33" s="65"/>
      <c r="K33" s="65"/>
      <c r="L33" s="65"/>
      <c r="M33" s="65"/>
      <c r="N33" s="15" t="s">
        <v>20</v>
      </c>
      <c r="O33" s="15" t="s">
        <v>1</v>
      </c>
    </row>
    <row r="34" spans="2:15" ht="90" x14ac:dyDescent="0.2">
      <c r="B34" s="33" t="s">
        <v>212</v>
      </c>
      <c r="C34" s="52" t="s">
        <v>26</v>
      </c>
      <c r="D34" s="52"/>
      <c r="E34" s="52"/>
      <c r="F34" s="52"/>
      <c r="G34" s="52"/>
      <c r="H34" s="52"/>
      <c r="I34" s="52"/>
      <c r="J34" s="52"/>
      <c r="K34" s="52"/>
      <c r="L34" s="52"/>
      <c r="M34" s="52"/>
      <c r="N34" s="42" t="s">
        <v>23</v>
      </c>
      <c r="O34" s="14"/>
    </row>
    <row r="35" spans="2:15" ht="15.75" x14ac:dyDescent="0.2">
      <c r="B35" s="41" t="s">
        <v>51</v>
      </c>
      <c r="C35" s="65" t="s">
        <v>16</v>
      </c>
      <c r="D35" s="65"/>
      <c r="E35" s="65"/>
      <c r="F35" s="65"/>
      <c r="G35" s="65"/>
      <c r="H35" s="65"/>
      <c r="I35" s="65"/>
      <c r="J35" s="65"/>
      <c r="K35" s="65"/>
      <c r="L35" s="65"/>
      <c r="M35" s="65"/>
      <c r="N35" s="15" t="s">
        <v>20</v>
      </c>
      <c r="O35" s="15" t="s">
        <v>1</v>
      </c>
    </row>
    <row r="36" spans="2:15" x14ac:dyDescent="0.2">
      <c r="B36" s="33" t="s">
        <v>52</v>
      </c>
      <c r="C36" s="56" t="s">
        <v>26</v>
      </c>
      <c r="D36" s="56"/>
      <c r="E36" s="56"/>
      <c r="F36" s="56"/>
      <c r="G36" s="56"/>
      <c r="H36" s="56"/>
      <c r="I36" s="56"/>
      <c r="J36" s="56"/>
      <c r="K36" s="56"/>
      <c r="L36" s="56"/>
      <c r="M36" s="56"/>
      <c r="N36" s="42" t="s">
        <v>23</v>
      </c>
      <c r="O36" s="14"/>
    </row>
    <row r="37" spans="2:15" ht="15.75" x14ac:dyDescent="0.2">
      <c r="B37" s="41" t="s">
        <v>53</v>
      </c>
      <c r="C37" s="65" t="s">
        <v>16</v>
      </c>
      <c r="D37" s="65"/>
      <c r="E37" s="65"/>
      <c r="F37" s="65"/>
      <c r="G37" s="65"/>
      <c r="H37" s="65"/>
      <c r="I37" s="65"/>
      <c r="J37" s="65"/>
      <c r="K37" s="65"/>
      <c r="L37" s="65"/>
      <c r="M37" s="65"/>
      <c r="N37" s="15" t="s">
        <v>20</v>
      </c>
      <c r="O37" s="15" t="s">
        <v>1</v>
      </c>
    </row>
    <row r="38" spans="2:15" ht="30" x14ac:dyDescent="0.2">
      <c r="B38" s="33" t="s">
        <v>54</v>
      </c>
      <c r="C38" s="52" t="s">
        <v>26</v>
      </c>
      <c r="D38" s="52"/>
      <c r="E38" s="52"/>
      <c r="F38" s="52"/>
      <c r="G38" s="52"/>
      <c r="H38" s="52"/>
      <c r="I38" s="52"/>
      <c r="J38" s="52"/>
      <c r="K38" s="52"/>
      <c r="L38" s="52"/>
      <c r="M38" s="52"/>
      <c r="N38" s="42" t="s">
        <v>23</v>
      </c>
      <c r="O38" s="14"/>
    </row>
    <row r="39" spans="2:15" ht="15.75" x14ac:dyDescent="0.2">
      <c r="B39" s="41" t="s">
        <v>55</v>
      </c>
      <c r="C39" s="65" t="s">
        <v>16</v>
      </c>
      <c r="D39" s="65"/>
      <c r="E39" s="65"/>
      <c r="F39" s="65"/>
      <c r="G39" s="65"/>
      <c r="H39" s="65"/>
      <c r="I39" s="65"/>
      <c r="J39" s="65"/>
      <c r="K39" s="65"/>
      <c r="L39" s="65"/>
      <c r="M39" s="65"/>
      <c r="N39" s="15" t="s">
        <v>20</v>
      </c>
      <c r="O39" s="15" t="s">
        <v>1</v>
      </c>
    </row>
    <row r="40" spans="2:15" ht="105" x14ac:dyDescent="0.2">
      <c r="B40" s="33" t="s">
        <v>65</v>
      </c>
      <c r="C40" s="56" t="s">
        <v>26</v>
      </c>
      <c r="D40" s="56"/>
      <c r="E40" s="56"/>
      <c r="F40" s="56"/>
      <c r="G40" s="56"/>
      <c r="H40" s="56"/>
      <c r="I40" s="56"/>
      <c r="J40" s="56"/>
      <c r="K40" s="56"/>
      <c r="L40" s="56"/>
      <c r="M40" s="56"/>
      <c r="N40" s="42" t="s">
        <v>23</v>
      </c>
      <c r="O40" s="14"/>
    </row>
    <row r="41" spans="2:15" ht="15.75" x14ac:dyDescent="0.2">
      <c r="B41" s="41" t="s">
        <v>69</v>
      </c>
      <c r="C41" s="65" t="s">
        <v>16</v>
      </c>
      <c r="D41" s="65"/>
      <c r="E41" s="65"/>
      <c r="F41" s="65"/>
      <c r="G41" s="65"/>
      <c r="H41" s="65"/>
      <c r="I41" s="65"/>
      <c r="J41" s="65"/>
      <c r="K41" s="65"/>
      <c r="L41" s="65"/>
      <c r="M41" s="65"/>
      <c r="N41" s="15" t="s">
        <v>20</v>
      </c>
      <c r="O41" s="15" t="s">
        <v>1</v>
      </c>
    </row>
    <row r="42" spans="2:15" ht="30" x14ac:dyDescent="0.2">
      <c r="B42" s="33" t="s">
        <v>70</v>
      </c>
      <c r="C42" s="52" t="s">
        <v>26</v>
      </c>
      <c r="D42" s="52"/>
      <c r="E42" s="52"/>
      <c r="F42" s="52"/>
      <c r="G42" s="52"/>
      <c r="H42" s="52"/>
      <c r="I42" s="52"/>
      <c r="J42" s="52"/>
      <c r="K42" s="52"/>
      <c r="L42" s="52"/>
      <c r="M42" s="52"/>
      <c r="N42" s="42" t="s">
        <v>23</v>
      </c>
      <c r="O42" s="14"/>
    </row>
  </sheetData>
  <mergeCells count="32">
    <mergeCell ref="C24:M24"/>
    <mergeCell ref="C27:M27"/>
    <mergeCell ref="C28:M28"/>
    <mergeCell ref="B9:O9"/>
    <mergeCell ref="B10:O10"/>
    <mergeCell ref="B11:O11"/>
    <mergeCell ref="B12:O12"/>
    <mergeCell ref="B13:O13"/>
    <mergeCell ref="C21:M21"/>
    <mergeCell ref="C22:M22"/>
    <mergeCell ref="C23:M23"/>
    <mergeCell ref="B15:O15"/>
    <mergeCell ref="C17:M17"/>
    <mergeCell ref="C18:M18"/>
    <mergeCell ref="C19:M19"/>
    <mergeCell ref="C20:M20"/>
    <mergeCell ref="C42:M42"/>
    <mergeCell ref="C37:M37"/>
    <mergeCell ref="C38:M38"/>
    <mergeCell ref="C39:M39"/>
    <mergeCell ref="C40:M40"/>
    <mergeCell ref="C25:M25"/>
    <mergeCell ref="C26:M26"/>
    <mergeCell ref="C29:M29"/>
    <mergeCell ref="C30:M30"/>
    <mergeCell ref="C41:M41"/>
    <mergeCell ref="C34:M34"/>
    <mergeCell ref="C35:M35"/>
    <mergeCell ref="C36:M36"/>
    <mergeCell ref="C31:M31"/>
    <mergeCell ref="C32:M32"/>
    <mergeCell ref="C33:M33"/>
  </mergeCells>
  <pageMargins left="0.43307086614173229" right="0.15748031496062992" top="0.74803149606299213" bottom="0.74803149606299213" header="0.31496062992125984" footer="0.31496062992125984"/>
  <pageSetup paperSize="41" scale="7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8:T199"/>
  <sheetViews>
    <sheetView view="pageBreakPreview" topLeftCell="D40" zoomScale="68" zoomScaleNormal="100" zoomScaleSheetLayoutView="68" workbookViewId="0">
      <selection activeCell="Q46" sqref="Q46:Q48"/>
    </sheetView>
  </sheetViews>
  <sheetFormatPr baseColWidth="10" defaultRowHeight="12.75" x14ac:dyDescent="0.2"/>
  <cols>
    <col min="1" max="1" width="41.7109375" style="2" customWidth="1"/>
    <col min="2" max="2" width="46.140625" style="2" customWidth="1"/>
    <col min="3" max="3" width="24.42578125" style="2" customWidth="1"/>
    <col min="4" max="4" width="34" style="2" customWidth="1"/>
    <col min="5" max="5" width="24.42578125" style="2" customWidth="1"/>
    <col min="6" max="6" width="27.28515625" style="2" customWidth="1"/>
    <col min="7" max="7" width="15.5703125" style="2" customWidth="1"/>
    <col min="8" max="8" width="13.85546875" style="2" customWidth="1"/>
    <col min="9" max="9" width="14.42578125" style="2" customWidth="1"/>
    <col min="10" max="10" width="16.140625" style="2" customWidth="1"/>
    <col min="11" max="11" width="23.5703125" style="2" customWidth="1"/>
    <col min="12" max="12" width="15" style="2" customWidth="1"/>
    <col min="13" max="13" width="18.7109375" style="2" customWidth="1"/>
    <col min="14" max="16" width="22" style="2" customWidth="1"/>
    <col min="17" max="17" width="30.140625" style="2" customWidth="1"/>
    <col min="18" max="18" width="27" style="3" customWidth="1"/>
    <col min="19" max="19" width="23.140625" style="2" customWidth="1"/>
    <col min="20" max="20" width="65" style="2" customWidth="1"/>
    <col min="21" max="16384" width="11.42578125" style="2"/>
  </cols>
  <sheetData>
    <row r="8" spans="2:20" x14ac:dyDescent="0.2">
      <c r="B8" s="82" t="s">
        <v>11</v>
      </c>
      <c r="C8" s="82"/>
      <c r="D8" s="82"/>
      <c r="E8" s="82"/>
      <c r="F8" s="82"/>
      <c r="G8" s="82"/>
      <c r="H8" s="82"/>
      <c r="I8" s="82"/>
      <c r="J8" s="82"/>
      <c r="K8" s="82"/>
      <c r="L8" s="82"/>
      <c r="M8" s="82"/>
      <c r="N8" s="82"/>
      <c r="O8" s="82"/>
      <c r="P8" s="82"/>
      <c r="Q8" s="82"/>
      <c r="R8" s="82"/>
      <c r="S8" s="82"/>
      <c r="T8" s="82"/>
    </row>
    <row r="9" spans="2:20" x14ac:dyDescent="0.2">
      <c r="B9" s="82" t="s">
        <v>0</v>
      </c>
      <c r="C9" s="82"/>
      <c r="D9" s="82"/>
      <c r="E9" s="82"/>
      <c r="F9" s="82"/>
      <c r="G9" s="82"/>
      <c r="H9" s="82"/>
      <c r="I9" s="82"/>
      <c r="J9" s="82"/>
      <c r="K9" s="82"/>
      <c r="L9" s="82"/>
      <c r="M9" s="82"/>
      <c r="N9" s="82"/>
      <c r="O9" s="82"/>
      <c r="P9" s="82"/>
      <c r="Q9" s="82"/>
      <c r="R9" s="82"/>
      <c r="S9" s="82"/>
      <c r="T9" s="82"/>
    </row>
    <row r="10" spans="2:20" x14ac:dyDescent="0.2">
      <c r="B10" s="82" t="s">
        <v>40</v>
      </c>
      <c r="C10" s="82"/>
      <c r="D10" s="82"/>
      <c r="E10" s="82"/>
      <c r="F10" s="82"/>
      <c r="G10" s="82"/>
      <c r="H10" s="82"/>
      <c r="I10" s="82"/>
      <c r="J10" s="82"/>
      <c r="K10" s="82"/>
      <c r="L10" s="82"/>
      <c r="M10" s="82"/>
      <c r="N10" s="82"/>
      <c r="O10" s="82"/>
      <c r="P10" s="82"/>
      <c r="Q10" s="82"/>
      <c r="R10" s="82"/>
      <c r="S10" s="82"/>
      <c r="T10" s="82"/>
    </row>
    <row r="11" spans="2:20" x14ac:dyDescent="0.2">
      <c r="B11" s="82" t="s">
        <v>13</v>
      </c>
      <c r="C11" s="82"/>
      <c r="D11" s="82"/>
      <c r="E11" s="82"/>
      <c r="F11" s="82"/>
      <c r="G11" s="82"/>
      <c r="H11" s="82"/>
      <c r="I11" s="82"/>
      <c r="J11" s="82"/>
      <c r="K11" s="82"/>
      <c r="L11" s="82"/>
      <c r="M11" s="82"/>
      <c r="N11" s="82"/>
      <c r="O11" s="82"/>
      <c r="P11" s="82"/>
      <c r="Q11" s="82"/>
      <c r="R11" s="82"/>
      <c r="S11" s="82"/>
      <c r="T11" s="82"/>
    </row>
    <row r="12" spans="2:20" x14ac:dyDescent="0.2">
      <c r="B12" s="83"/>
      <c r="C12" s="83"/>
      <c r="D12" s="83"/>
      <c r="E12" s="83"/>
      <c r="F12" s="84"/>
      <c r="G12" s="84"/>
      <c r="H12" s="84"/>
      <c r="I12" s="84"/>
      <c r="J12" s="84"/>
      <c r="K12" s="84"/>
      <c r="L12" s="84"/>
      <c r="M12" s="84"/>
      <c r="N12" s="84"/>
      <c r="O12" s="84"/>
      <c r="P12" s="84"/>
      <c r="Q12" s="84"/>
      <c r="R12" s="84"/>
      <c r="S12" s="84"/>
      <c r="T12" s="84"/>
    </row>
    <row r="13" spans="2:20" x14ac:dyDescent="0.2">
      <c r="B13" s="6" t="s">
        <v>74</v>
      </c>
      <c r="C13" s="4"/>
      <c r="D13" s="4"/>
      <c r="E13" s="4"/>
      <c r="F13" s="4"/>
      <c r="G13" s="4"/>
      <c r="H13" s="4"/>
      <c r="I13" s="4"/>
      <c r="J13" s="4"/>
    </row>
    <row r="14" spans="2:20" x14ac:dyDescent="0.2">
      <c r="B14" s="7" t="s">
        <v>75</v>
      </c>
      <c r="C14" s="8"/>
      <c r="D14" s="8"/>
      <c r="E14" s="8"/>
      <c r="F14" s="8"/>
      <c r="G14" s="4"/>
      <c r="H14" s="4"/>
      <c r="I14" s="4"/>
      <c r="J14" s="4"/>
      <c r="N14" s="3"/>
      <c r="O14" s="3"/>
      <c r="P14" s="3"/>
    </row>
    <row r="15" spans="2:20" x14ac:dyDescent="0.2">
      <c r="B15" s="9" t="s">
        <v>33</v>
      </c>
      <c r="C15" s="4"/>
      <c r="D15" s="4"/>
      <c r="E15" s="4"/>
      <c r="F15" s="4"/>
      <c r="G15" s="4"/>
      <c r="H15" s="4"/>
      <c r="I15" s="4"/>
      <c r="J15" s="4"/>
    </row>
    <row r="16" spans="2:20" ht="30.75" customHeight="1" x14ac:dyDescent="0.2">
      <c r="B16" s="86" t="s">
        <v>76</v>
      </c>
      <c r="C16" s="86"/>
      <c r="D16" s="86"/>
      <c r="E16" s="10"/>
      <c r="F16" s="10"/>
      <c r="G16" s="10"/>
      <c r="H16" s="10"/>
      <c r="I16" s="10"/>
      <c r="J16" s="10"/>
    </row>
    <row r="17" spans="2:20" x14ac:dyDescent="0.2">
      <c r="B17" s="85" t="s">
        <v>35</v>
      </c>
      <c r="C17" s="85"/>
      <c r="D17" s="85"/>
      <c r="E17" s="85"/>
      <c r="F17" s="85"/>
      <c r="G17" s="85"/>
      <c r="H17" s="85"/>
      <c r="I17" s="85"/>
      <c r="J17" s="4"/>
    </row>
    <row r="18" spans="2:20" x14ac:dyDescent="0.2">
      <c r="B18" s="4"/>
      <c r="C18" s="4"/>
      <c r="D18" s="4"/>
      <c r="E18" s="4"/>
      <c r="F18" s="4"/>
      <c r="G18" s="4"/>
      <c r="H18" s="4"/>
      <c r="I18" s="4"/>
      <c r="J18" s="4"/>
    </row>
    <row r="19" spans="2:20" ht="48" customHeight="1" x14ac:dyDescent="0.2">
      <c r="B19" s="72" t="s">
        <v>21</v>
      </c>
      <c r="C19" s="72" t="s">
        <v>71</v>
      </c>
      <c r="D19" s="72" t="s">
        <v>72</v>
      </c>
      <c r="E19" s="72" t="s">
        <v>73</v>
      </c>
      <c r="F19" s="76" t="s">
        <v>2</v>
      </c>
      <c r="G19" s="72" t="s">
        <v>27</v>
      </c>
      <c r="H19" s="72"/>
      <c r="I19" s="72" t="s">
        <v>8</v>
      </c>
      <c r="J19" s="72"/>
      <c r="K19" s="72" t="s">
        <v>3</v>
      </c>
      <c r="L19" s="72" t="s">
        <v>4</v>
      </c>
      <c r="M19" s="72" t="s">
        <v>5</v>
      </c>
      <c r="N19" s="79" t="s">
        <v>6</v>
      </c>
      <c r="O19" s="80" t="s">
        <v>18</v>
      </c>
      <c r="P19" s="80" t="s">
        <v>19</v>
      </c>
      <c r="Q19" s="80" t="s">
        <v>77</v>
      </c>
      <c r="R19" s="69" t="s">
        <v>17</v>
      </c>
      <c r="S19" s="72" t="s">
        <v>79</v>
      </c>
      <c r="T19" s="73" t="s">
        <v>1</v>
      </c>
    </row>
    <row r="20" spans="2:20" x14ac:dyDescent="0.2">
      <c r="B20" s="72"/>
      <c r="C20" s="72"/>
      <c r="D20" s="72"/>
      <c r="E20" s="72"/>
      <c r="F20" s="77"/>
      <c r="G20" s="72" t="s">
        <v>12</v>
      </c>
      <c r="H20" s="72" t="s">
        <v>9</v>
      </c>
      <c r="I20" s="72" t="s">
        <v>10</v>
      </c>
      <c r="J20" s="72" t="s">
        <v>7</v>
      </c>
      <c r="K20" s="72"/>
      <c r="L20" s="72"/>
      <c r="M20" s="72"/>
      <c r="N20" s="79"/>
      <c r="O20" s="80"/>
      <c r="P20" s="80"/>
      <c r="Q20" s="80"/>
      <c r="R20" s="70"/>
      <c r="S20" s="72"/>
      <c r="T20" s="73"/>
    </row>
    <row r="21" spans="2:20" ht="18" customHeight="1" x14ac:dyDescent="0.2">
      <c r="B21" s="72"/>
      <c r="C21" s="72"/>
      <c r="D21" s="72"/>
      <c r="E21" s="72"/>
      <c r="F21" s="78"/>
      <c r="G21" s="72"/>
      <c r="H21" s="72"/>
      <c r="I21" s="72"/>
      <c r="J21" s="72"/>
      <c r="K21" s="72"/>
      <c r="L21" s="72"/>
      <c r="M21" s="72"/>
      <c r="N21" s="79"/>
      <c r="O21" s="80"/>
      <c r="P21" s="80"/>
      <c r="Q21" s="80"/>
      <c r="R21" s="71"/>
      <c r="S21" s="72"/>
      <c r="T21" s="73"/>
    </row>
    <row r="22" spans="2:20" ht="83.25" customHeight="1" x14ac:dyDescent="0.2">
      <c r="B22" s="74" t="s">
        <v>46</v>
      </c>
      <c r="C22" s="74" t="s">
        <v>104</v>
      </c>
      <c r="D22" s="16" t="s">
        <v>177</v>
      </c>
      <c r="E22" s="16" t="s">
        <v>177</v>
      </c>
      <c r="F22" s="16">
        <v>6417</v>
      </c>
      <c r="G22" s="16" t="s">
        <v>367</v>
      </c>
      <c r="H22" s="16"/>
      <c r="I22" s="16" t="s">
        <v>116</v>
      </c>
      <c r="J22" s="16"/>
      <c r="K22" s="18" t="s">
        <v>369</v>
      </c>
      <c r="L22" s="19">
        <v>41274</v>
      </c>
      <c r="M22" s="19">
        <v>41469</v>
      </c>
      <c r="N22" s="20">
        <v>2397118153</v>
      </c>
      <c r="O22" s="20">
        <f>N22*64.1%</f>
        <v>1536552736.0729997</v>
      </c>
      <c r="P22" s="21">
        <f>O22/589500</f>
        <v>2606.5355997845627</v>
      </c>
      <c r="Q22" s="20">
        <f>P22*877803</f>
        <v>2288024769.0976887</v>
      </c>
      <c r="R22" s="20">
        <f>Q22</f>
        <v>2288024769.0976887</v>
      </c>
      <c r="S22" s="22" t="s">
        <v>23</v>
      </c>
      <c r="T22" s="12" t="s">
        <v>165</v>
      </c>
    </row>
    <row r="23" spans="2:20" ht="50.25" customHeight="1" x14ac:dyDescent="0.2">
      <c r="B23" s="75"/>
      <c r="C23" s="75"/>
      <c r="D23" s="16" t="s">
        <v>238</v>
      </c>
      <c r="E23" s="16" t="s">
        <v>238</v>
      </c>
      <c r="F23" s="16">
        <v>3590</v>
      </c>
      <c r="G23" s="16"/>
      <c r="H23" s="16" t="s">
        <v>116</v>
      </c>
      <c r="I23" s="16" t="s">
        <v>116</v>
      </c>
      <c r="J23" s="16"/>
      <c r="K23" s="18" t="s">
        <v>370</v>
      </c>
      <c r="L23" s="19">
        <v>41653</v>
      </c>
      <c r="M23" s="19">
        <v>41716</v>
      </c>
      <c r="N23" s="20">
        <v>418000000</v>
      </c>
      <c r="O23" s="20">
        <f>N23</f>
        <v>418000000</v>
      </c>
      <c r="P23" s="21">
        <f>O23/616000</f>
        <v>678.57142857142856</v>
      </c>
      <c r="Q23" s="20">
        <f t="shared" ref="Q23:Q27" si="0">P23*877803</f>
        <v>595652035.71428573</v>
      </c>
      <c r="R23" s="20">
        <f t="shared" ref="R23:R27" si="1">Q23</f>
        <v>595652035.71428573</v>
      </c>
      <c r="S23" s="22" t="s">
        <v>23</v>
      </c>
      <c r="T23" s="12"/>
    </row>
    <row r="24" spans="2:20" ht="141" customHeight="1" x14ac:dyDescent="0.2">
      <c r="B24" s="75"/>
      <c r="C24" s="75"/>
      <c r="D24" s="16" t="s">
        <v>363</v>
      </c>
      <c r="E24" s="16" t="s">
        <v>363</v>
      </c>
      <c r="F24" s="16">
        <v>8194</v>
      </c>
      <c r="G24" s="16" t="s">
        <v>368</v>
      </c>
      <c r="H24" s="16"/>
      <c r="I24" s="16" t="s">
        <v>116</v>
      </c>
      <c r="J24" s="16"/>
      <c r="K24" s="18" t="s">
        <v>371</v>
      </c>
      <c r="L24" s="19">
        <v>41575</v>
      </c>
      <c r="M24" s="19">
        <v>42121</v>
      </c>
      <c r="N24" s="20">
        <v>7254260639</v>
      </c>
      <c r="O24" s="20">
        <f>N24/2</f>
        <v>3627130319.5</v>
      </c>
      <c r="P24" s="21">
        <f>O24/644350</f>
        <v>5629.1306269884381</v>
      </c>
      <c r="Q24" s="20">
        <f t="shared" si="0"/>
        <v>4941267751.762332</v>
      </c>
      <c r="R24" s="20">
        <f t="shared" si="1"/>
        <v>4941267751.762332</v>
      </c>
      <c r="S24" s="22" t="s">
        <v>23</v>
      </c>
      <c r="T24" s="12" t="s">
        <v>165</v>
      </c>
    </row>
    <row r="25" spans="2:20" ht="95.25" customHeight="1" x14ac:dyDescent="0.2">
      <c r="B25" s="75"/>
      <c r="C25" s="75"/>
      <c r="D25" s="16" t="s">
        <v>330</v>
      </c>
      <c r="E25" s="16" t="s">
        <v>330</v>
      </c>
      <c r="F25" s="16">
        <v>734</v>
      </c>
      <c r="G25" s="16"/>
      <c r="H25" s="16" t="s">
        <v>116</v>
      </c>
      <c r="I25" s="16" t="s">
        <v>116</v>
      </c>
      <c r="J25" s="16"/>
      <c r="K25" s="18" t="s">
        <v>372</v>
      </c>
      <c r="L25" s="19">
        <v>41852</v>
      </c>
      <c r="M25" s="19">
        <v>41950</v>
      </c>
      <c r="N25" s="20">
        <v>84587200</v>
      </c>
      <c r="O25" s="20">
        <f>N25</f>
        <v>84587200</v>
      </c>
      <c r="P25" s="21">
        <f>O25/616000</f>
        <v>137.3168831168831</v>
      </c>
      <c r="Q25" s="20">
        <f t="shared" si="0"/>
        <v>120537171.95064934</v>
      </c>
      <c r="R25" s="20">
        <f t="shared" si="1"/>
        <v>120537171.95064934</v>
      </c>
      <c r="S25" s="22" t="s">
        <v>23</v>
      </c>
      <c r="T25" s="12"/>
    </row>
    <row r="26" spans="2:20" ht="22.5" customHeight="1" x14ac:dyDescent="0.2">
      <c r="B26" s="75"/>
      <c r="C26" s="75"/>
      <c r="D26" s="16" t="s">
        <v>364</v>
      </c>
      <c r="E26" s="16" t="s">
        <v>364</v>
      </c>
      <c r="F26" s="16" t="s">
        <v>366</v>
      </c>
      <c r="G26" s="16"/>
      <c r="H26" s="16" t="s">
        <v>116</v>
      </c>
      <c r="I26" s="16" t="s">
        <v>116</v>
      </c>
      <c r="J26" s="16"/>
      <c r="K26" s="18" t="s">
        <v>373</v>
      </c>
      <c r="L26" s="19">
        <v>42972</v>
      </c>
      <c r="M26" s="19">
        <v>43070</v>
      </c>
      <c r="N26" s="20">
        <v>868300000</v>
      </c>
      <c r="O26" s="20">
        <f>N26</f>
        <v>868300000</v>
      </c>
      <c r="P26" s="21">
        <f t="shared" ref="P26" si="2">O26/737717</f>
        <v>1177.0096120870198</v>
      </c>
      <c r="Q26" s="20">
        <f t="shared" si="0"/>
        <v>1033182568.5188223</v>
      </c>
      <c r="R26" s="20">
        <f t="shared" si="1"/>
        <v>1033182568.5188223</v>
      </c>
      <c r="S26" s="22" t="s">
        <v>23</v>
      </c>
      <c r="T26" s="12"/>
    </row>
    <row r="27" spans="2:20" ht="38.25" x14ac:dyDescent="0.2">
      <c r="B27" s="75"/>
      <c r="C27" s="75"/>
      <c r="D27" s="16" t="s">
        <v>365</v>
      </c>
      <c r="E27" s="16" t="s">
        <v>365</v>
      </c>
      <c r="F27" s="16">
        <v>3544</v>
      </c>
      <c r="G27" s="16"/>
      <c r="H27" s="16" t="s">
        <v>116</v>
      </c>
      <c r="I27" s="16" t="s">
        <v>116</v>
      </c>
      <c r="J27" s="16"/>
      <c r="K27" s="18" t="s">
        <v>370</v>
      </c>
      <c r="L27" s="19">
        <v>41991</v>
      </c>
      <c r="M27" s="19">
        <v>42112</v>
      </c>
      <c r="N27" s="20">
        <v>108540910</v>
      </c>
      <c r="O27" s="20">
        <f>N27</f>
        <v>108540910</v>
      </c>
      <c r="P27" s="21">
        <f>O27/644350</f>
        <v>168.4502366726158</v>
      </c>
      <c r="Q27" s="20">
        <f t="shared" si="0"/>
        <v>147866123.10193217</v>
      </c>
      <c r="R27" s="20">
        <f t="shared" si="1"/>
        <v>147866123.10193217</v>
      </c>
      <c r="S27" s="22" t="s">
        <v>23</v>
      </c>
      <c r="T27" s="12"/>
    </row>
    <row r="28" spans="2:20" ht="59.25" customHeight="1" x14ac:dyDescent="0.2">
      <c r="B28" s="66"/>
      <c r="C28" s="67"/>
      <c r="D28" s="67"/>
      <c r="E28" s="67"/>
      <c r="F28" s="67"/>
      <c r="G28" s="67"/>
      <c r="H28" s="67"/>
      <c r="I28" s="67"/>
      <c r="J28" s="67"/>
      <c r="K28" s="67"/>
      <c r="L28" s="67"/>
      <c r="M28" s="67"/>
      <c r="N28" s="67"/>
      <c r="O28" s="67"/>
      <c r="P28" s="67"/>
      <c r="Q28" s="68"/>
      <c r="R28" s="23">
        <f>SUM(R22:R27)</f>
        <v>9126530420.14571</v>
      </c>
      <c r="S28" s="26" t="s">
        <v>23</v>
      </c>
      <c r="T28" s="34" t="s">
        <v>78</v>
      </c>
    </row>
    <row r="29" spans="2:20" x14ac:dyDescent="0.2">
      <c r="B29" s="24"/>
      <c r="C29" s="24"/>
      <c r="D29" s="24"/>
      <c r="E29" s="24"/>
      <c r="F29" s="24"/>
      <c r="G29" s="24"/>
      <c r="H29" s="24"/>
      <c r="I29" s="24"/>
      <c r="J29" s="24"/>
      <c r="K29" s="24"/>
      <c r="L29" s="24"/>
      <c r="M29" s="24"/>
      <c r="N29" s="24"/>
      <c r="O29" s="24"/>
      <c r="P29" s="24"/>
      <c r="Q29" s="24"/>
      <c r="R29" s="25"/>
      <c r="S29" s="24"/>
      <c r="T29" s="13"/>
    </row>
    <row r="31" spans="2:20" ht="75.75" customHeight="1" x14ac:dyDescent="0.2">
      <c r="B31" s="72" t="s">
        <v>21</v>
      </c>
      <c r="C31" s="72" t="s">
        <v>71</v>
      </c>
      <c r="D31" s="72" t="s">
        <v>72</v>
      </c>
      <c r="E31" s="72" t="s">
        <v>73</v>
      </c>
      <c r="F31" s="76" t="s">
        <v>2</v>
      </c>
      <c r="G31" s="72" t="s">
        <v>27</v>
      </c>
      <c r="H31" s="72"/>
      <c r="I31" s="72" t="s">
        <v>8</v>
      </c>
      <c r="J31" s="72"/>
      <c r="K31" s="72" t="s">
        <v>3</v>
      </c>
      <c r="L31" s="72" t="s">
        <v>4</v>
      </c>
      <c r="M31" s="72" t="s">
        <v>5</v>
      </c>
      <c r="N31" s="79" t="s">
        <v>6</v>
      </c>
      <c r="O31" s="80" t="s">
        <v>18</v>
      </c>
      <c r="P31" s="80" t="s">
        <v>19</v>
      </c>
      <c r="Q31" s="80" t="s">
        <v>77</v>
      </c>
      <c r="R31" s="69" t="s">
        <v>17</v>
      </c>
      <c r="S31" s="72" t="s">
        <v>79</v>
      </c>
      <c r="T31" s="73" t="s">
        <v>1</v>
      </c>
    </row>
    <row r="32" spans="2:20" x14ac:dyDescent="0.2">
      <c r="B32" s="72"/>
      <c r="C32" s="72"/>
      <c r="D32" s="72"/>
      <c r="E32" s="72"/>
      <c r="F32" s="77"/>
      <c r="G32" s="72" t="s">
        <v>12</v>
      </c>
      <c r="H32" s="72" t="s">
        <v>9</v>
      </c>
      <c r="I32" s="72" t="s">
        <v>10</v>
      </c>
      <c r="J32" s="72" t="s">
        <v>7</v>
      </c>
      <c r="K32" s="72"/>
      <c r="L32" s="72"/>
      <c r="M32" s="72"/>
      <c r="N32" s="79"/>
      <c r="O32" s="80"/>
      <c r="P32" s="80"/>
      <c r="Q32" s="80"/>
      <c r="R32" s="70"/>
      <c r="S32" s="72"/>
      <c r="T32" s="73"/>
    </row>
    <row r="33" spans="2:20" x14ac:dyDescent="0.2">
      <c r="B33" s="72"/>
      <c r="C33" s="72"/>
      <c r="D33" s="72"/>
      <c r="E33" s="72"/>
      <c r="F33" s="78"/>
      <c r="G33" s="72"/>
      <c r="H33" s="72"/>
      <c r="I33" s="72"/>
      <c r="J33" s="72"/>
      <c r="K33" s="72"/>
      <c r="L33" s="72"/>
      <c r="M33" s="72"/>
      <c r="N33" s="79"/>
      <c r="O33" s="80"/>
      <c r="P33" s="80"/>
      <c r="Q33" s="80"/>
      <c r="R33" s="71"/>
      <c r="S33" s="72"/>
      <c r="T33" s="73"/>
    </row>
    <row r="34" spans="2:20" ht="142.5" customHeight="1" x14ac:dyDescent="0.2">
      <c r="B34" s="74" t="s">
        <v>59</v>
      </c>
      <c r="C34" s="74" t="s">
        <v>104</v>
      </c>
      <c r="D34" s="16" t="s">
        <v>325</v>
      </c>
      <c r="E34" s="16" t="s">
        <v>325</v>
      </c>
      <c r="F34" s="16" t="s">
        <v>331</v>
      </c>
      <c r="G34" s="16" t="s">
        <v>337</v>
      </c>
      <c r="H34" s="16"/>
      <c r="I34" s="16" t="s">
        <v>116</v>
      </c>
      <c r="J34" s="16"/>
      <c r="K34" s="18" t="s">
        <v>338</v>
      </c>
      <c r="L34" s="19">
        <v>42977</v>
      </c>
      <c r="M34" s="19">
        <v>43069</v>
      </c>
      <c r="N34" s="20">
        <v>722000000</v>
      </c>
      <c r="O34" s="20">
        <f>N34</f>
        <v>722000000</v>
      </c>
      <c r="P34" s="21">
        <f>O34/737717</f>
        <v>978.69508226054165</v>
      </c>
      <c r="Q34" s="20">
        <f>P34*877803</f>
        <v>859101479.29355025</v>
      </c>
      <c r="R34" s="20">
        <f>Q34</f>
        <v>859101479.29355025</v>
      </c>
      <c r="S34" s="22" t="s">
        <v>23</v>
      </c>
      <c r="T34" s="47"/>
    </row>
    <row r="35" spans="2:20" ht="38.25" x14ac:dyDescent="0.2">
      <c r="B35" s="75"/>
      <c r="C35" s="75"/>
      <c r="D35" s="16" t="s">
        <v>326</v>
      </c>
      <c r="E35" s="16" t="s">
        <v>326</v>
      </c>
      <c r="F35" s="16" t="s">
        <v>332</v>
      </c>
      <c r="G35" s="16"/>
      <c r="H35" s="16" t="s">
        <v>116</v>
      </c>
      <c r="I35" s="16" t="s">
        <v>116</v>
      </c>
      <c r="J35" s="16"/>
      <c r="K35" s="18" t="s">
        <v>339</v>
      </c>
      <c r="L35" s="19">
        <v>42983</v>
      </c>
      <c r="M35" s="19">
        <v>43040</v>
      </c>
      <c r="N35" s="20">
        <v>151427500</v>
      </c>
      <c r="O35" s="20">
        <f>N35</f>
        <v>151427500</v>
      </c>
      <c r="P35" s="21">
        <f>O35/717737</f>
        <v>210.97909122700935</v>
      </c>
      <c r="Q35" s="20">
        <f t="shared" ref="Q35:Q39" si="3">P35*877803</f>
        <v>185198079.21634248</v>
      </c>
      <c r="R35" s="20">
        <f t="shared" ref="R35:R39" si="4">Q35</f>
        <v>185198079.21634248</v>
      </c>
      <c r="S35" s="22" t="s">
        <v>23</v>
      </c>
      <c r="T35" s="12"/>
    </row>
    <row r="36" spans="2:20" ht="150" customHeight="1" x14ac:dyDescent="0.2">
      <c r="B36" s="75"/>
      <c r="C36" s="75"/>
      <c r="D36" s="16" t="s">
        <v>327</v>
      </c>
      <c r="E36" s="16" t="s">
        <v>327</v>
      </c>
      <c r="F36" s="16" t="s">
        <v>333</v>
      </c>
      <c r="G36" s="16"/>
      <c r="H36" s="16" t="s">
        <v>116</v>
      </c>
      <c r="I36" s="16" t="s">
        <v>116</v>
      </c>
      <c r="J36" s="16"/>
      <c r="K36" s="18" t="s">
        <v>340</v>
      </c>
      <c r="L36" s="19">
        <v>43607</v>
      </c>
      <c r="M36" s="19">
        <v>43675</v>
      </c>
      <c r="N36" s="20">
        <v>288839338</v>
      </c>
      <c r="O36" s="20">
        <v>0</v>
      </c>
      <c r="P36" s="21">
        <f t="shared" ref="P36:P39" si="5">O36/737717</f>
        <v>0</v>
      </c>
      <c r="Q36" s="20">
        <f t="shared" si="3"/>
        <v>0</v>
      </c>
      <c r="R36" s="20">
        <f t="shared" si="4"/>
        <v>0</v>
      </c>
      <c r="S36" s="22" t="s">
        <v>128</v>
      </c>
      <c r="T36" s="46" t="s">
        <v>345</v>
      </c>
    </row>
    <row r="37" spans="2:20" ht="134.25" customHeight="1" x14ac:dyDescent="0.2">
      <c r="B37" s="75"/>
      <c r="C37" s="75"/>
      <c r="D37" s="16" t="s">
        <v>328</v>
      </c>
      <c r="E37" s="16" t="s">
        <v>328</v>
      </c>
      <c r="F37" s="16" t="s">
        <v>334</v>
      </c>
      <c r="G37" s="16"/>
      <c r="H37" s="16" t="s">
        <v>116</v>
      </c>
      <c r="I37" s="16"/>
      <c r="J37" s="16" t="s">
        <v>116</v>
      </c>
      <c r="K37" s="18" t="s">
        <v>347</v>
      </c>
      <c r="L37" s="19">
        <v>42046</v>
      </c>
      <c r="M37" s="19">
        <v>42135</v>
      </c>
      <c r="N37" s="20">
        <v>715589155</v>
      </c>
      <c r="O37" s="20">
        <v>0</v>
      </c>
      <c r="P37" s="21">
        <f t="shared" si="5"/>
        <v>0</v>
      </c>
      <c r="Q37" s="20">
        <f t="shared" si="3"/>
        <v>0</v>
      </c>
      <c r="R37" s="20">
        <f t="shared" si="4"/>
        <v>0</v>
      </c>
      <c r="S37" s="22" t="s">
        <v>128</v>
      </c>
      <c r="T37" s="46" t="s">
        <v>346</v>
      </c>
    </row>
    <row r="38" spans="2:20" ht="125.25" customHeight="1" x14ac:dyDescent="0.2">
      <c r="B38" s="75"/>
      <c r="C38" s="75"/>
      <c r="D38" s="16" t="s">
        <v>329</v>
      </c>
      <c r="E38" s="16" t="s">
        <v>329</v>
      </c>
      <c r="F38" s="16" t="s">
        <v>335</v>
      </c>
      <c r="G38" s="16"/>
      <c r="H38" s="16" t="s">
        <v>116</v>
      </c>
      <c r="I38" s="16"/>
      <c r="J38" s="16" t="s">
        <v>116</v>
      </c>
      <c r="K38" s="18" t="s">
        <v>343</v>
      </c>
      <c r="L38" s="19" t="s">
        <v>341</v>
      </c>
      <c r="M38" s="19" t="s">
        <v>342</v>
      </c>
      <c r="N38" s="20">
        <v>475866800</v>
      </c>
      <c r="O38" s="20">
        <v>0</v>
      </c>
      <c r="P38" s="21">
        <f t="shared" si="5"/>
        <v>0</v>
      </c>
      <c r="Q38" s="20">
        <f t="shared" si="3"/>
        <v>0</v>
      </c>
      <c r="R38" s="20">
        <f t="shared" si="4"/>
        <v>0</v>
      </c>
      <c r="S38" s="22" t="s">
        <v>128</v>
      </c>
      <c r="T38" s="46" t="s">
        <v>348</v>
      </c>
    </row>
    <row r="39" spans="2:20" ht="151.5" customHeight="1" x14ac:dyDescent="0.2">
      <c r="B39" s="75"/>
      <c r="C39" s="75"/>
      <c r="D39" s="16" t="s">
        <v>330</v>
      </c>
      <c r="E39" s="16" t="s">
        <v>330</v>
      </c>
      <c r="F39" s="16" t="s">
        <v>336</v>
      </c>
      <c r="G39" s="16"/>
      <c r="H39" s="16" t="s">
        <v>116</v>
      </c>
      <c r="I39" s="16"/>
      <c r="J39" s="16" t="s">
        <v>116</v>
      </c>
      <c r="K39" s="18" t="s">
        <v>344</v>
      </c>
      <c r="L39" s="19">
        <v>39071</v>
      </c>
      <c r="M39" s="19">
        <v>39142</v>
      </c>
      <c r="N39" s="20">
        <v>323401040</v>
      </c>
      <c r="O39" s="20">
        <v>0</v>
      </c>
      <c r="P39" s="21">
        <f t="shared" si="5"/>
        <v>0</v>
      </c>
      <c r="Q39" s="20">
        <f t="shared" si="3"/>
        <v>0</v>
      </c>
      <c r="R39" s="20">
        <f t="shared" si="4"/>
        <v>0</v>
      </c>
      <c r="S39" s="22" t="s">
        <v>128</v>
      </c>
      <c r="T39" s="46" t="s">
        <v>349</v>
      </c>
    </row>
    <row r="40" spans="2:20" ht="25.5" x14ac:dyDescent="0.2">
      <c r="B40" s="66" t="s">
        <v>251</v>
      </c>
      <c r="C40" s="67"/>
      <c r="D40" s="67"/>
      <c r="E40" s="67"/>
      <c r="F40" s="67"/>
      <c r="G40" s="67"/>
      <c r="H40" s="67"/>
      <c r="I40" s="67"/>
      <c r="J40" s="67"/>
      <c r="K40" s="67"/>
      <c r="L40" s="67"/>
      <c r="M40" s="67"/>
      <c r="N40" s="67"/>
      <c r="O40" s="67"/>
      <c r="P40" s="67"/>
      <c r="Q40" s="68"/>
      <c r="R40" s="23">
        <f>SUM(R34:R39)</f>
        <v>1044299558.5098927</v>
      </c>
      <c r="S40" s="26" t="s">
        <v>128</v>
      </c>
      <c r="T40" s="34" t="s">
        <v>78</v>
      </c>
    </row>
    <row r="43" spans="2:20" ht="81.75" customHeight="1" x14ac:dyDescent="0.2">
      <c r="B43" s="72" t="s">
        <v>21</v>
      </c>
      <c r="C43" s="72" t="s">
        <v>71</v>
      </c>
      <c r="D43" s="72" t="s">
        <v>72</v>
      </c>
      <c r="E43" s="72" t="s">
        <v>73</v>
      </c>
      <c r="F43" s="76" t="s">
        <v>2</v>
      </c>
      <c r="G43" s="72" t="s">
        <v>27</v>
      </c>
      <c r="H43" s="72"/>
      <c r="I43" s="72" t="s">
        <v>8</v>
      </c>
      <c r="J43" s="72"/>
      <c r="K43" s="72" t="s">
        <v>3</v>
      </c>
      <c r="L43" s="72" t="s">
        <v>4</v>
      </c>
      <c r="M43" s="72" t="s">
        <v>5</v>
      </c>
      <c r="N43" s="79" t="s">
        <v>6</v>
      </c>
      <c r="O43" s="80" t="s">
        <v>18</v>
      </c>
      <c r="P43" s="80" t="s">
        <v>19</v>
      </c>
      <c r="Q43" s="80" t="s">
        <v>77</v>
      </c>
      <c r="R43" s="69" t="s">
        <v>17</v>
      </c>
      <c r="S43" s="72" t="s">
        <v>79</v>
      </c>
      <c r="T43" s="73" t="s">
        <v>1</v>
      </c>
    </row>
    <row r="44" spans="2:20" x14ac:dyDescent="0.2">
      <c r="B44" s="72"/>
      <c r="C44" s="72"/>
      <c r="D44" s="72"/>
      <c r="E44" s="72"/>
      <c r="F44" s="77"/>
      <c r="G44" s="72" t="s">
        <v>12</v>
      </c>
      <c r="H44" s="72" t="s">
        <v>9</v>
      </c>
      <c r="I44" s="72" t="s">
        <v>10</v>
      </c>
      <c r="J44" s="72" t="s">
        <v>7</v>
      </c>
      <c r="K44" s="72"/>
      <c r="L44" s="72"/>
      <c r="M44" s="72"/>
      <c r="N44" s="79"/>
      <c r="O44" s="80"/>
      <c r="P44" s="80"/>
      <c r="Q44" s="80"/>
      <c r="R44" s="70"/>
      <c r="S44" s="72"/>
      <c r="T44" s="73"/>
    </row>
    <row r="45" spans="2:20" x14ac:dyDescent="0.2">
      <c r="B45" s="72"/>
      <c r="C45" s="72"/>
      <c r="D45" s="72"/>
      <c r="E45" s="72"/>
      <c r="F45" s="78"/>
      <c r="G45" s="72"/>
      <c r="H45" s="72"/>
      <c r="I45" s="72"/>
      <c r="J45" s="72"/>
      <c r="K45" s="72"/>
      <c r="L45" s="72"/>
      <c r="M45" s="72"/>
      <c r="N45" s="79"/>
      <c r="O45" s="80"/>
      <c r="P45" s="80"/>
      <c r="Q45" s="80"/>
      <c r="R45" s="71"/>
      <c r="S45" s="72"/>
      <c r="T45" s="73"/>
    </row>
    <row r="46" spans="2:20" ht="79.5" customHeight="1" x14ac:dyDescent="0.2">
      <c r="B46" s="74" t="s">
        <v>60</v>
      </c>
      <c r="C46" s="74" t="s">
        <v>410</v>
      </c>
      <c r="D46" s="16" t="s">
        <v>401</v>
      </c>
      <c r="E46" s="16" t="s">
        <v>401</v>
      </c>
      <c r="F46" s="16" t="s">
        <v>404</v>
      </c>
      <c r="G46" s="44">
        <v>0.85</v>
      </c>
      <c r="H46" s="16"/>
      <c r="I46" s="16" t="s">
        <v>116</v>
      </c>
      <c r="J46" s="16"/>
      <c r="K46" s="18" t="s">
        <v>411</v>
      </c>
      <c r="L46" s="19">
        <v>40275</v>
      </c>
      <c r="M46" s="19">
        <v>40470</v>
      </c>
      <c r="N46" s="20">
        <v>3042678582</v>
      </c>
      <c r="O46" s="20">
        <v>1533624162</v>
      </c>
      <c r="P46" s="21">
        <f>O46/737717</f>
        <v>2078.8787055198673</v>
      </c>
      <c r="Q46" s="20">
        <f>P46*877803</f>
        <v>1824845964.3414559</v>
      </c>
      <c r="R46" s="20">
        <f>Q46</f>
        <v>1824845964.3414559</v>
      </c>
      <c r="S46" s="22" t="s">
        <v>173</v>
      </c>
      <c r="T46" s="12" t="s">
        <v>416</v>
      </c>
    </row>
    <row r="47" spans="2:20" ht="74.25" customHeight="1" x14ac:dyDescent="0.2">
      <c r="B47" s="75"/>
      <c r="C47" s="75"/>
      <c r="D47" s="16" t="s">
        <v>153</v>
      </c>
      <c r="E47" s="16" t="s">
        <v>153</v>
      </c>
      <c r="F47" s="16" t="s">
        <v>405</v>
      </c>
      <c r="G47" s="16"/>
      <c r="H47" s="16" t="s">
        <v>116</v>
      </c>
      <c r="I47" s="16" t="s">
        <v>116</v>
      </c>
      <c r="J47" s="16"/>
      <c r="K47" s="18" t="s">
        <v>411</v>
      </c>
      <c r="L47" s="19">
        <v>40612</v>
      </c>
      <c r="M47" s="19">
        <v>40690</v>
      </c>
      <c r="N47" s="20">
        <v>799942728</v>
      </c>
      <c r="O47" s="20">
        <f>29482200+34137400+43965000+19655200+21723800+47758000+29568700+37400000+1445000+42421648</f>
        <v>307556948</v>
      </c>
      <c r="P47" s="21">
        <f>O47/535600</f>
        <v>574.22880507841671</v>
      </c>
      <c r="Q47" s="20">
        <f t="shared" ref="Q47:Q51" si="6">P47*877803</f>
        <v>504059767.78424942</v>
      </c>
      <c r="R47" s="20">
        <f t="shared" ref="R47:R51" si="7">Q47</f>
        <v>504059767.78424942</v>
      </c>
      <c r="S47" s="22" t="s">
        <v>173</v>
      </c>
      <c r="T47" s="12" t="s">
        <v>129</v>
      </c>
    </row>
    <row r="48" spans="2:20" ht="72.75" customHeight="1" x14ac:dyDescent="0.2">
      <c r="B48" s="75"/>
      <c r="C48" s="75"/>
      <c r="D48" s="16" t="s">
        <v>254</v>
      </c>
      <c r="E48" s="16" t="s">
        <v>254</v>
      </c>
      <c r="F48" s="16" t="s">
        <v>406</v>
      </c>
      <c r="G48" s="16"/>
      <c r="H48" s="16" t="s">
        <v>116</v>
      </c>
      <c r="I48" s="16" t="s">
        <v>116</v>
      </c>
      <c r="J48" s="16"/>
      <c r="K48" s="18" t="s">
        <v>412</v>
      </c>
      <c r="L48" s="19">
        <v>40900</v>
      </c>
      <c r="M48" s="19">
        <v>40906</v>
      </c>
      <c r="N48" s="20">
        <v>688289770</v>
      </c>
      <c r="O48" s="20">
        <f>5220000+6316200+9563562+6264000+7946696+2806968+2793976+2526944+98600+2417788</f>
        <v>45954734</v>
      </c>
      <c r="P48" s="21">
        <f>O48/535600</f>
        <v>85.800474234503355</v>
      </c>
      <c r="Q48" s="20">
        <f t="shared" si="6"/>
        <v>75315913.684469745</v>
      </c>
      <c r="R48" s="20">
        <f t="shared" si="7"/>
        <v>75315913.684469745</v>
      </c>
      <c r="S48" s="22" t="s">
        <v>173</v>
      </c>
      <c r="T48" s="12" t="s">
        <v>129</v>
      </c>
    </row>
    <row r="49" spans="2:20" ht="177.75" customHeight="1" x14ac:dyDescent="0.2">
      <c r="B49" s="75"/>
      <c r="C49" s="75"/>
      <c r="D49" s="16" t="s">
        <v>130</v>
      </c>
      <c r="E49" s="16" t="s">
        <v>130</v>
      </c>
      <c r="F49" s="16" t="s">
        <v>407</v>
      </c>
      <c r="G49" s="16"/>
      <c r="H49" s="16" t="s">
        <v>116</v>
      </c>
      <c r="I49" s="16" t="s">
        <v>116</v>
      </c>
      <c r="J49" s="16"/>
      <c r="K49" s="18" t="s">
        <v>413</v>
      </c>
      <c r="L49" s="19">
        <v>42275</v>
      </c>
      <c r="M49" s="19">
        <v>42613</v>
      </c>
      <c r="N49" s="20">
        <v>5299980576</v>
      </c>
      <c r="O49" s="20">
        <v>0</v>
      </c>
      <c r="P49" s="21">
        <f t="shared" ref="P49:P51" si="8">O49/737717</f>
        <v>0</v>
      </c>
      <c r="Q49" s="20">
        <f t="shared" si="6"/>
        <v>0</v>
      </c>
      <c r="R49" s="20">
        <f t="shared" si="7"/>
        <v>0</v>
      </c>
      <c r="S49" s="22" t="s">
        <v>128</v>
      </c>
      <c r="T49" s="46" t="s">
        <v>417</v>
      </c>
    </row>
    <row r="50" spans="2:20" ht="128.25" customHeight="1" x14ac:dyDescent="0.2">
      <c r="B50" s="75"/>
      <c r="C50" s="75"/>
      <c r="D50" s="16" t="s">
        <v>402</v>
      </c>
      <c r="E50" s="16" t="s">
        <v>402</v>
      </c>
      <c r="F50" s="16" t="s">
        <v>408</v>
      </c>
      <c r="G50" s="16"/>
      <c r="H50" s="16" t="s">
        <v>116</v>
      </c>
      <c r="I50" s="16" t="s">
        <v>116</v>
      </c>
      <c r="J50" s="16"/>
      <c r="K50" s="18" t="s">
        <v>414</v>
      </c>
      <c r="L50" s="19">
        <v>42635</v>
      </c>
      <c r="M50" s="19">
        <v>42946</v>
      </c>
      <c r="N50" s="20">
        <v>5456470719</v>
      </c>
      <c r="O50" s="20">
        <v>0</v>
      </c>
      <c r="P50" s="21">
        <f t="shared" si="8"/>
        <v>0</v>
      </c>
      <c r="Q50" s="20">
        <f t="shared" si="6"/>
        <v>0</v>
      </c>
      <c r="R50" s="20">
        <f t="shared" si="7"/>
        <v>0</v>
      </c>
      <c r="S50" s="22" t="s">
        <v>128</v>
      </c>
      <c r="T50" s="46" t="s">
        <v>417</v>
      </c>
    </row>
    <row r="51" spans="2:20" ht="150.75" customHeight="1" x14ac:dyDescent="0.2">
      <c r="B51" s="75"/>
      <c r="C51" s="75"/>
      <c r="D51" s="16" t="s">
        <v>403</v>
      </c>
      <c r="E51" s="16" t="s">
        <v>403</v>
      </c>
      <c r="F51" s="16" t="s">
        <v>409</v>
      </c>
      <c r="G51" s="16"/>
      <c r="H51" s="16" t="s">
        <v>116</v>
      </c>
      <c r="I51" s="16" t="s">
        <v>116</v>
      </c>
      <c r="J51" s="16"/>
      <c r="K51" s="18" t="s">
        <v>415</v>
      </c>
      <c r="L51" s="19">
        <v>43447</v>
      </c>
      <c r="M51" s="19">
        <v>43868</v>
      </c>
      <c r="N51" s="20">
        <v>14157288269</v>
      </c>
      <c r="O51" s="20">
        <v>0</v>
      </c>
      <c r="P51" s="21">
        <f t="shared" si="8"/>
        <v>0</v>
      </c>
      <c r="Q51" s="20">
        <f t="shared" si="6"/>
        <v>0</v>
      </c>
      <c r="R51" s="20">
        <f t="shared" si="7"/>
        <v>0</v>
      </c>
      <c r="S51" s="22" t="s">
        <v>128</v>
      </c>
      <c r="T51" s="46" t="s">
        <v>417</v>
      </c>
    </row>
    <row r="52" spans="2:20" ht="25.5" x14ac:dyDescent="0.2">
      <c r="B52" s="66" t="s">
        <v>251</v>
      </c>
      <c r="C52" s="67"/>
      <c r="D52" s="67"/>
      <c r="E52" s="67"/>
      <c r="F52" s="67"/>
      <c r="G52" s="67"/>
      <c r="H52" s="67"/>
      <c r="I52" s="67"/>
      <c r="J52" s="67"/>
      <c r="K52" s="67"/>
      <c r="L52" s="67"/>
      <c r="M52" s="67"/>
      <c r="N52" s="67"/>
      <c r="O52" s="67"/>
      <c r="P52" s="67"/>
      <c r="Q52" s="68"/>
      <c r="R52" s="23">
        <f>SUM(R46:R51)</f>
        <v>2404221645.8101749</v>
      </c>
      <c r="S52" s="26" t="s">
        <v>128</v>
      </c>
      <c r="T52" s="34" t="s">
        <v>78</v>
      </c>
    </row>
    <row r="55" spans="2:20" ht="69" customHeight="1" x14ac:dyDescent="0.2">
      <c r="B55" s="72" t="s">
        <v>21</v>
      </c>
      <c r="C55" s="72" t="s">
        <v>71</v>
      </c>
      <c r="D55" s="72" t="s">
        <v>72</v>
      </c>
      <c r="E55" s="72" t="s">
        <v>73</v>
      </c>
      <c r="F55" s="76" t="s">
        <v>2</v>
      </c>
      <c r="G55" s="72" t="s">
        <v>27</v>
      </c>
      <c r="H55" s="72"/>
      <c r="I55" s="72" t="s">
        <v>8</v>
      </c>
      <c r="J55" s="72"/>
      <c r="K55" s="72" t="s">
        <v>3</v>
      </c>
      <c r="L55" s="72" t="s">
        <v>4</v>
      </c>
      <c r="M55" s="72" t="s">
        <v>5</v>
      </c>
      <c r="N55" s="79" t="s">
        <v>6</v>
      </c>
      <c r="O55" s="80" t="s">
        <v>18</v>
      </c>
      <c r="P55" s="80" t="s">
        <v>19</v>
      </c>
      <c r="Q55" s="80" t="s">
        <v>77</v>
      </c>
      <c r="R55" s="69" t="s">
        <v>17</v>
      </c>
      <c r="S55" s="72" t="s">
        <v>79</v>
      </c>
      <c r="T55" s="73" t="s">
        <v>1</v>
      </c>
    </row>
    <row r="56" spans="2:20" x14ac:dyDescent="0.2">
      <c r="B56" s="72"/>
      <c r="C56" s="72"/>
      <c r="D56" s="72"/>
      <c r="E56" s="72"/>
      <c r="F56" s="77"/>
      <c r="G56" s="72" t="s">
        <v>12</v>
      </c>
      <c r="H56" s="72" t="s">
        <v>9</v>
      </c>
      <c r="I56" s="72" t="s">
        <v>10</v>
      </c>
      <c r="J56" s="72" t="s">
        <v>7</v>
      </c>
      <c r="K56" s="72"/>
      <c r="L56" s="72"/>
      <c r="M56" s="72"/>
      <c r="N56" s="79"/>
      <c r="O56" s="80"/>
      <c r="P56" s="80"/>
      <c r="Q56" s="80"/>
      <c r="R56" s="70"/>
      <c r="S56" s="72"/>
      <c r="T56" s="73"/>
    </row>
    <row r="57" spans="2:20" x14ac:dyDescent="0.2">
      <c r="B57" s="72"/>
      <c r="C57" s="72"/>
      <c r="D57" s="72"/>
      <c r="E57" s="72"/>
      <c r="F57" s="78"/>
      <c r="G57" s="72"/>
      <c r="H57" s="72"/>
      <c r="I57" s="72"/>
      <c r="J57" s="72"/>
      <c r="K57" s="72"/>
      <c r="L57" s="72"/>
      <c r="M57" s="72"/>
      <c r="N57" s="79"/>
      <c r="O57" s="80"/>
      <c r="P57" s="80"/>
      <c r="Q57" s="80"/>
      <c r="R57" s="71"/>
      <c r="S57" s="72"/>
      <c r="T57" s="73"/>
    </row>
    <row r="58" spans="2:20" ht="164.25" customHeight="1" x14ac:dyDescent="0.2">
      <c r="B58" s="74" t="s">
        <v>47</v>
      </c>
      <c r="C58" s="74" t="s">
        <v>309</v>
      </c>
      <c r="D58" s="16" t="s">
        <v>317</v>
      </c>
      <c r="E58" s="16" t="s">
        <v>317</v>
      </c>
      <c r="F58" s="16" t="s">
        <v>311</v>
      </c>
      <c r="G58" s="16"/>
      <c r="H58" s="16" t="s">
        <v>116</v>
      </c>
      <c r="I58" s="16" t="s">
        <v>116</v>
      </c>
      <c r="J58" s="16"/>
      <c r="K58" s="18" t="s">
        <v>312</v>
      </c>
      <c r="L58" s="19">
        <v>43066</v>
      </c>
      <c r="M58" s="19">
        <v>43096</v>
      </c>
      <c r="N58" s="20">
        <v>3183912497</v>
      </c>
      <c r="O58" s="20">
        <v>0</v>
      </c>
      <c r="P58" s="21">
        <f>O58/737717</f>
        <v>0</v>
      </c>
      <c r="Q58" s="20">
        <f>P58*877803</f>
        <v>0</v>
      </c>
      <c r="R58" s="20">
        <f>Q58</f>
        <v>0</v>
      </c>
      <c r="S58" s="22" t="s">
        <v>128</v>
      </c>
      <c r="T58" s="46" t="s">
        <v>321</v>
      </c>
    </row>
    <row r="59" spans="2:20" ht="144.75" customHeight="1" x14ac:dyDescent="0.2">
      <c r="B59" s="75"/>
      <c r="C59" s="75"/>
      <c r="D59" s="16" t="s">
        <v>318</v>
      </c>
      <c r="E59" s="16" t="s">
        <v>318</v>
      </c>
      <c r="F59" s="16" t="s">
        <v>313</v>
      </c>
      <c r="G59" s="16"/>
      <c r="H59" s="16" t="s">
        <v>116</v>
      </c>
      <c r="I59" s="16"/>
      <c r="J59" s="16" t="s">
        <v>116</v>
      </c>
      <c r="K59" s="18" t="s">
        <v>320</v>
      </c>
      <c r="L59" s="19">
        <v>43164</v>
      </c>
      <c r="M59" s="19">
        <v>43256</v>
      </c>
      <c r="N59" s="20">
        <v>5800000000</v>
      </c>
      <c r="O59" s="20">
        <v>0</v>
      </c>
      <c r="P59" s="21">
        <f>O59/616000</f>
        <v>0</v>
      </c>
      <c r="Q59" s="20">
        <f t="shared" ref="Q59:Q63" si="9">P59*877803</f>
        <v>0</v>
      </c>
      <c r="R59" s="20">
        <f t="shared" ref="R59:R63" si="10">Q59</f>
        <v>0</v>
      </c>
      <c r="S59" s="22" t="s">
        <v>128</v>
      </c>
      <c r="T59" s="46" t="s">
        <v>322</v>
      </c>
    </row>
    <row r="60" spans="2:20" ht="144" customHeight="1" x14ac:dyDescent="0.2">
      <c r="B60" s="75"/>
      <c r="C60" s="75"/>
      <c r="D60" s="16" t="s">
        <v>105</v>
      </c>
      <c r="E60" s="16" t="s">
        <v>105</v>
      </c>
      <c r="F60" s="16" t="s">
        <v>314</v>
      </c>
      <c r="G60" s="16"/>
      <c r="H60" s="16" t="s">
        <v>116</v>
      </c>
      <c r="I60" s="16"/>
      <c r="J60" s="16" t="s">
        <v>116</v>
      </c>
      <c r="K60" s="18" t="s">
        <v>315</v>
      </c>
      <c r="L60" s="19">
        <v>42962</v>
      </c>
      <c r="M60" s="19">
        <v>43005</v>
      </c>
      <c r="N60" s="20">
        <v>611901821</v>
      </c>
      <c r="O60" s="20">
        <v>0</v>
      </c>
      <c r="P60" s="21">
        <f t="shared" ref="P60:P63" si="11">O60/737717</f>
        <v>0</v>
      </c>
      <c r="Q60" s="20">
        <f t="shared" si="9"/>
        <v>0</v>
      </c>
      <c r="R60" s="20">
        <f t="shared" si="10"/>
        <v>0</v>
      </c>
      <c r="S60" s="22" t="s">
        <v>128</v>
      </c>
      <c r="T60" s="46" t="s">
        <v>322</v>
      </c>
    </row>
    <row r="61" spans="2:20" ht="139.5" customHeight="1" x14ac:dyDescent="0.2">
      <c r="B61" s="75"/>
      <c r="C61" s="75"/>
      <c r="D61" s="16" t="s">
        <v>319</v>
      </c>
      <c r="E61" s="16" t="s">
        <v>319</v>
      </c>
      <c r="F61" s="16" t="s">
        <v>316</v>
      </c>
      <c r="G61" s="16"/>
      <c r="H61" s="16" t="s">
        <v>116</v>
      </c>
      <c r="I61" s="16"/>
      <c r="J61" s="16" t="s">
        <v>116</v>
      </c>
      <c r="K61" s="18" t="s">
        <v>320</v>
      </c>
      <c r="L61" s="19">
        <v>43538</v>
      </c>
      <c r="M61" s="19">
        <v>43651</v>
      </c>
      <c r="N61" s="20">
        <v>800000000</v>
      </c>
      <c r="O61" s="20">
        <v>0</v>
      </c>
      <c r="P61" s="21">
        <f t="shared" si="11"/>
        <v>0</v>
      </c>
      <c r="Q61" s="20">
        <f t="shared" si="9"/>
        <v>0</v>
      </c>
      <c r="R61" s="20">
        <f t="shared" si="10"/>
        <v>0</v>
      </c>
      <c r="S61" s="22" t="s">
        <v>128</v>
      </c>
      <c r="T61" s="46" t="s">
        <v>322</v>
      </c>
    </row>
    <row r="62" spans="2:20" x14ac:dyDescent="0.2">
      <c r="B62" s="75"/>
      <c r="C62" s="75"/>
      <c r="D62" s="16"/>
      <c r="E62" s="16"/>
      <c r="F62" s="16"/>
      <c r="G62" s="16"/>
      <c r="H62" s="16"/>
      <c r="I62" s="16"/>
      <c r="J62" s="16"/>
      <c r="K62" s="18"/>
      <c r="L62" s="19"/>
      <c r="M62" s="19"/>
      <c r="N62" s="20">
        <v>0</v>
      </c>
      <c r="O62" s="20">
        <v>0</v>
      </c>
      <c r="P62" s="21">
        <f t="shared" si="11"/>
        <v>0</v>
      </c>
      <c r="Q62" s="20">
        <f t="shared" si="9"/>
        <v>0</v>
      </c>
      <c r="R62" s="20">
        <f t="shared" si="10"/>
        <v>0</v>
      </c>
      <c r="S62" s="22" t="s">
        <v>23</v>
      </c>
      <c r="T62" s="12"/>
    </row>
    <row r="63" spans="2:20" x14ac:dyDescent="0.2">
      <c r="B63" s="75"/>
      <c r="C63" s="75"/>
      <c r="D63" s="16"/>
      <c r="E63" s="16"/>
      <c r="F63" s="16"/>
      <c r="G63" s="16"/>
      <c r="H63" s="16"/>
      <c r="I63" s="16"/>
      <c r="J63" s="16"/>
      <c r="K63" s="18"/>
      <c r="L63" s="19"/>
      <c r="M63" s="19"/>
      <c r="N63" s="20">
        <v>0</v>
      </c>
      <c r="O63" s="20">
        <v>0</v>
      </c>
      <c r="P63" s="21">
        <f t="shared" si="11"/>
        <v>0</v>
      </c>
      <c r="Q63" s="20">
        <f t="shared" si="9"/>
        <v>0</v>
      </c>
      <c r="R63" s="20">
        <f t="shared" si="10"/>
        <v>0</v>
      </c>
      <c r="S63" s="22" t="s">
        <v>23</v>
      </c>
      <c r="T63" s="12"/>
    </row>
    <row r="64" spans="2:20" ht="25.5" x14ac:dyDescent="0.2">
      <c r="B64" s="66"/>
      <c r="C64" s="67"/>
      <c r="D64" s="67"/>
      <c r="E64" s="67"/>
      <c r="F64" s="67"/>
      <c r="G64" s="67"/>
      <c r="H64" s="67"/>
      <c r="I64" s="67"/>
      <c r="J64" s="67"/>
      <c r="K64" s="67"/>
      <c r="L64" s="67"/>
      <c r="M64" s="67"/>
      <c r="N64" s="67"/>
      <c r="O64" s="67"/>
      <c r="P64" s="67"/>
      <c r="Q64" s="68"/>
      <c r="R64" s="23">
        <f>SUM(R58:R63)</f>
        <v>0</v>
      </c>
      <c r="S64" s="26" t="s">
        <v>128</v>
      </c>
      <c r="T64" s="34" t="s">
        <v>78</v>
      </c>
    </row>
    <row r="67" spans="2:20" ht="57.75" customHeight="1" x14ac:dyDescent="0.2">
      <c r="B67" s="72" t="s">
        <v>21</v>
      </c>
      <c r="C67" s="72" t="s">
        <v>71</v>
      </c>
      <c r="D67" s="72" t="s">
        <v>72</v>
      </c>
      <c r="E67" s="72" t="s">
        <v>73</v>
      </c>
      <c r="F67" s="76" t="s">
        <v>2</v>
      </c>
      <c r="G67" s="72" t="s">
        <v>27</v>
      </c>
      <c r="H67" s="72"/>
      <c r="I67" s="72" t="s">
        <v>8</v>
      </c>
      <c r="J67" s="72"/>
      <c r="K67" s="72" t="s">
        <v>3</v>
      </c>
      <c r="L67" s="72" t="s">
        <v>4</v>
      </c>
      <c r="M67" s="72" t="s">
        <v>5</v>
      </c>
      <c r="N67" s="79" t="s">
        <v>6</v>
      </c>
      <c r="O67" s="80" t="s">
        <v>18</v>
      </c>
      <c r="P67" s="80" t="s">
        <v>19</v>
      </c>
      <c r="Q67" s="80" t="s">
        <v>77</v>
      </c>
      <c r="R67" s="69" t="s">
        <v>17</v>
      </c>
      <c r="S67" s="72" t="s">
        <v>79</v>
      </c>
      <c r="T67" s="73" t="s">
        <v>1</v>
      </c>
    </row>
    <row r="68" spans="2:20" x14ac:dyDescent="0.2">
      <c r="B68" s="72"/>
      <c r="C68" s="72"/>
      <c r="D68" s="72"/>
      <c r="E68" s="72"/>
      <c r="F68" s="77"/>
      <c r="G68" s="72" t="s">
        <v>12</v>
      </c>
      <c r="H68" s="72" t="s">
        <v>9</v>
      </c>
      <c r="I68" s="72" t="s">
        <v>10</v>
      </c>
      <c r="J68" s="72" t="s">
        <v>7</v>
      </c>
      <c r="K68" s="72"/>
      <c r="L68" s="72"/>
      <c r="M68" s="72"/>
      <c r="N68" s="79"/>
      <c r="O68" s="80"/>
      <c r="P68" s="80"/>
      <c r="Q68" s="80"/>
      <c r="R68" s="70"/>
      <c r="S68" s="72"/>
      <c r="T68" s="73"/>
    </row>
    <row r="69" spans="2:20" x14ac:dyDescent="0.2">
      <c r="B69" s="72"/>
      <c r="C69" s="72"/>
      <c r="D69" s="72"/>
      <c r="E69" s="72"/>
      <c r="F69" s="78"/>
      <c r="G69" s="72"/>
      <c r="H69" s="72"/>
      <c r="I69" s="72"/>
      <c r="J69" s="72"/>
      <c r="K69" s="72"/>
      <c r="L69" s="72"/>
      <c r="M69" s="72"/>
      <c r="N69" s="79"/>
      <c r="O69" s="80"/>
      <c r="P69" s="80"/>
      <c r="Q69" s="80"/>
      <c r="R69" s="71"/>
      <c r="S69" s="72"/>
      <c r="T69" s="73"/>
    </row>
    <row r="70" spans="2:20" ht="66.75" customHeight="1" x14ac:dyDescent="0.2">
      <c r="B70" s="74" t="s">
        <v>48</v>
      </c>
      <c r="C70" s="74" t="s">
        <v>309</v>
      </c>
      <c r="D70" s="16"/>
      <c r="E70" s="16"/>
      <c r="F70" s="16"/>
      <c r="G70" s="16"/>
      <c r="H70" s="16"/>
      <c r="I70" s="16"/>
      <c r="J70" s="16"/>
      <c r="K70" s="18"/>
      <c r="L70" s="19"/>
      <c r="M70" s="19"/>
      <c r="N70" s="20">
        <v>0</v>
      </c>
      <c r="O70" s="20">
        <v>0</v>
      </c>
      <c r="P70" s="21">
        <f>O70/737717</f>
        <v>0</v>
      </c>
      <c r="Q70" s="20">
        <f>P70*877803</f>
        <v>0</v>
      </c>
      <c r="R70" s="20">
        <f>Q70</f>
        <v>0</v>
      </c>
      <c r="S70" s="22" t="s">
        <v>128</v>
      </c>
      <c r="T70" s="12" t="s">
        <v>310</v>
      </c>
    </row>
    <row r="71" spans="2:20" ht="72" customHeight="1" x14ac:dyDescent="0.2">
      <c r="B71" s="75"/>
      <c r="C71" s="75"/>
      <c r="D71" s="16"/>
      <c r="E71" s="16"/>
      <c r="F71" s="16"/>
      <c r="G71" s="16"/>
      <c r="H71" s="16"/>
      <c r="I71" s="16"/>
      <c r="J71" s="16"/>
      <c r="K71" s="18"/>
      <c r="L71" s="35"/>
      <c r="M71" s="19"/>
      <c r="N71" s="20">
        <v>0</v>
      </c>
      <c r="O71" s="20">
        <v>0</v>
      </c>
      <c r="P71" s="21">
        <f>O71/616000</f>
        <v>0</v>
      </c>
      <c r="Q71" s="20">
        <f t="shared" ref="Q71:Q75" si="12">P71*877803</f>
        <v>0</v>
      </c>
      <c r="R71" s="20">
        <f t="shared" ref="R71:R75" si="13">Q71</f>
        <v>0</v>
      </c>
      <c r="S71" s="22" t="s">
        <v>128</v>
      </c>
      <c r="T71" s="12" t="s">
        <v>310</v>
      </c>
    </row>
    <row r="72" spans="2:20" ht="72.75" customHeight="1" x14ac:dyDescent="0.2">
      <c r="B72" s="75"/>
      <c r="C72" s="75"/>
      <c r="D72" s="16"/>
      <c r="E72" s="16"/>
      <c r="F72" s="16"/>
      <c r="G72" s="16"/>
      <c r="H72" s="16"/>
      <c r="I72" s="16"/>
      <c r="J72" s="16"/>
      <c r="K72" s="18"/>
      <c r="L72" s="19"/>
      <c r="M72" s="19"/>
      <c r="N72" s="20">
        <v>0</v>
      </c>
      <c r="O72" s="20">
        <v>0</v>
      </c>
      <c r="P72" s="21">
        <f t="shared" ref="P72:P75" si="14">O72/737717</f>
        <v>0</v>
      </c>
      <c r="Q72" s="20">
        <f t="shared" si="12"/>
        <v>0</v>
      </c>
      <c r="R72" s="20">
        <f t="shared" si="13"/>
        <v>0</v>
      </c>
      <c r="S72" s="22" t="s">
        <v>128</v>
      </c>
      <c r="T72" s="12" t="s">
        <v>310</v>
      </c>
    </row>
    <row r="73" spans="2:20" ht="66.75" customHeight="1" x14ac:dyDescent="0.2">
      <c r="B73" s="75"/>
      <c r="C73" s="75"/>
      <c r="D73" s="16"/>
      <c r="E73" s="16"/>
      <c r="F73" s="16"/>
      <c r="G73" s="16"/>
      <c r="H73" s="16"/>
      <c r="I73" s="16"/>
      <c r="J73" s="16"/>
      <c r="K73" s="18"/>
      <c r="L73" s="19"/>
      <c r="M73" s="19"/>
      <c r="N73" s="20">
        <v>0</v>
      </c>
      <c r="O73" s="20">
        <v>0</v>
      </c>
      <c r="P73" s="21">
        <f t="shared" si="14"/>
        <v>0</v>
      </c>
      <c r="Q73" s="20">
        <f t="shared" si="12"/>
        <v>0</v>
      </c>
      <c r="R73" s="20">
        <f t="shared" si="13"/>
        <v>0</v>
      </c>
      <c r="S73" s="22" t="s">
        <v>128</v>
      </c>
      <c r="T73" s="12" t="s">
        <v>310</v>
      </c>
    </row>
    <row r="74" spans="2:20" ht="81.75" customHeight="1" x14ac:dyDescent="0.2">
      <c r="B74" s="75"/>
      <c r="C74" s="75"/>
      <c r="D74" s="16"/>
      <c r="E74" s="16"/>
      <c r="F74" s="16"/>
      <c r="G74" s="16"/>
      <c r="H74" s="16"/>
      <c r="I74" s="16"/>
      <c r="J74" s="16"/>
      <c r="K74" s="18"/>
      <c r="L74" s="19"/>
      <c r="M74" s="19"/>
      <c r="N74" s="20">
        <v>0</v>
      </c>
      <c r="O74" s="20">
        <v>0</v>
      </c>
      <c r="P74" s="21">
        <f t="shared" si="14"/>
        <v>0</v>
      </c>
      <c r="Q74" s="20">
        <f t="shared" si="12"/>
        <v>0</v>
      </c>
      <c r="R74" s="20">
        <f t="shared" si="13"/>
        <v>0</v>
      </c>
      <c r="S74" s="22" t="s">
        <v>128</v>
      </c>
      <c r="T74" s="12" t="s">
        <v>310</v>
      </c>
    </row>
    <row r="75" spans="2:20" ht="70.5" customHeight="1" x14ac:dyDescent="0.2">
      <c r="B75" s="75"/>
      <c r="C75" s="81"/>
      <c r="D75" s="16"/>
      <c r="E75" s="16"/>
      <c r="F75" s="16"/>
      <c r="G75" s="16"/>
      <c r="H75" s="16"/>
      <c r="I75" s="16"/>
      <c r="J75" s="16"/>
      <c r="K75" s="18"/>
      <c r="L75" s="19"/>
      <c r="M75" s="19"/>
      <c r="N75" s="20">
        <v>0</v>
      </c>
      <c r="O75" s="20">
        <v>0</v>
      </c>
      <c r="P75" s="21">
        <f t="shared" si="14"/>
        <v>0</v>
      </c>
      <c r="Q75" s="20">
        <f t="shared" si="12"/>
        <v>0</v>
      </c>
      <c r="R75" s="20">
        <f t="shared" si="13"/>
        <v>0</v>
      </c>
      <c r="S75" s="22" t="s">
        <v>128</v>
      </c>
      <c r="T75" s="12" t="s">
        <v>310</v>
      </c>
    </row>
    <row r="76" spans="2:20" ht="25.5" x14ac:dyDescent="0.2">
      <c r="B76" s="66"/>
      <c r="C76" s="67"/>
      <c r="D76" s="67"/>
      <c r="E76" s="67"/>
      <c r="F76" s="67"/>
      <c r="G76" s="67"/>
      <c r="H76" s="67"/>
      <c r="I76" s="67"/>
      <c r="J76" s="67"/>
      <c r="K76" s="67"/>
      <c r="L76" s="67"/>
      <c r="M76" s="67"/>
      <c r="N76" s="67"/>
      <c r="O76" s="67"/>
      <c r="P76" s="67"/>
      <c r="Q76" s="68"/>
      <c r="R76" s="23">
        <f>SUM(R70:R75)</f>
        <v>0</v>
      </c>
      <c r="S76" s="26" t="s">
        <v>128</v>
      </c>
      <c r="T76" s="34" t="s">
        <v>78</v>
      </c>
    </row>
    <row r="81" spans="2:20" ht="61.5" customHeight="1" x14ac:dyDescent="0.2">
      <c r="B81" s="72" t="s">
        <v>21</v>
      </c>
      <c r="C81" s="72" t="s">
        <v>71</v>
      </c>
      <c r="D81" s="72" t="s">
        <v>72</v>
      </c>
      <c r="E81" s="72" t="s">
        <v>73</v>
      </c>
      <c r="F81" s="76" t="s">
        <v>2</v>
      </c>
      <c r="G81" s="72" t="s">
        <v>27</v>
      </c>
      <c r="H81" s="72"/>
      <c r="I81" s="72" t="s">
        <v>8</v>
      </c>
      <c r="J81" s="72"/>
      <c r="K81" s="72" t="s">
        <v>3</v>
      </c>
      <c r="L81" s="72" t="s">
        <v>4</v>
      </c>
      <c r="M81" s="72" t="s">
        <v>5</v>
      </c>
      <c r="N81" s="79" t="s">
        <v>6</v>
      </c>
      <c r="O81" s="80" t="s">
        <v>18</v>
      </c>
      <c r="P81" s="80" t="s">
        <v>19</v>
      </c>
      <c r="Q81" s="80" t="s">
        <v>77</v>
      </c>
      <c r="R81" s="69" t="s">
        <v>17</v>
      </c>
      <c r="S81" s="72" t="s">
        <v>79</v>
      </c>
      <c r="T81" s="73" t="s">
        <v>1</v>
      </c>
    </row>
    <row r="82" spans="2:20" x14ac:dyDescent="0.2">
      <c r="B82" s="72"/>
      <c r="C82" s="72"/>
      <c r="D82" s="72"/>
      <c r="E82" s="72"/>
      <c r="F82" s="77"/>
      <c r="G82" s="72" t="s">
        <v>12</v>
      </c>
      <c r="H82" s="72" t="s">
        <v>9</v>
      </c>
      <c r="I82" s="72" t="s">
        <v>10</v>
      </c>
      <c r="J82" s="72" t="s">
        <v>7</v>
      </c>
      <c r="K82" s="72"/>
      <c r="L82" s="72"/>
      <c r="M82" s="72"/>
      <c r="N82" s="79"/>
      <c r="O82" s="80"/>
      <c r="P82" s="80"/>
      <c r="Q82" s="80"/>
      <c r="R82" s="70"/>
      <c r="S82" s="72"/>
      <c r="T82" s="73"/>
    </row>
    <row r="83" spans="2:20" x14ac:dyDescent="0.2">
      <c r="B83" s="72"/>
      <c r="C83" s="72"/>
      <c r="D83" s="72"/>
      <c r="E83" s="72"/>
      <c r="F83" s="78"/>
      <c r="G83" s="72"/>
      <c r="H83" s="72"/>
      <c r="I83" s="72"/>
      <c r="J83" s="72"/>
      <c r="K83" s="72"/>
      <c r="L83" s="72"/>
      <c r="M83" s="72"/>
      <c r="N83" s="79"/>
      <c r="O83" s="80"/>
      <c r="P83" s="80"/>
      <c r="Q83" s="80"/>
      <c r="R83" s="71"/>
      <c r="S83" s="72"/>
      <c r="T83" s="73"/>
    </row>
    <row r="84" spans="2:20" ht="154.5" customHeight="1" x14ac:dyDescent="0.2">
      <c r="B84" s="74" t="s">
        <v>61</v>
      </c>
      <c r="C84" s="74" t="s">
        <v>104</v>
      </c>
      <c r="D84" s="16" t="s">
        <v>188</v>
      </c>
      <c r="E84" s="16" t="s">
        <v>188</v>
      </c>
      <c r="F84" s="16" t="s">
        <v>294</v>
      </c>
      <c r="G84" s="16" t="s">
        <v>295</v>
      </c>
      <c r="H84" s="16"/>
      <c r="I84" s="16" t="s">
        <v>116</v>
      </c>
      <c r="J84" s="16"/>
      <c r="K84" s="18" t="s">
        <v>302</v>
      </c>
      <c r="L84" s="19">
        <v>40828</v>
      </c>
      <c r="M84" s="19">
        <v>40933</v>
      </c>
      <c r="N84" s="20">
        <v>11776320000</v>
      </c>
      <c r="O84" s="20">
        <v>0</v>
      </c>
      <c r="P84" s="21">
        <f>O84/737717</f>
        <v>0</v>
      </c>
      <c r="Q84" s="20">
        <f>P84*877803</f>
        <v>0</v>
      </c>
      <c r="R84" s="20">
        <f>Q84</f>
        <v>0</v>
      </c>
      <c r="S84" s="22" t="s">
        <v>128</v>
      </c>
      <c r="T84" s="46" t="s">
        <v>303</v>
      </c>
    </row>
    <row r="85" spans="2:20" ht="82.5" customHeight="1" x14ac:dyDescent="0.2">
      <c r="B85" s="75"/>
      <c r="C85" s="75"/>
      <c r="D85" s="16" t="s">
        <v>291</v>
      </c>
      <c r="E85" s="16" t="s">
        <v>291</v>
      </c>
      <c r="F85" s="16" t="s">
        <v>296</v>
      </c>
      <c r="G85" s="16"/>
      <c r="H85" s="16" t="s">
        <v>116</v>
      </c>
      <c r="I85" s="16" t="s">
        <v>116</v>
      </c>
      <c r="J85" s="16"/>
      <c r="K85" s="18" t="s">
        <v>299</v>
      </c>
      <c r="L85" s="19">
        <v>41571</v>
      </c>
      <c r="M85" s="19">
        <v>42191</v>
      </c>
      <c r="N85" s="20">
        <v>6943540134</v>
      </c>
      <c r="O85" s="20">
        <v>406645619</v>
      </c>
      <c r="P85" s="21">
        <f>O85/644350</f>
        <v>631.09431054551101</v>
      </c>
      <c r="Q85" s="20">
        <f t="shared" ref="Q85:Q87" si="15">P85*828116</f>
        <v>522619296.07170641</v>
      </c>
      <c r="R85" s="20">
        <f t="shared" ref="R85:R87" si="16">Q85</f>
        <v>522619296.07170641</v>
      </c>
      <c r="S85" s="22" t="s">
        <v>23</v>
      </c>
      <c r="T85" s="12" t="s">
        <v>129</v>
      </c>
    </row>
    <row r="86" spans="2:20" ht="134.25" customHeight="1" x14ac:dyDescent="0.2">
      <c r="B86" s="75"/>
      <c r="C86" s="75"/>
      <c r="D86" s="16" t="s">
        <v>292</v>
      </c>
      <c r="E86" s="16" t="s">
        <v>292</v>
      </c>
      <c r="F86" s="16" t="s">
        <v>297</v>
      </c>
      <c r="G86" s="16"/>
      <c r="H86" s="16" t="s">
        <v>116</v>
      </c>
      <c r="I86" s="16" t="s">
        <v>116</v>
      </c>
      <c r="J86" s="16"/>
      <c r="K86" s="18" t="s">
        <v>300</v>
      </c>
      <c r="L86" s="19">
        <v>41219</v>
      </c>
      <c r="M86" s="19">
        <v>41635</v>
      </c>
      <c r="N86" s="20">
        <v>2020336162</v>
      </c>
      <c r="O86" s="20">
        <v>69480000</v>
      </c>
      <c r="P86" s="21">
        <f>O86/589500</f>
        <v>117.86259541984732</v>
      </c>
      <c r="Q86" s="20">
        <f t="shared" si="15"/>
        <v>97603901.068702281</v>
      </c>
      <c r="R86" s="20">
        <f t="shared" si="16"/>
        <v>97603901.068702281</v>
      </c>
      <c r="S86" s="22" t="s">
        <v>23</v>
      </c>
      <c r="T86" s="12" t="s">
        <v>129</v>
      </c>
    </row>
    <row r="87" spans="2:20" ht="86.25" customHeight="1" x14ac:dyDescent="0.2">
      <c r="B87" s="75"/>
      <c r="C87" s="75"/>
      <c r="D87" s="16" t="s">
        <v>293</v>
      </c>
      <c r="E87" s="16" t="s">
        <v>293</v>
      </c>
      <c r="F87" s="16" t="s">
        <v>298</v>
      </c>
      <c r="G87" s="16"/>
      <c r="H87" s="16" t="s">
        <v>116</v>
      </c>
      <c r="I87" s="16" t="s">
        <v>116</v>
      </c>
      <c r="J87" s="16"/>
      <c r="K87" s="18" t="s">
        <v>301</v>
      </c>
      <c r="L87" s="19">
        <v>42850</v>
      </c>
      <c r="M87" s="19">
        <v>43305</v>
      </c>
      <c r="N87" s="20">
        <v>5778781908</v>
      </c>
      <c r="O87" s="20">
        <v>1875286196</v>
      </c>
      <c r="P87" s="21">
        <f>O87/781242</f>
        <v>2400.3909108829275</v>
      </c>
      <c r="Q87" s="20">
        <f t="shared" si="15"/>
        <v>1987802119.5567265</v>
      </c>
      <c r="R87" s="20">
        <f t="shared" si="16"/>
        <v>1987802119.5567265</v>
      </c>
      <c r="S87" s="22" t="s">
        <v>23</v>
      </c>
      <c r="T87" s="12" t="s">
        <v>129</v>
      </c>
    </row>
    <row r="88" spans="2:20" x14ac:dyDescent="0.2">
      <c r="B88" s="75"/>
      <c r="C88" s="75"/>
      <c r="D88" s="16"/>
      <c r="E88" s="16"/>
      <c r="F88" s="16"/>
      <c r="G88" s="16"/>
      <c r="H88" s="16"/>
      <c r="I88" s="16"/>
      <c r="J88" s="16"/>
      <c r="K88" s="18"/>
      <c r="L88" s="19"/>
      <c r="M88" s="19"/>
      <c r="N88" s="20">
        <v>0</v>
      </c>
      <c r="O88" s="20">
        <v>0</v>
      </c>
      <c r="P88" s="21">
        <f t="shared" ref="P88:P89" si="17">O88/737717</f>
        <v>0</v>
      </c>
      <c r="Q88" s="20">
        <f t="shared" ref="Q88:Q89" si="18">P88*877803</f>
        <v>0</v>
      </c>
      <c r="R88" s="20">
        <f t="shared" ref="R88:R89" si="19">Q88</f>
        <v>0</v>
      </c>
      <c r="S88" s="22" t="s">
        <v>23</v>
      </c>
      <c r="T88" s="12"/>
    </row>
    <row r="89" spans="2:20" x14ac:dyDescent="0.2">
      <c r="B89" s="75"/>
      <c r="C89" s="75"/>
      <c r="D89" s="16"/>
      <c r="E89" s="16"/>
      <c r="F89" s="16"/>
      <c r="G89" s="16"/>
      <c r="H89" s="16"/>
      <c r="I89" s="16"/>
      <c r="J89" s="16"/>
      <c r="K89" s="18"/>
      <c r="L89" s="19"/>
      <c r="M89" s="19"/>
      <c r="N89" s="20">
        <v>0</v>
      </c>
      <c r="O89" s="20">
        <v>0</v>
      </c>
      <c r="P89" s="21">
        <f t="shared" si="17"/>
        <v>0</v>
      </c>
      <c r="Q89" s="20">
        <f t="shared" si="18"/>
        <v>0</v>
      </c>
      <c r="R89" s="20">
        <f t="shared" si="19"/>
        <v>0</v>
      </c>
      <c r="S89" s="22" t="s">
        <v>23</v>
      </c>
      <c r="T89" s="12"/>
    </row>
    <row r="90" spans="2:20" ht="25.5" x14ac:dyDescent="0.2">
      <c r="B90" s="66" t="s">
        <v>251</v>
      </c>
      <c r="C90" s="67"/>
      <c r="D90" s="67"/>
      <c r="E90" s="67"/>
      <c r="F90" s="67"/>
      <c r="G90" s="67"/>
      <c r="H90" s="67"/>
      <c r="I90" s="67"/>
      <c r="J90" s="67"/>
      <c r="K90" s="67"/>
      <c r="L90" s="67"/>
      <c r="M90" s="67"/>
      <c r="N90" s="67"/>
      <c r="O90" s="67"/>
      <c r="P90" s="67"/>
      <c r="Q90" s="68"/>
      <c r="R90" s="23">
        <f>SUM(R84:R89)</f>
        <v>2608025316.697135</v>
      </c>
      <c r="S90" s="26" t="s">
        <v>128</v>
      </c>
      <c r="T90" s="34" t="s">
        <v>78</v>
      </c>
    </row>
    <row r="91" spans="2:20" x14ac:dyDescent="0.2">
      <c r="B91" s="24"/>
      <c r="C91" s="24"/>
      <c r="D91" s="24"/>
      <c r="E91" s="24"/>
      <c r="F91" s="24"/>
      <c r="G91" s="24"/>
      <c r="H91" s="24"/>
      <c r="I91" s="24"/>
      <c r="J91" s="24"/>
      <c r="K91" s="24"/>
      <c r="L91" s="24"/>
      <c r="M91" s="24"/>
      <c r="N91" s="24"/>
      <c r="O91" s="24"/>
      <c r="P91" s="24"/>
      <c r="Q91" s="24"/>
      <c r="R91" s="25"/>
      <c r="S91" s="24"/>
      <c r="T91" s="13"/>
    </row>
    <row r="92" spans="2:20" ht="26.25" customHeight="1" x14ac:dyDescent="0.2"/>
    <row r="93" spans="2:20" ht="78" customHeight="1" x14ac:dyDescent="0.2">
      <c r="B93" s="72" t="s">
        <v>21</v>
      </c>
      <c r="C93" s="72" t="s">
        <v>71</v>
      </c>
      <c r="D93" s="72" t="s">
        <v>72</v>
      </c>
      <c r="E93" s="72" t="s">
        <v>73</v>
      </c>
      <c r="F93" s="76" t="s">
        <v>2</v>
      </c>
      <c r="G93" s="72" t="s">
        <v>27</v>
      </c>
      <c r="H93" s="72"/>
      <c r="I93" s="72" t="s">
        <v>8</v>
      </c>
      <c r="J93" s="72"/>
      <c r="K93" s="72" t="s">
        <v>3</v>
      </c>
      <c r="L93" s="72" t="s">
        <v>4</v>
      </c>
      <c r="M93" s="72" t="s">
        <v>5</v>
      </c>
      <c r="N93" s="79" t="s">
        <v>6</v>
      </c>
      <c r="O93" s="80" t="s">
        <v>18</v>
      </c>
      <c r="P93" s="80" t="s">
        <v>19</v>
      </c>
      <c r="Q93" s="80" t="s">
        <v>77</v>
      </c>
      <c r="R93" s="69" t="s">
        <v>17</v>
      </c>
      <c r="S93" s="72" t="s">
        <v>79</v>
      </c>
      <c r="T93" s="73" t="s">
        <v>1</v>
      </c>
    </row>
    <row r="94" spans="2:20" x14ac:dyDescent="0.2">
      <c r="B94" s="72"/>
      <c r="C94" s="72"/>
      <c r="D94" s="72"/>
      <c r="E94" s="72"/>
      <c r="F94" s="77"/>
      <c r="G94" s="72" t="s">
        <v>12</v>
      </c>
      <c r="H94" s="72" t="s">
        <v>9</v>
      </c>
      <c r="I94" s="72" t="s">
        <v>10</v>
      </c>
      <c r="J94" s="72" t="s">
        <v>7</v>
      </c>
      <c r="K94" s="72"/>
      <c r="L94" s="72"/>
      <c r="M94" s="72"/>
      <c r="N94" s="79"/>
      <c r="O94" s="80"/>
      <c r="P94" s="80"/>
      <c r="Q94" s="80"/>
      <c r="R94" s="70"/>
      <c r="S94" s="72"/>
      <c r="T94" s="73"/>
    </row>
    <row r="95" spans="2:20" x14ac:dyDescent="0.2">
      <c r="B95" s="72"/>
      <c r="C95" s="72"/>
      <c r="D95" s="72"/>
      <c r="E95" s="72"/>
      <c r="F95" s="78"/>
      <c r="G95" s="72"/>
      <c r="H95" s="72"/>
      <c r="I95" s="72"/>
      <c r="J95" s="72"/>
      <c r="K95" s="72"/>
      <c r="L95" s="72"/>
      <c r="M95" s="72"/>
      <c r="N95" s="79"/>
      <c r="O95" s="80"/>
      <c r="P95" s="80"/>
      <c r="Q95" s="80"/>
      <c r="R95" s="71"/>
      <c r="S95" s="72"/>
      <c r="T95" s="73"/>
    </row>
    <row r="96" spans="2:20" ht="142.5" customHeight="1" x14ac:dyDescent="0.2">
      <c r="B96" s="74" t="s">
        <v>49</v>
      </c>
      <c r="C96" s="74" t="s">
        <v>104</v>
      </c>
      <c r="D96" s="16" t="s">
        <v>267</v>
      </c>
      <c r="E96" s="16" t="s">
        <v>267</v>
      </c>
      <c r="F96" s="16" t="s">
        <v>273</v>
      </c>
      <c r="G96" s="16"/>
      <c r="H96" s="16" t="s">
        <v>116</v>
      </c>
      <c r="I96" s="16" t="s">
        <v>116</v>
      </c>
      <c r="J96" s="16"/>
      <c r="K96" s="18" t="s">
        <v>285</v>
      </c>
      <c r="L96" s="19">
        <v>37662</v>
      </c>
      <c r="M96" s="19">
        <v>37770</v>
      </c>
      <c r="N96" s="20">
        <v>712509969</v>
      </c>
      <c r="O96" s="20">
        <v>0</v>
      </c>
      <c r="P96" s="21">
        <f>O96/737717</f>
        <v>0</v>
      </c>
      <c r="Q96" s="20">
        <f>P96*877803</f>
        <v>0</v>
      </c>
      <c r="R96" s="20">
        <f>Q96</f>
        <v>0</v>
      </c>
      <c r="S96" s="22" t="s">
        <v>128</v>
      </c>
      <c r="T96" s="46" t="s">
        <v>183</v>
      </c>
    </row>
    <row r="97" spans="2:20" ht="140.25" customHeight="1" x14ac:dyDescent="0.2">
      <c r="B97" s="75"/>
      <c r="C97" s="75"/>
      <c r="D97" s="16" t="s">
        <v>268</v>
      </c>
      <c r="E97" s="16" t="s">
        <v>268</v>
      </c>
      <c r="F97" s="16" t="s">
        <v>274</v>
      </c>
      <c r="G97" s="16"/>
      <c r="H97" s="16" t="s">
        <v>116</v>
      </c>
      <c r="I97" s="16" t="s">
        <v>116</v>
      </c>
      <c r="J97" s="16"/>
      <c r="K97" s="18" t="s">
        <v>284</v>
      </c>
      <c r="L97" s="19">
        <v>38384</v>
      </c>
      <c r="M97" s="19">
        <v>38618</v>
      </c>
      <c r="N97" s="20">
        <v>225256677</v>
      </c>
      <c r="O97" s="20">
        <v>0</v>
      </c>
      <c r="P97" s="21">
        <f>O97/616000</f>
        <v>0</v>
      </c>
      <c r="Q97" s="20">
        <f t="shared" ref="Q97:Q101" si="20">P97*877803</f>
        <v>0</v>
      </c>
      <c r="R97" s="20">
        <f t="shared" ref="R97:R101" si="21">Q97</f>
        <v>0</v>
      </c>
      <c r="S97" s="22" t="s">
        <v>128</v>
      </c>
      <c r="T97" s="46" t="s">
        <v>280</v>
      </c>
    </row>
    <row r="98" spans="2:20" ht="147" customHeight="1" x14ac:dyDescent="0.2">
      <c r="B98" s="75"/>
      <c r="C98" s="75"/>
      <c r="D98" s="16" t="s">
        <v>269</v>
      </c>
      <c r="E98" s="16" t="s">
        <v>269</v>
      </c>
      <c r="F98" s="16" t="s">
        <v>275</v>
      </c>
      <c r="G98" s="16"/>
      <c r="H98" s="16" t="s">
        <v>116</v>
      </c>
      <c r="I98" s="16" t="s">
        <v>116</v>
      </c>
      <c r="J98" s="16"/>
      <c r="K98" s="18" t="s">
        <v>283</v>
      </c>
      <c r="L98" s="19">
        <v>38477</v>
      </c>
      <c r="M98" s="19">
        <v>38597</v>
      </c>
      <c r="N98" s="20">
        <v>435261367</v>
      </c>
      <c r="O98" s="20">
        <v>0</v>
      </c>
      <c r="P98" s="21">
        <f t="shared" ref="P98:P101" si="22">O98/737717</f>
        <v>0</v>
      </c>
      <c r="Q98" s="20">
        <f t="shared" si="20"/>
        <v>0</v>
      </c>
      <c r="R98" s="20">
        <f t="shared" si="21"/>
        <v>0</v>
      </c>
      <c r="S98" s="22" t="s">
        <v>128</v>
      </c>
      <c r="T98" s="46" t="s">
        <v>280</v>
      </c>
    </row>
    <row r="99" spans="2:20" ht="57.75" customHeight="1" x14ac:dyDescent="0.2">
      <c r="B99" s="75"/>
      <c r="C99" s="75"/>
      <c r="D99" s="16" t="s">
        <v>270</v>
      </c>
      <c r="E99" s="16" t="s">
        <v>270</v>
      </c>
      <c r="F99" s="16" t="s">
        <v>276</v>
      </c>
      <c r="G99" s="16"/>
      <c r="H99" s="16" t="s">
        <v>116</v>
      </c>
      <c r="I99" s="16" t="s">
        <v>116</v>
      </c>
      <c r="J99" s="16"/>
      <c r="K99" s="18" t="s">
        <v>279</v>
      </c>
      <c r="L99" s="19">
        <v>41691</v>
      </c>
      <c r="M99" s="19">
        <v>41983</v>
      </c>
      <c r="N99" s="20">
        <v>499785994</v>
      </c>
      <c r="O99" s="20">
        <f>N99</f>
        <v>499785994</v>
      </c>
      <c r="P99" s="21">
        <f>O99/616000</f>
        <v>811.34089935064935</v>
      </c>
      <c r="Q99" s="20">
        <f t="shared" si="20"/>
        <v>712197475.47269809</v>
      </c>
      <c r="R99" s="20">
        <f t="shared" si="21"/>
        <v>712197475.47269809</v>
      </c>
      <c r="S99" s="22" t="s">
        <v>23</v>
      </c>
      <c r="T99" s="12"/>
    </row>
    <row r="100" spans="2:20" ht="154.5" customHeight="1" x14ac:dyDescent="0.2">
      <c r="B100" s="75"/>
      <c r="C100" s="75"/>
      <c r="D100" s="16" t="s">
        <v>271</v>
      </c>
      <c r="E100" s="16" t="s">
        <v>271</v>
      </c>
      <c r="F100" s="16" t="s">
        <v>277</v>
      </c>
      <c r="G100" s="16"/>
      <c r="H100" s="16" t="s">
        <v>116</v>
      </c>
      <c r="I100" s="16" t="s">
        <v>116</v>
      </c>
      <c r="J100" s="16"/>
      <c r="K100" s="18" t="s">
        <v>282</v>
      </c>
      <c r="L100" s="19">
        <v>38768</v>
      </c>
      <c r="M100" s="19">
        <v>39003</v>
      </c>
      <c r="N100" s="20">
        <v>379998478</v>
      </c>
      <c r="O100" s="20">
        <v>0</v>
      </c>
      <c r="P100" s="21">
        <f t="shared" si="22"/>
        <v>0</v>
      </c>
      <c r="Q100" s="20">
        <f t="shared" si="20"/>
        <v>0</v>
      </c>
      <c r="R100" s="20">
        <f t="shared" si="21"/>
        <v>0</v>
      </c>
      <c r="S100" s="22" t="s">
        <v>128</v>
      </c>
      <c r="T100" s="46" t="s">
        <v>281</v>
      </c>
    </row>
    <row r="101" spans="2:20" ht="138" customHeight="1" x14ac:dyDescent="0.2">
      <c r="B101" s="75"/>
      <c r="C101" s="75"/>
      <c r="D101" s="16" t="s">
        <v>272</v>
      </c>
      <c r="E101" s="16" t="s">
        <v>272</v>
      </c>
      <c r="F101" s="16" t="s">
        <v>278</v>
      </c>
      <c r="G101" s="16"/>
      <c r="H101" s="16" t="s">
        <v>116</v>
      </c>
      <c r="I101" s="16" t="s">
        <v>116</v>
      </c>
      <c r="J101" s="16"/>
      <c r="K101" s="18" t="s">
        <v>286</v>
      </c>
      <c r="L101" s="19">
        <v>41626</v>
      </c>
      <c r="M101" s="19">
        <v>41779</v>
      </c>
      <c r="N101" s="20">
        <v>377048998</v>
      </c>
      <c r="O101" s="20">
        <v>0</v>
      </c>
      <c r="P101" s="21">
        <f t="shared" si="22"/>
        <v>0</v>
      </c>
      <c r="Q101" s="20">
        <f t="shared" si="20"/>
        <v>0</v>
      </c>
      <c r="R101" s="20">
        <f t="shared" si="21"/>
        <v>0</v>
      </c>
      <c r="S101" s="22" t="s">
        <v>128</v>
      </c>
      <c r="T101" s="46" t="s">
        <v>287</v>
      </c>
    </row>
    <row r="102" spans="2:20" ht="25.5" x14ac:dyDescent="0.2">
      <c r="B102" s="66"/>
      <c r="C102" s="67"/>
      <c r="D102" s="67"/>
      <c r="E102" s="67"/>
      <c r="F102" s="67"/>
      <c r="G102" s="67"/>
      <c r="H102" s="67"/>
      <c r="I102" s="67"/>
      <c r="J102" s="67"/>
      <c r="K102" s="67"/>
      <c r="L102" s="67"/>
      <c r="M102" s="67"/>
      <c r="N102" s="67"/>
      <c r="O102" s="67"/>
      <c r="P102" s="67"/>
      <c r="Q102" s="68"/>
      <c r="R102" s="23">
        <f>SUM(R96:R101)</f>
        <v>712197475.47269809</v>
      </c>
      <c r="S102" s="26" t="s">
        <v>128</v>
      </c>
      <c r="T102" s="34" t="s">
        <v>78</v>
      </c>
    </row>
    <row r="105" spans="2:20" ht="64.5" customHeight="1" x14ac:dyDescent="0.2">
      <c r="B105" s="72" t="s">
        <v>21</v>
      </c>
      <c r="C105" s="72" t="s">
        <v>71</v>
      </c>
      <c r="D105" s="72" t="s">
        <v>72</v>
      </c>
      <c r="E105" s="72" t="s">
        <v>73</v>
      </c>
      <c r="F105" s="76" t="s">
        <v>2</v>
      </c>
      <c r="G105" s="72" t="s">
        <v>27</v>
      </c>
      <c r="H105" s="72"/>
      <c r="I105" s="72" t="s">
        <v>8</v>
      </c>
      <c r="J105" s="72"/>
      <c r="K105" s="72" t="s">
        <v>3</v>
      </c>
      <c r="L105" s="72" t="s">
        <v>4</v>
      </c>
      <c r="M105" s="72" t="s">
        <v>5</v>
      </c>
      <c r="N105" s="79" t="s">
        <v>6</v>
      </c>
      <c r="O105" s="80" t="s">
        <v>18</v>
      </c>
      <c r="P105" s="80" t="s">
        <v>19</v>
      </c>
      <c r="Q105" s="80" t="s">
        <v>77</v>
      </c>
      <c r="R105" s="69" t="s">
        <v>17</v>
      </c>
      <c r="S105" s="72" t="s">
        <v>79</v>
      </c>
      <c r="T105" s="73" t="s">
        <v>1</v>
      </c>
    </row>
    <row r="106" spans="2:20" x14ac:dyDescent="0.2">
      <c r="B106" s="72"/>
      <c r="C106" s="72"/>
      <c r="D106" s="72"/>
      <c r="E106" s="72"/>
      <c r="F106" s="77"/>
      <c r="G106" s="72" t="s">
        <v>12</v>
      </c>
      <c r="H106" s="72" t="s">
        <v>9</v>
      </c>
      <c r="I106" s="72" t="s">
        <v>10</v>
      </c>
      <c r="J106" s="72" t="s">
        <v>7</v>
      </c>
      <c r="K106" s="72"/>
      <c r="L106" s="72"/>
      <c r="M106" s="72"/>
      <c r="N106" s="79"/>
      <c r="O106" s="80"/>
      <c r="P106" s="80"/>
      <c r="Q106" s="80"/>
      <c r="R106" s="70"/>
      <c r="S106" s="72"/>
      <c r="T106" s="73"/>
    </row>
    <row r="107" spans="2:20" x14ac:dyDescent="0.2">
      <c r="B107" s="72"/>
      <c r="C107" s="72"/>
      <c r="D107" s="72"/>
      <c r="E107" s="72"/>
      <c r="F107" s="78"/>
      <c r="G107" s="72"/>
      <c r="H107" s="72"/>
      <c r="I107" s="72"/>
      <c r="J107" s="72"/>
      <c r="K107" s="72"/>
      <c r="L107" s="72"/>
      <c r="M107" s="72"/>
      <c r="N107" s="79"/>
      <c r="O107" s="80"/>
      <c r="P107" s="80"/>
      <c r="Q107" s="80"/>
      <c r="R107" s="71"/>
      <c r="S107" s="72"/>
      <c r="T107" s="73"/>
    </row>
    <row r="108" spans="2:20" ht="123" customHeight="1" x14ac:dyDescent="0.2">
      <c r="B108" s="74" t="s">
        <v>62</v>
      </c>
      <c r="C108" s="74" t="s">
        <v>104</v>
      </c>
      <c r="D108" s="16" t="s">
        <v>253</v>
      </c>
      <c r="E108" s="16" t="s">
        <v>253</v>
      </c>
      <c r="F108" s="16" t="s">
        <v>257</v>
      </c>
      <c r="G108" s="16"/>
      <c r="H108" s="16" t="s">
        <v>116</v>
      </c>
      <c r="I108" s="16"/>
      <c r="J108" s="16" t="s">
        <v>116</v>
      </c>
      <c r="K108" s="18" t="s">
        <v>381</v>
      </c>
      <c r="L108" s="19">
        <v>42956</v>
      </c>
      <c r="M108" s="19">
        <v>43100</v>
      </c>
      <c r="N108" s="20">
        <v>1269986000</v>
      </c>
      <c r="O108" s="20">
        <f>N108</f>
        <v>1269986000</v>
      </c>
      <c r="P108" s="21">
        <f>O108/737717</f>
        <v>1721.5083832960336</v>
      </c>
      <c r="Q108" s="20">
        <f>P108*877803</f>
        <v>1511145223.3824081</v>
      </c>
      <c r="R108" s="20">
        <f>Q108</f>
        <v>1511145223.3824081</v>
      </c>
      <c r="S108" s="22" t="s">
        <v>23</v>
      </c>
      <c r="T108" s="12"/>
    </row>
    <row r="109" spans="2:20" ht="57" customHeight="1" x14ac:dyDescent="0.2">
      <c r="B109" s="75"/>
      <c r="C109" s="75"/>
      <c r="D109" s="16" t="s">
        <v>254</v>
      </c>
      <c r="E109" s="16" t="s">
        <v>254</v>
      </c>
      <c r="F109" s="16" t="s">
        <v>257</v>
      </c>
      <c r="G109" s="16"/>
      <c r="H109" s="16" t="s">
        <v>116</v>
      </c>
      <c r="I109" s="16"/>
      <c r="J109" s="16" t="s">
        <v>116</v>
      </c>
      <c r="K109" s="18" t="s">
        <v>380</v>
      </c>
      <c r="L109" s="19">
        <v>43686</v>
      </c>
      <c r="M109" s="19">
        <v>43830</v>
      </c>
      <c r="N109" s="20">
        <v>1627646946</v>
      </c>
      <c r="O109" s="20">
        <f t="shared" ref="O109:O111" si="23">N109</f>
        <v>1627646946</v>
      </c>
      <c r="P109" s="21">
        <f>O109/828116</f>
        <v>1965.4818238024625</v>
      </c>
      <c r="Q109" s="20">
        <f t="shared" ref="Q109:Q113" si="24">P109*877803</f>
        <v>1725305841.3792729</v>
      </c>
      <c r="R109" s="20">
        <f t="shared" ref="R109:R113" si="25">Q109</f>
        <v>1725305841.3792729</v>
      </c>
      <c r="S109" s="22" t="s">
        <v>23</v>
      </c>
      <c r="T109" s="12"/>
    </row>
    <row r="110" spans="2:20" ht="64.5" customHeight="1" x14ac:dyDescent="0.2">
      <c r="B110" s="75"/>
      <c r="C110" s="75"/>
      <c r="D110" s="16" t="s">
        <v>199</v>
      </c>
      <c r="E110" s="16" t="s">
        <v>199</v>
      </c>
      <c r="F110" s="16" t="s">
        <v>258</v>
      </c>
      <c r="G110" s="16"/>
      <c r="H110" s="16" t="s">
        <v>116</v>
      </c>
      <c r="I110" s="16"/>
      <c r="J110" s="16" t="s">
        <v>116</v>
      </c>
      <c r="K110" s="18" t="s">
        <v>382</v>
      </c>
      <c r="L110" s="19">
        <v>40005</v>
      </c>
      <c r="M110" s="19">
        <v>40052</v>
      </c>
      <c r="N110" s="20">
        <v>175160000</v>
      </c>
      <c r="O110" s="20">
        <f t="shared" si="23"/>
        <v>175160000</v>
      </c>
      <c r="P110" s="21">
        <f>O110/496900</f>
        <v>352.50553431273897</v>
      </c>
      <c r="Q110" s="20">
        <f t="shared" si="24"/>
        <v>309430415.53632522</v>
      </c>
      <c r="R110" s="20">
        <f t="shared" si="25"/>
        <v>309430415.53632522</v>
      </c>
      <c r="S110" s="22" t="s">
        <v>23</v>
      </c>
      <c r="T110" s="12"/>
    </row>
    <row r="111" spans="2:20" ht="57" customHeight="1" x14ac:dyDescent="0.2">
      <c r="B111" s="75"/>
      <c r="C111" s="75"/>
      <c r="D111" s="16" t="s">
        <v>105</v>
      </c>
      <c r="E111" s="16" t="s">
        <v>105</v>
      </c>
      <c r="F111" s="16" t="s">
        <v>259</v>
      </c>
      <c r="G111" s="16"/>
      <c r="H111" s="16" t="s">
        <v>116</v>
      </c>
      <c r="I111" s="16" t="s">
        <v>116</v>
      </c>
      <c r="J111" s="16"/>
      <c r="K111" s="18" t="s">
        <v>383</v>
      </c>
      <c r="L111" s="19">
        <v>43228</v>
      </c>
      <c r="M111" s="19">
        <v>43312</v>
      </c>
      <c r="N111" s="20">
        <v>357671000</v>
      </c>
      <c r="O111" s="20">
        <f t="shared" si="23"/>
        <v>357671000</v>
      </c>
      <c r="P111" s="21">
        <f>O111/781242</f>
        <v>457.8235681133375</v>
      </c>
      <c r="Q111" s="20">
        <f t="shared" si="24"/>
        <v>401878901.560592</v>
      </c>
      <c r="R111" s="20">
        <f t="shared" si="25"/>
        <v>401878901.560592</v>
      </c>
      <c r="S111" s="22" t="s">
        <v>23</v>
      </c>
      <c r="T111" s="12"/>
    </row>
    <row r="112" spans="2:20" ht="54.75" customHeight="1" x14ac:dyDescent="0.2">
      <c r="B112" s="75"/>
      <c r="C112" s="75"/>
      <c r="D112" s="16" t="s">
        <v>255</v>
      </c>
      <c r="E112" s="16" t="s">
        <v>255</v>
      </c>
      <c r="F112" s="16" t="s">
        <v>260</v>
      </c>
      <c r="G112" s="16"/>
      <c r="H112" s="16" t="s">
        <v>116</v>
      </c>
      <c r="I112" s="16" t="s">
        <v>116</v>
      </c>
      <c r="J112" s="16"/>
      <c r="K112" s="18" t="s">
        <v>384</v>
      </c>
      <c r="L112" s="19">
        <v>43444</v>
      </c>
      <c r="M112" s="19">
        <v>43662</v>
      </c>
      <c r="N112" s="20">
        <v>298642755</v>
      </c>
      <c r="O112" s="20">
        <f>2233583+20591670+3795952+3502978+1218210+3630176+14766034+5423394+1740009+7042198+533547+1018359+762386+132570716+10902295+3717919+1536899+1335628+2852238+3633861+42333529</f>
        <v>265141581</v>
      </c>
      <c r="P112" s="21">
        <f>O112/828116</f>
        <v>320.17444536755721</v>
      </c>
      <c r="Q112" s="20">
        <f t="shared" si="24"/>
        <v>281050088.66697782</v>
      </c>
      <c r="R112" s="20">
        <f t="shared" si="25"/>
        <v>281050088.66697782</v>
      </c>
      <c r="S112" s="22" t="s">
        <v>23</v>
      </c>
      <c r="T112" s="12" t="s">
        <v>129</v>
      </c>
    </row>
    <row r="113" spans="2:20" ht="56.25" customHeight="1" x14ac:dyDescent="0.2">
      <c r="B113" s="75"/>
      <c r="C113" s="75"/>
      <c r="D113" s="16" t="s">
        <v>256</v>
      </c>
      <c r="E113" s="16" t="s">
        <v>256</v>
      </c>
      <c r="F113" s="16" t="s">
        <v>261</v>
      </c>
      <c r="G113" s="16"/>
      <c r="H113" s="16" t="s">
        <v>116</v>
      </c>
      <c r="I113" s="16" t="s">
        <v>116</v>
      </c>
      <c r="J113" s="16"/>
      <c r="K113" s="18" t="s">
        <v>385</v>
      </c>
      <c r="L113" s="19">
        <v>43395</v>
      </c>
      <c r="M113" s="19">
        <v>43426</v>
      </c>
      <c r="N113" s="20">
        <v>79908000</v>
      </c>
      <c r="O113" s="20">
        <f>N113</f>
        <v>79908000</v>
      </c>
      <c r="P113" s="21">
        <f>O113/781242</f>
        <v>102.28328738086277</v>
      </c>
      <c r="Q113" s="20">
        <f t="shared" si="24"/>
        <v>89784576.512783483</v>
      </c>
      <c r="R113" s="20">
        <f t="shared" si="25"/>
        <v>89784576.512783483</v>
      </c>
      <c r="S113" s="22" t="s">
        <v>23</v>
      </c>
      <c r="T113" s="12"/>
    </row>
    <row r="114" spans="2:20" ht="25.5" x14ac:dyDescent="0.2">
      <c r="B114" s="66"/>
      <c r="C114" s="67"/>
      <c r="D114" s="67"/>
      <c r="E114" s="67"/>
      <c r="F114" s="67"/>
      <c r="G114" s="67"/>
      <c r="H114" s="67"/>
      <c r="I114" s="67"/>
      <c r="J114" s="67"/>
      <c r="K114" s="67"/>
      <c r="L114" s="67"/>
      <c r="M114" s="67"/>
      <c r="N114" s="67"/>
      <c r="O114" s="67"/>
      <c r="P114" s="67"/>
      <c r="Q114" s="68"/>
      <c r="R114" s="23">
        <f>SUM(R108:R113)</f>
        <v>4318595047.0383596</v>
      </c>
      <c r="S114" s="26" t="s">
        <v>23</v>
      </c>
      <c r="T114" s="34" t="s">
        <v>78</v>
      </c>
    </row>
    <row r="117" spans="2:20" ht="75" customHeight="1" x14ac:dyDescent="0.2">
      <c r="B117" s="72" t="s">
        <v>21</v>
      </c>
      <c r="C117" s="72" t="s">
        <v>71</v>
      </c>
      <c r="D117" s="72" t="s">
        <v>72</v>
      </c>
      <c r="E117" s="72" t="s">
        <v>73</v>
      </c>
      <c r="F117" s="76" t="s">
        <v>2</v>
      </c>
      <c r="G117" s="72" t="s">
        <v>27</v>
      </c>
      <c r="H117" s="72"/>
      <c r="I117" s="72" t="s">
        <v>8</v>
      </c>
      <c r="J117" s="72"/>
      <c r="K117" s="72" t="s">
        <v>3</v>
      </c>
      <c r="L117" s="72" t="s">
        <v>4</v>
      </c>
      <c r="M117" s="72" t="s">
        <v>5</v>
      </c>
      <c r="N117" s="79" t="s">
        <v>6</v>
      </c>
      <c r="O117" s="80" t="s">
        <v>18</v>
      </c>
      <c r="P117" s="80" t="s">
        <v>19</v>
      </c>
      <c r="Q117" s="80" t="s">
        <v>77</v>
      </c>
      <c r="R117" s="69" t="s">
        <v>17</v>
      </c>
      <c r="S117" s="72" t="s">
        <v>79</v>
      </c>
      <c r="T117" s="73" t="s">
        <v>1</v>
      </c>
    </row>
    <row r="118" spans="2:20" x14ac:dyDescent="0.2">
      <c r="B118" s="72"/>
      <c r="C118" s="72"/>
      <c r="D118" s="72"/>
      <c r="E118" s="72"/>
      <c r="F118" s="77"/>
      <c r="G118" s="72" t="s">
        <v>12</v>
      </c>
      <c r="H118" s="72" t="s">
        <v>9</v>
      </c>
      <c r="I118" s="72" t="s">
        <v>10</v>
      </c>
      <c r="J118" s="72" t="s">
        <v>7</v>
      </c>
      <c r="K118" s="72"/>
      <c r="L118" s="72"/>
      <c r="M118" s="72"/>
      <c r="N118" s="79"/>
      <c r="O118" s="80"/>
      <c r="P118" s="80"/>
      <c r="Q118" s="80"/>
      <c r="R118" s="70"/>
      <c r="S118" s="72"/>
      <c r="T118" s="73"/>
    </row>
    <row r="119" spans="2:20" x14ac:dyDescent="0.2">
      <c r="B119" s="72"/>
      <c r="C119" s="72"/>
      <c r="D119" s="72"/>
      <c r="E119" s="72"/>
      <c r="F119" s="78"/>
      <c r="G119" s="72"/>
      <c r="H119" s="72"/>
      <c r="I119" s="72"/>
      <c r="J119" s="72"/>
      <c r="K119" s="72"/>
      <c r="L119" s="72"/>
      <c r="M119" s="72"/>
      <c r="N119" s="79"/>
      <c r="O119" s="80"/>
      <c r="P119" s="80"/>
      <c r="Q119" s="80"/>
      <c r="R119" s="71"/>
      <c r="S119" s="72"/>
      <c r="T119" s="73"/>
    </row>
    <row r="120" spans="2:20" ht="151.5" customHeight="1" x14ac:dyDescent="0.2">
      <c r="B120" s="74" t="s">
        <v>101</v>
      </c>
      <c r="C120" s="74" t="s">
        <v>104</v>
      </c>
      <c r="D120" s="16" t="s">
        <v>236</v>
      </c>
      <c r="E120" s="16" t="s">
        <v>236</v>
      </c>
      <c r="F120" s="16" t="s">
        <v>240</v>
      </c>
      <c r="G120" s="16"/>
      <c r="H120" s="16" t="s">
        <v>116</v>
      </c>
      <c r="I120" s="16"/>
      <c r="J120" s="16" t="s">
        <v>116</v>
      </c>
      <c r="K120" s="18" t="s">
        <v>244</v>
      </c>
      <c r="L120" s="19">
        <v>41403</v>
      </c>
      <c r="M120" s="19">
        <v>41434</v>
      </c>
      <c r="N120" s="20">
        <v>358168410</v>
      </c>
      <c r="O120" s="20">
        <v>0</v>
      </c>
      <c r="P120" s="21">
        <f>O120/737717</f>
        <v>0</v>
      </c>
      <c r="Q120" s="20">
        <f>P120*877803</f>
        <v>0</v>
      </c>
      <c r="R120" s="20">
        <f>Q120</f>
        <v>0</v>
      </c>
      <c r="S120" s="22" t="s">
        <v>128</v>
      </c>
      <c r="T120" s="46" t="s">
        <v>249</v>
      </c>
    </row>
    <row r="121" spans="2:20" ht="145.5" customHeight="1" x14ac:dyDescent="0.2">
      <c r="B121" s="75"/>
      <c r="C121" s="75"/>
      <c r="D121" s="16" t="s">
        <v>237</v>
      </c>
      <c r="E121" s="16" t="s">
        <v>237</v>
      </c>
      <c r="F121" s="16" t="s">
        <v>241</v>
      </c>
      <c r="G121" s="16"/>
      <c r="H121" s="16" t="s">
        <v>116</v>
      </c>
      <c r="I121" s="16"/>
      <c r="J121" s="16" t="s">
        <v>116</v>
      </c>
      <c r="K121" s="18" t="s">
        <v>245</v>
      </c>
      <c r="L121" s="19">
        <v>42339</v>
      </c>
      <c r="M121" s="19">
        <v>42338</v>
      </c>
      <c r="N121" s="20">
        <v>1733449179</v>
      </c>
      <c r="O121" s="20">
        <v>0</v>
      </c>
      <c r="P121" s="21">
        <f>O121/616000</f>
        <v>0</v>
      </c>
      <c r="Q121" s="20">
        <f t="shared" ref="Q121:Q125" si="26">P121*877803</f>
        <v>0</v>
      </c>
      <c r="R121" s="20">
        <f t="shared" ref="R121:R125" si="27">Q121</f>
        <v>0</v>
      </c>
      <c r="S121" s="22" t="s">
        <v>128</v>
      </c>
      <c r="T121" s="46" t="s">
        <v>250</v>
      </c>
    </row>
    <row r="122" spans="2:20" ht="130.5" customHeight="1" x14ac:dyDescent="0.2">
      <c r="B122" s="75"/>
      <c r="C122" s="75"/>
      <c r="D122" s="16" t="s">
        <v>238</v>
      </c>
      <c r="E122" s="16" t="s">
        <v>238</v>
      </c>
      <c r="F122" s="16" t="s">
        <v>242</v>
      </c>
      <c r="G122" s="16"/>
      <c r="H122" s="16" t="s">
        <v>116</v>
      </c>
      <c r="I122" s="16" t="s">
        <v>116</v>
      </c>
      <c r="J122" s="16"/>
      <c r="K122" s="18" t="s">
        <v>246</v>
      </c>
      <c r="L122" s="19">
        <v>40374</v>
      </c>
      <c r="M122" s="19">
        <v>40276</v>
      </c>
      <c r="N122" s="20">
        <v>71610472</v>
      </c>
      <c r="O122" s="20">
        <f>1464964+431752+586032+1156520+107996+123508+1696268+1233660+1233660+1696268+1541988+1541988+167592+569212+598212+169592+1541988+1541988+1499000+431752+586032+107996+125306+1156520</f>
        <v>21309794</v>
      </c>
      <c r="P122" s="21">
        <f>O122/515000</f>
        <v>41.37824077669903</v>
      </c>
      <c r="Q122" s="20">
        <f t="shared" si="26"/>
        <v>36321943.888508737</v>
      </c>
      <c r="R122" s="20">
        <f t="shared" si="27"/>
        <v>36321943.888508737</v>
      </c>
      <c r="S122" s="22" t="s">
        <v>23</v>
      </c>
      <c r="T122" s="12" t="s">
        <v>129</v>
      </c>
    </row>
    <row r="123" spans="2:20" ht="130.5" customHeight="1" x14ac:dyDescent="0.2">
      <c r="B123" s="75"/>
      <c r="C123" s="75"/>
      <c r="D123" s="16" t="s">
        <v>239</v>
      </c>
      <c r="E123" s="16" t="s">
        <v>239</v>
      </c>
      <c r="F123" s="16" t="s">
        <v>243</v>
      </c>
      <c r="G123" s="16"/>
      <c r="H123" s="16" t="s">
        <v>116</v>
      </c>
      <c r="I123" s="16" t="s">
        <v>116</v>
      </c>
      <c r="J123" s="16"/>
      <c r="K123" s="18" t="s">
        <v>247</v>
      </c>
      <c r="L123" s="19">
        <v>43775</v>
      </c>
      <c r="M123" s="19">
        <v>43819</v>
      </c>
      <c r="N123" s="20">
        <v>3632765012</v>
      </c>
      <c r="O123" s="20">
        <f>60448500+60212250+356085000+313210125+212347850+70616000+87959+22014300+33125550+4918350+25079600+186265000</f>
        <v>1344410484</v>
      </c>
      <c r="P123" s="21">
        <f>O123/828116</f>
        <v>1623.4567186239608</v>
      </c>
      <c r="Q123" s="20">
        <f t="shared" si="26"/>
        <v>1425075177.9782686</v>
      </c>
      <c r="R123" s="20">
        <f t="shared" si="27"/>
        <v>1425075177.9782686</v>
      </c>
      <c r="S123" s="22" t="s">
        <v>23</v>
      </c>
      <c r="T123" s="12" t="s">
        <v>129</v>
      </c>
    </row>
    <row r="124" spans="2:20" x14ac:dyDescent="0.2">
      <c r="B124" s="75"/>
      <c r="C124" s="75"/>
      <c r="D124" s="16"/>
      <c r="E124" s="16"/>
      <c r="F124" s="16"/>
      <c r="G124" s="16"/>
      <c r="H124" s="16"/>
      <c r="I124" s="16"/>
      <c r="J124" s="16"/>
      <c r="K124" s="18"/>
      <c r="L124" s="19"/>
      <c r="M124" s="19"/>
      <c r="N124" s="20">
        <v>0</v>
      </c>
      <c r="O124" s="20">
        <v>0</v>
      </c>
      <c r="P124" s="21">
        <f t="shared" ref="P124:P125" si="28">O124/737717</f>
        <v>0</v>
      </c>
      <c r="Q124" s="20">
        <f t="shared" si="26"/>
        <v>0</v>
      </c>
      <c r="R124" s="20">
        <f t="shared" si="27"/>
        <v>0</v>
      </c>
      <c r="S124" s="22" t="s">
        <v>23</v>
      </c>
      <c r="T124" s="12"/>
    </row>
    <row r="125" spans="2:20" x14ac:dyDescent="0.2">
      <c r="B125" s="75"/>
      <c r="C125" s="75"/>
      <c r="D125" s="16"/>
      <c r="E125" s="16"/>
      <c r="F125" s="16"/>
      <c r="G125" s="16"/>
      <c r="H125" s="16"/>
      <c r="I125" s="16"/>
      <c r="J125" s="16"/>
      <c r="K125" s="18"/>
      <c r="L125" s="19"/>
      <c r="M125" s="19"/>
      <c r="N125" s="20">
        <v>0</v>
      </c>
      <c r="O125" s="20">
        <v>0</v>
      </c>
      <c r="P125" s="21">
        <f t="shared" si="28"/>
        <v>0</v>
      </c>
      <c r="Q125" s="20">
        <f t="shared" si="26"/>
        <v>0</v>
      </c>
      <c r="R125" s="20">
        <f t="shared" si="27"/>
        <v>0</v>
      </c>
      <c r="S125" s="22" t="s">
        <v>23</v>
      </c>
      <c r="T125" s="12"/>
    </row>
    <row r="126" spans="2:20" ht="25.5" x14ac:dyDescent="0.2">
      <c r="B126" s="66" t="s">
        <v>251</v>
      </c>
      <c r="C126" s="67"/>
      <c r="D126" s="67"/>
      <c r="E126" s="67"/>
      <c r="F126" s="67"/>
      <c r="G126" s="67"/>
      <c r="H126" s="67"/>
      <c r="I126" s="67"/>
      <c r="J126" s="67"/>
      <c r="K126" s="67"/>
      <c r="L126" s="67"/>
      <c r="M126" s="67"/>
      <c r="N126" s="67"/>
      <c r="O126" s="67"/>
      <c r="P126" s="67"/>
      <c r="Q126" s="68"/>
      <c r="R126" s="23">
        <f>SUM(R120:R125)</f>
        <v>1461397121.8667774</v>
      </c>
      <c r="S126" s="26" t="s">
        <v>128</v>
      </c>
      <c r="T126" s="34" t="s">
        <v>78</v>
      </c>
    </row>
    <row r="129" spans="2:20" ht="71.25" customHeight="1" x14ac:dyDescent="0.2">
      <c r="B129" s="72" t="s">
        <v>21</v>
      </c>
      <c r="C129" s="72" t="s">
        <v>71</v>
      </c>
      <c r="D129" s="72" t="s">
        <v>72</v>
      </c>
      <c r="E129" s="72" t="s">
        <v>73</v>
      </c>
      <c r="F129" s="76" t="s">
        <v>2</v>
      </c>
      <c r="G129" s="72" t="s">
        <v>27</v>
      </c>
      <c r="H129" s="72"/>
      <c r="I129" s="72" t="s">
        <v>8</v>
      </c>
      <c r="J129" s="72"/>
      <c r="K129" s="72" t="s">
        <v>3</v>
      </c>
      <c r="L129" s="72" t="s">
        <v>4</v>
      </c>
      <c r="M129" s="72" t="s">
        <v>5</v>
      </c>
      <c r="N129" s="79" t="s">
        <v>6</v>
      </c>
      <c r="O129" s="80" t="s">
        <v>18</v>
      </c>
      <c r="P129" s="80" t="s">
        <v>19</v>
      </c>
      <c r="Q129" s="80" t="s">
        <v>77</v>
      </c>
      <c r="R129" s="69" t="s">
        <v>17</v>
      </c>
      <c r="S129" s="72" t="s">
        <v>79</v>
      </c>
      <c r="T129" s="73" t="s">
        <v>1</v>
      </c>
    </row>
    <row r="130" spans="2:20" x14ac:dyDescent="0.2">
      <c r="B130" s="72"/>
      <c r="C130" s="72"/>
      <c r="D130" s="72"/>
      <c r="E130" s="72"/>
      <c r="F130" s="77"/>
      <c r="G130" s="72" t="s">
        <v>12</v>
      </c>
      <c r="H130" s="72" t="s">
        <v>9</v>
      </c>
      <c r="I130" s="72" t="s">
        <v>10</v>
      </c>
      <c r="J130" s="72" t="s">
        <v>7</v>
      </c>
      <c r="K130" s="72"/>
      <c r="L130" s="72"/>
      <c r="M130" s="72"/>
      <c r="N130" s="79"/>
      <c r="O130" s="80"/>
      <c r="P130" s="80"/>
      <c r="Q130" s="80"/>
      <c r="R130" s="70"/>
      <c r="S130" s="72"/>
      <c r="T130" s="73"/>
    </row>
    <row r="131" spans="2:20" x14ac:dyDescent="0.2">
      <c r="B131" s="72"/>
      <c r="C131" s="72"/>
      <c r="D131" s="72"/>
      <c r="E131" s="72"/>
      <c r="F131" s="78"/>
      <c r="G131" s="72"/>
      <c r="H131" s="72"/>
      <c r="I131" s="72"/>
      <c r="J131" s="72"/>
      <c r="K131" s="72"/>
      <c r="L131" s="72"/>
      <c r="M131" s="72"/>
      <c r="N131" s="79"/>
      <c r="O131" s="80"/>
      <c r="P131" s="80"/>
      <c r="Q131" s="80"/>
      <c r="R131" s="71"/>
      <c r="S131" s="72"/>
      <c r="T131" s="73"/>
    </row>
    <row r="132" spans="2:20" ht="69.75" customHeight="1" x14ac:dyDescent="0.2">
      <c r="B132" s="74" t="s">
        <v>379</v>
      </c>
      <c r="C132" s="74" t="s">
        <v>235</v>
      </c>
      <c r="D132" s="16"/>
      <c r="E132" s="16"/>
      <c r="F132" s="16"/>
      <c r="G132" s="16"/>
      <c r="H132" s="16"/>
      <c r="I132" s="16"/>
      <c r="J132" s="16"/>
      <c r="K132" s="18"/>
      <c r="L132" s="19"/>
      <c r="M132" s="19"/>
      <c r="N132" s="20">
        <v>0</v>
      </c>
      <c r="O132" s="20">
        <v>0</v>
      </c>
      <c r="P132" s="21">
        <f>O132/737717</f>
        <v>0</v>
      </c>
      <c r="Q132" s="20">
        <f>P132*877803</f>
        <v>0</v>
      </c>
      <c r="R132" s="20">
        <f>Q132</f>
        <v>0</v>
      </c>
      <c r="S132" s="22" t="s">
        <v>128</v>
      </c>
      <c r="T132" s="12" t="s">
        <v>234</v>
      </c>
    </row>
    <row r="133" spans="2:20" ht="62.25" customHeight="1" x14ac:dyDescent="0.2">
      <c r="B133" s="75"/>
      <c r="C133" s="75"/>
      <c r="D133" s="16"/>
      <c r="E133" s="16"/>
      <c r="F133" s="16"/>
      <c r="G133" s="16"/>
      <c r="H133" s="16"/>
      <c r="I133" s="16"/>
      <c r="J133" s="16"/>
      <c r="K133" s="18"/>
      <c r="L133" s="35"/>
      <c r="M133" s="19"/>
      <c r="N133" s="20">
        <v>0</v>
      </c>
      <c r="O133" s="20">
        <v>0</v>
      </c>
      <c r="P133" s="21">
        <f>O133/616000</f>
        <v>0</v>
      </c>
      <c r="Q133" s="20">
        <f t="shared" ref="Q133:Q137" si="29">P133*877803</f>
        <v>0</v>
      </c>
      <c r="R133" s="20">
        <f t="shared" ref="R133:R137" si="30">Q133</f>
        <v>0</v>
      </c>
      <c r="S133" s="22" t="s">
        <v>128</v>
      </c>
      <c r="T133" s="12" t="s">
        <v>234</v>
      </c>
    </row>
    <row r="134" spans="2:20" ht="76.5" customHeight="1" x14ac:dyDescent="0.2">
      <c r="B134" s="75"/>
      <c r="C134" s="75"/>
      <c r="D134" s="16"/>
      <c r="E134" s="16"/>
      <c r="F134" s="16"/>
      <c r="G134" s="16"/>
      <c r="H134" s="16"/>
      <c r="I134" s="16"/>
      <c r="J134" s="16"/>
      <c r="K134" s="18"/>
      <c r="L134" s="19"/>
      <c r="M134" s="19"/>
      <c r="N134" s="20">
        <v>0</v>
      </c>
      <c r="O134" s="20">
        <v>0</v>
      </c>
      <c r="P134" s="21">
        <f t="shared" ref="P134:P137" si="31">O134/737717</f>
        <v>0</v>
      </c>
      <c r="Q134" s="20">
        <f t="shared" si="29"/>
        <v>0</v>
      </c>
      <c r="R134" s="20">
        <f t="shared" si="30"/>
        <v>0</v>
      </c>
      <c r="S134" s="22" t="s">
        <v>128</v>
      </c>
      <c r="T134" s="12" t="s">
        <v>234</v>
      </c>
    </row>
    <row r="135" spans="2:20" ht="63" customHeight="1" x14ac:dyDescent="0.2">
      <c r="B135" s="75"/>
      <c r="C135" s="75"/>
      <c r="D135" s="16"/>
      <c r="E135" s="16"/>
      <c r="F135" s="16"/>
      <c r="G135" s="16"/>
      <c r="H135" s="16"/>
      <c r="I135" s="16"/>
      <c r="J135" s="16"/>
      <c r="K135" s="18"/>
      <c r="L135" s="19"/>
      <c r="M135" s="19"/>
      <c r="N135" s="20">
        <v>0</v>
      </c>
      <c r="O135" s="20">
        <v>0</v>
      </c>
      <c r="P135" s="21">
        <f t="shared" si="31"/>
        <v>0</v>
      </c>
      <c r="Q135" s="20">
        <f t="shared" si="29"/>
        <v>0</v>
      </c>
      <c r="R135" s="20">
        <f t="shared" si="30"/>
        <v>0</v>
      </c>
      <c r="S135" s="22" t="s">
        <v>128</v>
      </c>
      <c r="T135" s="12" t="s">
        <v>234</v>
      </c>
    </row>
    <row r="136" spans="2:20" ht="65.25" customHeight="1" x14ac:dyDescent="0.2">
      <c r="B136" s="75"/>
      <c r="C136" s="75"/>
      <c r="D136" s="16"/>
      <c r="E136" s="16"/>
      <c r="F136" s="16"/>
      <c r="G136" s="16"/>
      <c r="H136" s="16"/>
      <c r="I136" s="16"/>
      <c r="J136" s="16"/>
      <c r="K136" s="18"/>
      <c r="L136" s="19"/>
      <c r="M136" s="19"/>
      <c r="N136" s="20">
        <v>0</v>
      </c>
      <c r="O136" s="20">
        <v>0</v>
      </c>
      <c r="P136" s="21">
        <f t="shared" si="31"/>
        <v>0</v>
      </c>
      <c r="Q136" s="20">
        <f t="shared" si="29"/>
        <v>0</v>
      </c>
      <c r="R136" s="20">
        <f t="shared" si="30"/>
        <v>0</v>
      </c>
      <c r="S136" s="22" t="s">
        <v>128</v>
      </c>
      <c r="T136" s="12" t="s">
        <v>234</v>
      </c>
    </row>
    <row r="137" spans="2:20" ht="63" customHeight="1" x14ac:dyDescent="0.2">
      <c r="B137" s="75"/>
      <c r="C137" s="75"/>
      <c r="D137" s="16"/>
      <c r="E137" s="16"/>
      <c r="F137" s="16"/>
      <c r="G137" s="16"/>
      <c r="H137" s="16"/>
      <c r="I137" s="16"/>
      <c r="J137" s="16"/>
      <c r="K137" s="18"/>
      <c r="L137" s="19"/>
      <c r="M137" s="19"/>
      <c r="N137" s="20">
        <v>0</v>
      </c>
      <c r="O137" s="20">
        <v>0</v>
      </c>
      <c r="P137" s="21">
        <f t="shared" si="31"/>
        <v>0</v>
      </c>
      <c r="Q137" s="20">
        <f t="shared" si="29"/>
        <v>0</v>
      </c>
      <c r="R137" s="20">
        <f t="shared" si="30"/>
        <v>0</v>
      </c>
      <c r="S137" s="22" t="s">
        <v>128</v>
      </c>
      <c r="T137" s="12" t="s">
        <v>234</v>
      </c>
    </row>
    <row r="138" spans="2:20" ht="25.5" x14ac:dyDescent="0.2">
      <c r="B138" s="66" t="s">
        <v>251</v>
      </c>
      <c r="C138" s="67"/>
      <c r="D138" s="67"/>
      <c r="E138" s="67"/>
      <c r="F138" s="67"/>
      <c r="G138" s="67"/>
      <c r="H138" s="67"/>
      <c r="I138" s="67"/>
      <c r="J138" s="67"/>
      <c r="K138" s="67"/>
      <c r="L138" s="67"/>
      <c r="M138" s="67"/>
      <c r="N138" s="67"/>
      <c r="O138" s="67"/>
      <c r="P138" s="67"/>
      <c r="Q138" s="68"/>
      <c r="R138" s="23">
        <f>SUM(R132:R137)</f>
        <v>0</v>
      </c>
      <c r="S138" s="26" t="s">
        <v>128</v>
      </c>
      <c r="T138" s="34" t="s">
        <v>78</v>
      </c>
    </row>
    <row r="142" spans="2:20" ht="62.25" customHeight="1" x14ac:dyDescent="0.2">
      <c r="B142" s="72" t="s">
        <v>21</v>
      </c>
      <c r="C142" s="72" t="s">
        <v>71</v>
      </c>
      <c r="D142" s="72" t="s">
        <v>72</v>
      </c>
      <c r="E142" s="72" t="s">
        <v>73</v>
      </c>
      <c r="F142" s="76" t="s">
        <v>2</v>
      </c>
      <c r="G142" s="72" t="s">
        <v>27</v>
      </c>
      <c r="H142" s="72"/>
      <c r="I142" s="72" t="s">
        <v>8</v>
      </c>
      <c r="J142" s="72"/>
      <c r="K142" s="72" t="s">
        <v>3</v>
      </c>
      <c r="L142" s="72" t="s">
        <v>4</v>
      </c>
      <c r="M142" s="72" t="s">
        <v>5</v>
      </c>
      <c r="N142" s="79" t="s">
        <v>6</v>
      </c>
      <c r="O142" s="80" t="s">
        <v>18</v>
      </c>
      <c r="P142" s="80" t="s">
        <v>19</v>
      </c>
      <c r="Q142" s="80" t="s">
        <v>77</v>
      </c>
      <c r="R142" s="69" t="s">
        <v>17</v>
      </c>
      <c r="S142" s="72" t="s">
        <v>79</v>
      </c>
      <c r="T142" s="73" t="s">
        <v>1</v>
      </c>
    </row>
    <row r="143" spans="2:20" x14ac:dyDescent="0.2">
      <c r="B143" s="72"/>
      <c r="C143" s="72"/>
      <c r="D143" s="72"/>
      <c r="E143" s="72"/>
      <c r="F143" s="77"/>
      <c r="G143" s="72" t="s">
        <v>12</v>
      </c>
      <c r="H143" s="72" t="s">
        <v>9</v>
      </c>
      <c r="I143" s="72" t="s">
        <v>10</v>
      </c>
      <c r="J143" s="72" t="s">
        <v>7</v>
      </c>
      <c r="K143" s="72"/>
      <c r="L143" s="72"/>
      <c r="M143" s="72"/>
      <c r="N143" s="79"/>
      <c r="O143" s="80"/>
      <c r="P143" s="80"/>
      <c r="Q143" s="80"/>
      <c r="R143" s="70"/>
      <c r="S143" s="72"/>
      <c r="T143" s="73"/>
    </row>
    <row r="144" spans="2:20" x14ac:dyDescent="0.2">
      <c r="B144" s="72"/>
      <c r="C144" s="72"/>
      <c r="D144" s="72"/>
      <c r="E144" s="72"/>
      <c r="F144" s="78"/>
      <c r="G144" s="72"/>
      <c r="H144" s="72"/>
      <c r="I144" s="72"/>
      <c r="J144" s="72"/>
      <c r="K144" s="72"/>
      <c r="L144" s="72"/>
      <c r="M144" s="72"/>
      <c r="N144" s="79"/>
      <c r="O144" s="80"/>
      <c r="P144" s="80"/>
      <c r="Q144" s="80"/>
      <c r="R144" s="71"/>
      <c r="S144" s="72"/>
      <c r="T144" s="73"/>
    </row>
    <row r="145" spans="2:20" ht="60" customHeight="1" x14ac:dyDescent="0.2">
      <c r="B145" s="74" t="s">
        <v>64</v>
      </c>
      <c r="C145" s="74" t="s">
        <v>104</v>
      </c>
      <c r="D145" s="16" t="s">
        <v>187</v>
      </c>
      <c r="E145" s="16" t="s">
        <v>187</v>
      </c>
      <c r="F145" s="16" t="s">
        <v>192</v>
      </c>
      <c r="G145" s="16" t="s">
        <v>191</v>
      </c>
      <c r="H145" s="16"/>
      <c r="I145" s="16" t="s">
        <v>116</v>
      </c>
      <c r="J145" s="16"/>
      <c r="K145" s="18" t="s">
        <v>387</v>
      </c>
      <c r="L145" s="19">
        <v>42977</v>
      </c>
      <c r="M145" s="19">
        <v>43091</v>
      </c>
      <c r="N145" s="20">
        <v>1343050366</v>
      </c>
      <c r="O145" s="20">
        <f>N145*90%</f>
        <v>1208745329.4000001</v>
      </c>
      <c r="P145" s="21">
        <f>O145/737717</f>
        <v>1638.494611619361</v>
      </c>
      <c r="Q145" s="20">
        <f>P145*877803</f>
        <v>1438275485.5633099</v>
      </c>
      <c r="R145" s="20">
        <f>Q145</f>
        <v>1438275485.5633099</v>
      </c>
      <c r="S145" s="22" t="s">
        <v>23</v>
      </c>
      <c r="T145" s="12"/>
    </row>
    <row r="146" spans="2:20" ht="85.5" customHeight="1" x14ac:dyDescent="0.2">
      <c r="B146" s="75"/>
      <c r="C146" s="75"/>
      <c r="D146" s="16" t="s">
        <v>150</v>
      </c>
      <c r="E146" s="16" t="s">
        <v>150</v>
      </c>
      <c r="F146" s="16" t="s">
        <v>193</v>
      </c>
      <c r="G146" s="16"/>
      <c r="H146" s="16" t="s">
        <v>116</v>
      </c>
      <c r="I146" s="16"/>
      <c r="J146" s="16" t="s">
        <v>116</v>
      </c>
      <c r="K146" s="18" t="s">
        <v>386</v>
      </c>
      <c r="L146" s="19">
        <v>42657</v>
      </c>
      <c r="M146" s="19">
        <v>42735</v>
      </c>
      <c r="N146" s="20">
        <v>479602000</v>
      </c>
      <c r="O146" s="20">
        <f t="shared" ref="O146:O150" si="32">N146</f>
        <v>479602000</v>
      </c>
      <c r="P146" s="21">
        <f>O146/689455</f>
        <v>695.6248050996802</v>
      </c>
      <c r="Q146" s="20">
        <f t="shared" ref="Q146:Q150" si="33">P146*877803</f>
        <v>610621540.79091454</v>
      </c>
      <c r="R146" s="20">
        <f t="shared" ref="R146:R150" si="34">Q146</f>
        <v>610621540.79091454</v>
      </c>
      <c r="S146" s="22" t="s">
        <v>23</v>
      </c>
      <c r="T146" s="12"/>
    </row>
    <row r="147" spans="2:20" ht="76.5" customHeight="1" x14ac:dyDescent="0.2">
      <c r="B147" s="75"/>
      <c r="C147" s="75"/>
      <c r="D147" s="16" t="s">
        <v>188</v>
      </c>
      <c r="E147" s="16" t="s">
        <v>188</v>
      </c>
      <c r="F147" s="16" t="s">
        <v>194</v>
      </c>
      <c r="G147" s="16"/>
      <c r="H147" s="16" t="s">
        <v>116</v>
      </c>
      <c r="I147" s="16"/>
      <c r="J147" s="16" t="s">
        <v>116</v>
      </c>
      <c r="K147" s="18" t="s">
        <v>388</v>
      </c>
      <c r="L147" s="19">
        <v>43448</v>
      </c>
      <c r="M147" s="19">
        <v>43453</v>
      </c>
      <c r="N147" s="20">
        <v>526145172</v>
      </c>
      <c r="O147" s="20">
        <f t="shared" si="32"/>
        <v>526145172</v>
      </c>
      <c r="P147" s="21">
        <f>O147/781242</f>
        <v>673.47271652061715</v>
      </c>
      <c r="Q147" s="20">
        <f t="shared" si="33"/>
        <v>591176370.97994733</v>
      </c>
      <c r="R147" s="20">
        <f t="shared" si="34"/>
        <v>591176370.97994733</v>
      </c>
      <c r="S147" s="22" t="s">
        <v>23</v>
      </c>
      <c r="T147" s="12"/>
    </row>
    <row r="148" spans="2:20" ht="36.75" customHeight="1" x14ac:dyDescent="0.2">
      <c r="B148" s="75"/>
      <c r="C148" s="75"/>
      <c r="D148" s="16" t="s">
        <v>109</v>
      </c>
      <c r="E148" s="16" t="s">
        <v>109</v>
      </c>
      <c r="F148" s="16" t="s">
        <v>195</v>
      </c>
      <c r="G148" s="16"/>
      <c r="H148" s="16" t="s">
        <v>116</v>
      </c>
      <c r="I148" s="16"/>
      <c r="J148" s="16" t="s">
        <v>116</v>
      </c>
      <c r="K148" s="18" t="s">
        <v>389</v>
      </c>
      <c r="L148" s="19">
        <v>43326</v>
      </c>
      <c r="M148" s="19">
        <v>43420</v>
      </c>
      <c r="N148" s="20">
        <v>318746736</v>
      </c>
      <c r="O148" s="20">
        <f t="shared" si="32"/>
        <v>318746736</v>
      </c>
      <c r="P148" s="21">
        <f>O148/781242</f>
        <v>408</v>
      </c>
      <c r="Q148" s="20">
        <f t="shared" si="33"/>
        <v>358143624</v>
      </c>
      <c r="R148" s="20">
        <f t="shared" si="34"/>
        <v>358143624</v>
      </c>
      <c r="S148" s="22" t="s">
        <v>23</v>
      </c>
      <c r="T148" s="12"/>
    </row>
    <row r="149" spans="2:20" ht="44.25" customHeight="1" x14ac:dyDescent="0.2">
      <c r="B149" s="75"/>
      <c r="C149" s="75"/>
      <c r="D149" s="16" t="s">
        <v>189</v>
      </c>
      <c r="E149" s="16" t="s">
        <v>189</v>
      </c>
      <c r="F149" s="16" t="s">
        <v>196</v>
      </c>
      <c r="G149" s="16"/>
      <c r="H149" s="16" t="s">
        <v>116</v>
      </c>
      <c r="I149" s="16"/>
      <c r="J149" s="16" t="s">
        <v>116</v>
      </c>
      <c r="K149" s="18" t="s">
        <v>390</v>
      </c>
      <c r="L149" s="19">
        <v>43267</v>
      </c>
      <c r="M149" s="19">
        <v>43267</v>
      </c>
      <c r="N149" s="20">
        <v>311197422</v>
      </c>
      <c r="O149" s="20">
        <f t="shared" si="32"/>
        <v>311197422</v>
      </c>
      <c r="P149" s="21">
        <f>O149/781242</f>
        <v>398.33677912861828</v>
      </c>
      <c r="Q149" s="20">
        <f t="shared" si="33"/>
        <v>349661219.72943848</v>
      </c>
      <c r="R149" s="20">
        <f t="shared" si="34"/>
        <v>349661219.72943848</v>
      </c>
      <c r="S149" s="22" t="s">
        <v>23</v>
      </c>
      <c r="T149" s="12"/>
    </row>
    <row r="150" spans="2:20" ht="62.25" customHeight="1" x14ac:dyDescent="0.2">
      <c r="B150" s="75"/>
      <c r="C150" s="75"/>
      <c r="D150" s="16" t="s">
        <v>190</v>
      </c>
      <c r="E150" s="16" t="s">
        <v>190</v>
      </c>
      <c r="F150" s="16" t="s">
        <v>197</v>
      </c>
      <c r="G150" s="16"/>
      <c r="H150" s="16" t="s">
        <v>116</v>
      </c>
      <c r="I150" s="16"/>
      <c r="J150" s="16" t="s">
        <v>116</v>
      </c>
      <c r="K150" s="18" t="s">
        <v>391</v>
      </c>
      <c r="L150" s="19">
        <v>43699</v>
      </c>
      <c r="M150" s="19">
        <v>43768</v>
      </c>
      <c r="N150" s="20">
        <v>314987526</v>
      </c>
      <c r="O150" s="20">
        <f t="shared" si="32"/>
        <v>314987526</v>
      </c>
      <c r="P150" s="21">
        <f>O150/828116</f>
        <v>380.36642934081698</v>
      </c>
      <c r="Q150" s="20">
        <f t="shared" si="33"/>
        <v>333886792.77465719</v>
      </c>
      <c r="R150" s="20">
        <f t="shared" si="34"/>
        <v>333886792.77465719</v>
      </c>
      <c r="S150" s="22" t="s">
        <v>23</v>
      </c>
      <c r="T150" s="12"/>
    </row>
    <row r="151" spans="2:20" ht="25.5" x14ac:dyDescent="0.2">
      <c r="B151" s="66"/>
      <c r="C151" s="67"/>
      <c r="D151" s="67"/>
      <c r="E151" s="67"/>
      <c r="F151" s="67"/>
      <c r="G151" s="67"/>
      <c r="H151" s="67"/>
      <c r="I151" s="67"/>
      <c r="J151" s="67"/>
      <c r="K151" s="67"/>
      <c r="L151" s="67"/>
      <c r="M151" s="67"/>
      <c r="N151" s="67"/>
      <c r="O151" s="67"/>
      <c r="P151" s="67"/>
      <c r="Q151" s="68"/>
      <c r="R151" s="23">
        <f>SUM(R145:R150)</f>
        <v>3681765033.8382673</v>
      </c>
      <c r="S151" s="26" t="s">
        <v>23</v>
      </c>
      <c r="T151" s="34" t="s">
        <v>78</v>
      </c>
    </row>
    <row r="152" spans="2:20" x14ac:dyDescent="0.2">
      <c r="B152" s="24"/>
      <c r="C152" s="24"/>
      <c r="D152" s="24"/>
      <c r="E152" s="24"/>
      <c r="F152" s="24"/>
      <c r="G152" s="24"/>
      <c r="H152" s="24"/>
      <c r="I152" s="24"/>
      <c r="J152" s="24"/>
      <c r="K152" s="24"/>
      <c r="L152" s="24"/>
      <c r="M152" s="24"/>
      <c r="N152" s="24"/>
      <c r="O152" s="24"/>
      <c r="P152" s="24"/>
      <c r="Q152" s="24"/>
      <c r="R152" s="25"/>
      <c r="S152" s="24"/>
      <c r="T152" s="13"/>
    </row>
    <row r="154" spans="2:20" ht="73.5" customHeight="1" x14ac:dyDescent="0.2">
      <c r="B154" s="72" t="s">
        <v>21</v>
      </c>
      <c r="C154" s="72" t="s">
        <v>71</v>
      </c>
      <c r="D154" s="72" t="s">
        <v>72</v>
      </c>
      <c r="E154" s="72" t="s">
        <v>73</v>
      </c>
      <c r="F154" s="76" t="s">
        <v>2</v>
      </c>
      <c r="G154" s="72" t="s">
        <v>27</v>
      </c>
      <c r="H154" s="72"/>
      <c r="I154" s="72" t="s">
        <v>8</v>
      </c>
      <c r="J154" s="72"/>
      <c r="K154" s="72" t="s">
        <v>3</v>
      </c>
      <c r="L154" s="72" t="s">
        <v>4</v>
      </c>
      <c r="M154" s="72" t="s">
        <v>5</v>
      </c>
      <c r="N154" s="79" t="s">
        <v>6</v>
      </c>
      <c r="O154" s="80" t="s">
        <v>18</v>
      </c>
      <c r="P154" s="80" t="s">
        <v>19</v>
      </c>
      <c r="Q154" s="80" t="s">
        <v>77</v>
      </c>
      <c r="R154" s="69" t="s">
        <v>17</v>
      </c>
      <c r="S154" s="72" t="s">
        <v>79</v>
      </c>
      <c r="T154" s="73" t="s">
        <v>1</v>
      </c>
    </row>
    <row r="155" spans="2:20" x14ac:dyDescent="0.2">
      <c r="B155" s="72"/>
      <c r="C155" s="72"/>
      <c r="D155" s="72"/>
      <c r="E155" s="72"/>
      <c r="F155" s="77"/>
      <c r="G155" s="72" t="s">
        <v>12</v>
      </c>
      <c r="H155" s="72" t="s">
        <v>9</v>
      </c>
      <c r="I155" s="72" t="s">
        <v>10</v>
      </c>
      <c r="J155" s="72" t="s">
        <v>7</v>
      </c>
      <c r="K155" s="72"/>
      <c r="L155" s="72"/>
      <c r="M155" s="72"/>
      <c r="N155" s="79"/>
      <c r="O155" s="80"/>
      <c r="P155" s="80"/>
      <c r="Q155" s="80"/>
      <c r="R155" s="70"/>
      <c r="S155" s="72"/>
      <c r="T155" s="73"/>
    </row>
    <row r="156" spans="2:20" x14ac:dyDescent="0.2">
      <c r="B156" s="72"/>
      <c r="C156" s="72"/>
      <c r="D156" s="72"/>
      <c r="E156" s="72"/>
      <c r="F156" s="78"/>
      <c r="G156" s="72"/>
      <c r="H156" s="72"/>
      <c r="I156" s="72"/>
      <c r="J156" s="72"/>
      <c r="K156" s="72"/>
      <c r="L156" s="72"/>
      <c r="M156" s="72"/>
      <c r="N156" s="79"/>
      <c r="O156" s="80"/>
      <c r="P156" s="80"/>
      <c r="Q156" s="80"/>
      <c r="R156" s="71"/>
      <c r="S156" s="72"/>
      <c r="T156" s="73"/>
    </row>
    <row r="157" spans="2:20" ht="127.5" customHeight="1" x14ac:dyDescent="0.2">
      <c r="B157" s="74" t="s">
        <v>52</v>
      </c>
      <c r="C157" s="74" t="s">
        <v>104</v>
      </c>
      <c r="D157" s="16" t="s">
        <v>174</v>
      </c>
      <c r="E157" s="16" t="s">
        <v>174</v>
      </c>
      <c r="F157" s="16" t="s">
        <v>178</v>
      </c>
      <c r="G157" s="16"/>
      <c r="H157" s="16" t="s">
        <v>116</v>
      </c>
      <c r="I157" s="16"/>
      <c r="J157" s="16" t="s">
        <v>116</v>
      </c>
      <c r="K157" s="18" t="s">
        <v>392</v>
      </c>
      <c r="L157" s="19">
        <v>42268</v>
      </c>
      <c r="M157" s="19">
        <v>42369</v>
      </c>
      <c r="N157" s="20">
        <v>1173362500</v>
      </c>
      <c r="O157" s="20">
        <f>15800000+34051724+23793103+71724414+14275862+70724138+23000000+3620690+3965517+21775862+39413793+33600000+38275862+48706897+36637931+37775862+27931034+34310345+46310345+101724138+4800000+10823276+14144828+22200000+7241379+3800000+7715517+3793103+3620690+7600000+3144828+14768534+6853448+46000000+45600000+3318966+14200000+5341810+2199569+13352586+7068966+2141379+156343423</f>
        <v>1133489819</v>
      </c>
      <c r="P157" s="21">
        <f>O157/644350</f>
        <v>1759.1213145029876</v>
      </c>
      <c r="Q157" s="20">
        <f>P157*877803</f>
        <v>1544161967.2346661</v>
      </c>
      <c r="R157" s="20">
        <f>Q157</f>
        <v>1544161967.2346661</v>
      </c>
      <c r="S157" s="22" t="s">
        <v>23</v>
      </c>
      <c r="T157" s="46" t="s">
        <v>129</v>
      </c>
    </row>
    <row r="158" spans="2:20" ht="148.5" customHeight="1" x14ac:dyDescent="0.2">
      <c r="B158" s="75"/>
      <c r="C158" s="75"/>
      <c r="D158" s="16" t="s">
        <v>175</v>
      </c>
      <c r="E158" s="16" t="s">
        <v>175</v>
      </c>
      <c r="F158" s="16" t="s">
        <v>179</v>
      </c>
      <c r="G158" s="16"/>
      <c r="H158" s="16" t="s">
        <v>116</v>
      </c>
      <c r="I158" s="16" t="s">
        <v>116</v>
      </c>
      <c r="J158" s="16"/>
      <c r="K158" s="18" t="s">
        <v>393</v>
      </c>
      <c r="L158" s="19">
        <v>43271</v>
      </c>
      <c r="M158" s="19">
        <v>43432</v>
      </c>
      <c r="N158" s="20">
        <v>31450000</v>
      </c>
      <c r="O158" s="20">
        <v>0</v>
      </c>
      <c r="P158" s="21">
        <f>O158/781242</f>
        <v>0</v>
      </c>
      <c r="Q158" s="20">
        <f t="shared" ref="Q158:Q162" si="35">P158*877803</f>
        <v>0</v>
      </c>
      <c r="R158" s="20">
        <f t="shared" ref="R158:R162" si="36">Q158</f>
        <v>0</v>
      </c>
      <c r="S158" s="22" t="s">
        <v>128</v>
      </c>
      <c r="T158" s="12" t="s">
        <v>185</v>
      </c>
    </row>
    <row r="159" spans="2:20" ht="101.25" customHeight="1" x14ac:dyDescent="0.2">
      <c r="B159" s="75"/>
      <c r="C159" s="75"/>
      <c r="D159" s="16" t="s">
        <v>176</v>
      </c>
      <c r="E159" s="16" t="s">
        <v>176</v>
      </c>
      <c r="F159" s="16" t="s">
        <v>180</v>
      </c>
      <c r="G159" s="16"/>
      <c r="H159" s="16" t="s">
        <v>116</v>
      </c>
      <c r="I159" s="16" t="s">
        <v>116</v>
      </c>
      <c r="J159" s="16"/>
      <c r="K159" s="18" t="s">
        <v>394</v>
      </c>
      <c r="L159" s="19">
        <v>43318</v>
      </c>
      <c r="M159" s="19">
        <v>43328</v>
      </c>
      <c r="N159" s="20">
        <v>53299000</v>
      </c>
      <c r="O159" s="20">
        <f>N159</f>
        <v>53299000</v>
      </c>
      <c r="P159" s="21">
        <f>O159/781242</f>
        <v>68.223418607806551</v>
      </c>
      <c r="Q159" s="20">
        <f t="shared" si="35"/>
        <v>59886721.524188414</v>
      </c>
      <c r="R159" s="20">
        <f t="shared" si="36"/>
        <v>59886721.524188414</v>
      </c>
      <c r="S159" s="22" t="s">
        <v>23</v>
      </c>
      <c r="T159" s="12"/>
    </row>
    <row r="160" spans="2:20" ht="91.5" customHeight="1" x14ac:dyDescent="0.2">
      <c r="B160" s="75"/>
      <c r="C160" s="75"/>
      <c r="D160" s="16" t="s">
        <v>177</v>
      </c>
      <c r="E160" s="16" t="s">
        <v>177</v>
      </c>
      <c r="F160" s="16" t="s">
        <v>181</v>
      </c>
      <c r="G160" s="16"/>
      <c r="H160" s="16" t="s">
        <v>116</v>
      </c>
      <c r="I160" s="16" t="s">
        <v>116</v>
      </c>
      <c r="J160" s="16"/>
      <c r="K160" s="18" t="s">
        <v>395</v>
      </c>
      <c r="L160" s="19">
        <v>42331</v>
      </c>
      <c r="M160" s="19">
        <v>42369</v>
      </c>
      <c r="N160" s="20">
        <v>326474998</v>
      </c>
      <c r="O160" s="20">
        <f>N160</f>
        <v>326474998</v>
      </c>
      <c r="P160" s="21">
        <f>O160/644350</f>
        <v>506.67338868627297</v>
      </c>
      <c r="Q160" s="20">
        <f t="shared" si="35"/>
        <v>444759420.60897648</v>
      </c>
      <c r="R160" s="20">
        <f t="shared" si="36"/>
        <v>444759420.60897648</v>
      </c>
      <c r="S160" s="22" t="s">
        <v>23</v>
      </c>
      <c r="T160" s="12"/>
    </row>
    <row r="161" spans="2:20" ht="145.5" customHeight="1" x14ac:dyDescent="0.2">
      <c r="B161" s="75"/>
      <c r="C161" s="75"/>
      <c r="D161" s="16" t="s">
        <v>150</v>
      </c>
      <c r="E161" s="16" t="s">
        <v>150</v>
      </c>
      <c r="F161" s="16">
        <v>321</v>
      </c>
      <c r="G161" s="16"/>
      <c r="H161" s="16" t="s">
        <v>116</v>
      </c>
      <c r="I161" s="16" t="s">
        <v>116</v>
      </c>
      <c r="J161" s="16"/>
      <c r="K161" s="18" t="s">
        <v>397</v>
      </c>
      <c r="L161" s="19">
        <v>43437</v>
      </c>
      <c r="M161" s="19">
        <v>43459</v>
      </c>
      <c r="N161" s="20">
        <v>59200000</v>
      </c>
      <c r="O161" s="20">
        <v>0</v>
      </c>
      <c r="P161" s="21">
        <f t="shared" ref="P161:P162" si="37">O161/737717</f>
        <v>0</v>
      </c>
      <c r="Q161" s="20">
        <f t="shared" si="35"/>
        <v>0</v>
      </c>
      <c r="R161" s="20">
        <f t="shared" si="36"/>
        <v>0</v>
      </c>
      <c r="S161" s="22" t="s">
        <v>128</v>
      </c>
      <c r="T161" s="46" t="s">
        <v>183</v>
      </c>
    </row>
    <row r="162" spans="2:20" ht="155.25" customHeight="1" x14ac:dyDescent="0.2">
      <c r="B162" s="75"/>
      <c r="C162" s="75"/>
      <c r="D162" s="16" t="s">
        <v>175</v>
      </c>
      <c r="E162" s="16" t="s">
        <v>175</v>
      </c>
      <c r="F162" s="16" t="s">
        <v>182</v>
      </c>
      <c r="G162" s="16"/>
      <c r="H162" s="16" t="s">
        <v>116</v>
      </c>
      <c r="I162" s="16" t="s">
        <v>116</v>
      </c>
      <c r="J162" s="16"/>
      <c r="K162" s="18" t="s">
        <v>396</v>
      </c>
      <c r="L162" s="19">
        <v>43398</v>
      </c>
      <c r="M162" s="19">
        <v>43419</v>
      </c>
      <c r="N162" s="20">
        <v>34800000</v>
      </c>
      <c r="O162" s="20">
        <v>0</v>
      </c>
      <c r="P162" s="21">
        <f t="shared" si="37"/>
        <v>0</v>
      </c>
      <c r="Q162" s="20">
        <f t="shared" si="35"/>
        <v>0</v>
      </c>
      <c r="R162" s="20">
        <f t="shared" si="36"/>
        <v>0</v>
      </c>
      <c r="S162" s="22" t="s">
        <v>128</v>
      </c>
      <c r="T162" s="46" t="s">
        <v>186</v>
      </c>
    </row>
    <row r="163" spans="2:20" ht="25.5" x14ac:dyDescent="0.2">
      <c r="B163" s="66"/>
      <c r="C163" s="67"/>
      <c r="D163" s="67"/>
      <c r="E163" s="67"/>
      <c r="F163" s="67"/>
      <c r="G163" s="67"/>
      <c r="H163" s="67"/>
      <c r="I163" s="67"/>
      <c r="J163" s="67"/>
      <c r="K163" s="67"/>
      <c r="L163" s="67"/>
      <c r="M163" s="67"/>
      <c r="N163" s="67"/>
      <c r="O163" s="67"/>
      <c r="P163" s="67"/>
      <c r="Q163" s="68"/>
      <c r="R163" s="23">
        <f>SUM(R157:R162)</f>
        <v>2048808109.3678312</v>
      </c>
      <c r="S163" s="26" t="s">
        <v>128</v>
      </c>
      <c r="T163" s="34" t="s">
        <v>78</v>
      </c>
    </row>
    <row r="166" spans="2:20" ht="56.25" customHeight="1" x14ac:dyDescent="0.2">
      <c r="B166" s="72" t="s">
        <v>21</v>
      </c>
      <c r="C166" s="72" t="s">
        <v>71</v>
      </c>
      <c r="D166" s="72" t="s">
        <v>72</v>
      </c>
      <c r="E166" s="72" t="s">
        <v>73</v>
      </c>
      <c r="F166" s="76" t="s">
        <v>2</v>
      </c>
      <c r="G166" s="72" t="s">
        <v>27</v>
      </c>
      <c r="H166" s="72"/>
      <c r="I166" s="72" t="s">
        <v>8</v>
      </c>
      <c r="J166" s="72"/>
      <c r="K166" s="72" t="s">
        <v>3</v>
      </c>
      <c r="L166" s="72" t="s">
        <v>4</v>
      </c>
      <c r="M166" s="72" t="s">
        <v>5</v>
      </c>
      <c r="N166" s="79" t="s">
        <v>6</v>
      </c>
      <c r="O166" s="80" t="s">
        <v>18</v>
      </c>
      <c r="P166" s="80" t="s">
        <v>19</v>
      </c>
      <c r="Q166" s="80" t="s">
        <v>77</v>
      </c>
      <c r="R166" s="69" t="s">
        <v>17</v>
      </c>
      <c r="S166" s="72" t="s">
        <v>79</v>
      </c>
      <c r="T166" s="73" t="s">
        <v>1</v>
      </c>
    </row>
    <row r="167" spans="2:20" x14ac:dyDescent="0.2">
      <c r="B167" s="72"/>
      <c r="C167" s="72"/>
      <c r="D167" s="72"/>
      <c r="E167" s="72"/>
      <c r="F167" s="77"/>
      <c r="G167" s="72" t="s">
        <v>12</v>
      </c>
      <c r="H167" s="72" t="s">
        <v>9</v>
      </c>
      <c r="I167" s="72" t="s">
        <v>10</v>
      </c>
      <c r="J167" s="72" t="s">
        <v>7</v>
      </c>
      <c r="K167" s="72"/>
      <c r="L167" s="72"/>
      <c r="M167" s="72"/>
      <c r="N167" s="79"/>
      <c r="O167" s="80"/>
      <c r="P167" s="80"/>
      <c r="Q167" s="80"/>
      <c r="R167" s="70"/>
      <c r="S167" s="72"/>
      <c r="T167" s="73"/>
    </row>
    <row r="168" spans="2:20" x14ac:dyDescent="0.2">
      <c r="B168" s="72"/>
      <c r="C168" s="72"/>
      <c r="D168" s="72"/>
      <c r="E168" s="72"/>
      <c r="F168" s="78"/>
      <c r="G168" s="72"/>
      <c r="H168" s="72"/>
      <c r="I168" s="72"/>
      <c r="J168" s="72"/>
      <c r="K168" s="72"/>
      <c r="L168" s="72"/>
      <c r="M168" s="72"/>
      <c r="N168" s="79"/>
      <c r="O168" s="80"/>
      <c r="P168" s="80"/>
      <c r="Q168" s="80"/>
      <c r="R168" s="71"/>
      <c r="S168" s="72"/>
      <c r="T168" s="73"/>
    </row>
    <row r="169" spans="2:20" ht="54" customHeight="1" x14ac:dyDescent="0.2">
      <c r="B169" s="74" t="s">
        <v>54</v>
      </c>
      <c r="C169" s="74" t="s">
        <v>104</v>
      </c>
      <c r="D169" s="16" t="s">
        <v>149</v>
      </c>
      <c r="E169" s="16" t="s">
        <v>149</v>
      </c>
      <c r="F169" s="16">
        <v>1024516</v>
      </c>
      <c r="G169" s="16"/>
      <c r="H169" s="16" t="s">
        <v>116</v>
      </c>
      <c r="I169" s="16" t="s">
        <v>116</v>
      </c>
      <c r="J169" s="16"/>
      <c r="K169" s="18" t="s">
        <v>160</v>
      </c>
      <c r="L169" s="19">
        <v>43677</v>
      </c>
      <c r="M169" s="19">
        <v>43920</v>
      </c>
      <c r="N169" s="20">
        <v>7550389081</v>
      </c>
      <c r="O169" s="20">
        <f>N169</f>
        <v>7550389081</v>
      </c>
      <c r="P169" s="21">
        <f>O169/877803</f>
        <v>8601.4619236890285</v>
      </c>
      <c r="Q169" s="20">
        <f>P169*877803</f>
        <v>7550389081</v>
      </c>
      <c r="R169" s="20">
        <f>Q169</f>
        <v>7550389081</v>
      </c>
      <c r="S169" s="22" t="s">
        <v>23</v>
      </c>
      <c r="T169" s="12"/>
    </row>
    <row r="170" spans="2:20" ht="83.25" customHeight="1" x14ac:dyDescent="0.2">
      <c r="B170" s="75"/>
      <c r="C170" s="75"/>
      <c r="D170" s="16" t="s">
        <v>151</v>
      </c>
      <c r="E170" s="16" t="s">
        <v>151</v>
      </c>
      <c r="F170" s="16" t="s">
        <v>154</v>
      </c>
      <c r="G170" s="16" t="s">
        <v>158</v>
      </c>
      <c r="H170" s="16"/>
      <c r="I170" s="16" t="s">
        <v>116</v>
      </c>
      <c r="J170" s="16"/>
      <c r="K170" s="18" t="s">
        <v>161</v>
      </c>
      <c r="L170" s="19">
        <v>41575</v>
      </c>
      <c r="M170" s="19">
        <v>42121</v>
      </c>
      <c r="N170" s="20">
        <v>7254260639</v>
      </c>
      <c r="O170" s="20">
        <v>984109141</v>
      </c>
      <c r="P170" s="21">
        <f>O170/644350</f>
        <v>1527.2897353922558</v>
      </c>
      <c r="Q170" s="20">
        <f>P170*877803</f>
        <v>1340659511.5965283</v>
      </c>
      <c r="R170" s="20">
        <f>Q170</f>
        <v>1340659511.5965283</v>
      </c>
      <c r="S170" s="22" t="s">
        <v>23</v>
      </c>
      <c r="T170" s="12" t="s">
        <v>165</v>
      </c>
    </row>
    <row r="171" spans="2:20" ht="63.75" customHeight="1" x14ac:dyDescent="0.2">
      <c r="B171" s="75"/>
      <c r="C171" s="75"/>
      <c r="D171" s="16" t="s">
        <v>109</v>
      </c>
      <c r="E171" s="16" t="s">
        <v>109</v>
      </c>
      <c r="F171" s="16" t="s">
        <v>155</v>
      </c>
      <c r="G171" s="16" t="s">
        <v>166</v>
      </c>
      <c r="H171" s="16"/>
      <c r="I171" s="16" t="s">
        <v>116</v>
      </c>
      <c r="J171" s="16"/>
      <c r="K171" s="18" t="s">
        <v>162</v>
      </c>
      <c r="L171" s="19">
        <v>41274</v>
      </c>
      <c r="M171" s="19">
        <v>41469</v>
      </c>
      <c r="N171" s="20">
        <v>2397118153</v>
      </c>
      <c r="O171" s="20">
        <f>N171*35.9%</f>
        <v>860565416.92699993</v>
      </c>
      <c r="P171" s="21">
        <f>O171/589500</f>
        <v>1459.8225902069548</v>
      </c>
      <c r="Q171" s="20">
        <f>P171*877803</f>
        <v>1281436649.1514356</v>
      </c>
      <c r="R171" s="20">
        <f>Q171</f>
        <v>1281436649.1514356</v>
      </c>
      <c r="S171" s="22" t="s">
        <v>23</v>
      </c>
      <c r="T171" s="12" t="s">
        <v>165</v>
      </c>
    </row>
    <row r="172" spans="2:20" ht="57.75" customHeight="1" x14ac:dyDescent="0.2">
      <c r="B172" s="75"/>
      <c r="C172" s="75"/>
      <c r="D172" s="16" t="s">
        <v>152</v>
      </c>
      <c r="E172" s="16" t="s">
        <v>152</v>
      </c>
      <c r="F172" s="16" t="s">
        <v>156</v>
      </c>
      <c r="G172" s="16"/>
      <c r="H172" s="16" t="s">
        <v>116</v>
      </c>
      <c r="I172" s="16" t="s">
        <v>116</v>
      </c>
      <c r="J172" s="16"/>
      <c r="K172" s="18" t="s">
        <v>163</v>
      </c>
      <c r="L172" s="19">
        <v>42702</v>
      </c>
      <c r="M172" s="19">
        <v>42897</v>
      </c>
      <c r="N172" s="20">
        <v>1041523921</v>
      </c>
      <c r="O172" s="20">
        <f>N172</f>
        <v>1041523921</v>
      </c>
      <c r="P172" s="21">
        <f>O172/737717</f>
        <v>1411.8204148745385</v>
      </c>
      <c r="Q172" s="20">
        <f>P172*877803</f>
        <v>1239300195.6381145</v>
      </c>
      <c r="R172" s="20">
        <f>Q172</f>
        <v>1239300195.6381145</v>
      </c>
      <c r="S172" s="22" t="s">
        <v>23</v>
      </c>
      <c r="T172" s="12"/>
    </row>
    <row r="173" spans="2:20" ht="77.25" customHeight="1" x14ac:dyDescent="0.2">
      <c r="B173" s="75"/>
      <c r="C173" s="75"/>
      <c r="D173" s="16" t="s">
        <v>153</v>
      </c>
      <c r="E173" s="16" t="s">
        <v>153</v>
      </c>
      <c r="F173" s="16" t="s">
        <v>157</v>
      </c>
      <c r="G173" s="16" t="s">
        <v>159</v>
      </c>
      <c r="H173" s="16"/>
      <c r="I173" s="16" t="s">
        <v>116</v>
      </c>
      <c r="J173" s="16"/>
      <c r="K173" s="18" t="s">
        <v>164</v>
      </c>
      <c r="L173" s="19">
        <v>40238</v>
      </c>
      <c r="M173" s="19">
        <v>40329</v>
      </c>
      <c r="N173" s="20">
        <v>747385390</v>
      </c>
      <c r="O173" s="20">
        <f>N173*99%</f>
        <v>739911536.10000002</v>
      </c>
      <c r="P173" s="21">
        <f>O173/515000</f>
        <v>1436.7214293203883</v>
      </c>
      <c r="Q173" s="20">
        <f>P173*877803</f>
        <v>1261158380.8217249</v>
      </c>
      <c r="R173" s="20">
        <f>Q173</f>
        <v>1261158380.8217249</v>
      </c>
      <c r="S173" s="22" t="s">
        <v>23</v>
      </c>
      <c r="T173" s="12" t="s">
        <v>165</v>
      </c>
    </row>
    <row r="174" spans="2:20" x14ac:dyDescent="0.2">
      <c r="B174" s="75"/>
      <c r="C174" s="75"/>
    </row>
    <row r="175" spans="2:20" ht="25.5" x14ac:dyDescent="0.2">
      <c r="B175" s="66"/>
      <c r="C175" s="67"/>
      <c r="D175" s="67"/>
      <c r="E175" s="67"/>
      <c r="F175" s="67"/>
      <c r="G175" s="67"/>
      <c r="H175" s="67"/>
      <c r="I175" s="67"/>
      <c r="J175" s="67"/>
      <c r="K175" s="67"/>
      <c r="L175" s="67"/>
      <c r="M175" s="67"/>
      <c r="N175" s="67"/>
      <c r="O175" s="67"/>
      <c r="P175" s="67"/>
      <c r="Q175" s="68"/>
      <c r="R175" s="23">
        <f>SUM(R169:R173)</f>
        <v>12672943818.207806</v>
      </c>
      <c r="S175" s="26" t="s">
        <v>23</v>
      </c>
      <c r="T175" s="34" t="s">
        <v>78</v>
      </c>
    </row>
    <row r="178" spans="2:20" ht="75" customHeight="1" x14ac:dyDescent="0.2">
      <c r="B178" s="72" t="s">
        <v>21</v>
      </c>
      <c r="C178" s="72" t="s">
        <v>71</v>
      </c>
      <c r="D178" s="72" t="s">
        <v>72</v>
      </c>
      <c r="E178" s="72" t="s">
        <v>73</v>
      </c>
      <c r="F178" s="76" t="s">
        <v>2</v>
      </c>
      <c r="G178" s="72" t="s">
        <v>27</v>
      </c>
      <c r="H178" s="72"/>
      <c r="I178" s="72" t="s">
        <v>8</v>
      </c>
      <c r="J178" s="72"/>
      <c r="K178" s="72" t="s">
        <v>3</v>
      </c>
      <c r="L178" s="72" t="s">
        <v>4</v>
      </c>
      <c r="M178" s="72" t="s">
        <v>5</v>
      </c>
      <c r="N178" s="79" t="s">
        <v>6</v>
      </c>
      <c r="O178" s="80" t="s">
        <v>18</v>
      </c>
      <c r="P178" s="80" t="s">
        <v>19</v>
      </c>
      <c r="Q178" s="80" t="s">
        <v>77</v>
      </c>
      <c r="R178" s="69" t="s">
        <v>17</v>
      </c>
      <c r="S178" s="72" t="s">
        <v>79</v>
      </c>
      <c r="T178" s="73" t="s">
        <v>1</v>
      </c>
    </row>
    <row r="179" spans="2:20" x14ac:dyDescent="0.2">
      <c r="B179" s="72"/>
      <c r="C179" s="72"/>
      <c r="D179" s="72"/>
      <c r="E179" s="72"/>
      <c r="F179" s="77"/>
      <c r="G179" s="72" t="s">
        <v>12</v>
      </c>
      <c r="H179" s="72" t="s">
        <v>9</v>
      </c>
      <c r="I179" s="72" t="s">
        <v>10</v>
      </c>
      <c r="J179" s="72" t="s">
        <v>7</v>
      </c>
      <c r="K179" s="72"/>
      <c r="L179" s="72"/>
      <c r="M179" s="72"/>
      <c r="N179" s="79"/>
      <c r="O179" s="80"/>
      <c r="P179" s="80"/>
      <c r="Q179" s="80"/>
      <c r="R179" s="70"/>
      <c r="S179" s="72"/>
      <c r="T179" s="73"/>
    </row>
    <row r="180" spans="2:20" x14ac:dyDescent="0.2">
      <c r="B180" s="72"/>
      <c r="C180" s="72"/>
      <c r="D180" s="72"/>
      <c r="E180" s="72"/>
      <c r="F180" s="78"/>
      <c r="G180" s="72"/>
      <c r="H180" s="72"/>
      <c r="I180" s="72"/>
      <c r="J180" s="72"/>
      <c r="K180" s="72"/>
      <c r="L180" s="72"/>
      <c r="M180" s="72"/>
      <c r="N180" s="79"/>
      <c r="O180" s="80"/>
      <c r="P180" s="80"/>
      <c r="Q180" s="80"/>
      <c r="R180" s="71"/>
      <c r="S180" s="72"/>
      <c r="T180" s="73"/>
    </row>
    <row r="181" spans="2:20" ht="161.25" customHeight="1" x14ac:dyDescent="0.2">
      <c r="B181" s="74" t="s">
        <v>65</v>
      </c>
      <c r="C181" s="74" t="s">
        <v>104</v>
      </c>
      <c r="D181" s="16" t="s">
        <v>130</v>
      </c>
      <c r="E181" s="16" t="s">
        <v>130</v>
      </c>
      <c r="F181" s="16" t="s">
        <v>136</v>
      </c>
      <c r="G181" s="16"/>
      <c r="H181" s="16" t="s">
        <v>116</v>
      </c>
      <c r="I181" s="16" t="s">
        <v>116</v>
      </c>
      <c r="J181" s="16"/>
      <c r="K181" s="18" t="s">
        <v>142</v>
      </c>
      <c r="L181" s="19">
        <v>42369</v>
      </c>
      <c r="M181" s="19">
        <v>42587</v>
      </c>
      <c r="N181" s="20">
        <v>1808900911</v>
      </c>
      <c r="O181" s="20">
        <v>0</v>
      </c>
      <c r="P181" s="21">
        <f>O181/737717</f>
        <v>0</v>
      </c>
      <c r="Q181" s="20">
        <f>P181*877803</f>
        <v>0</v>
      </c>
      <c r="R181" s="20">
        <f>Q181</f>
        <v>0</v>
      </c>
      <c r="S181" s="22" t="s">
        <v>128</v>
      </c>
      <c r="T181" s="46" t="s">
        <v>148</v>
      </c>
    </row>
    <row r="182" spans="2:20" ht="176.25" customHeight="1" x14ac:dyDescent="0.2">
      <c r="B182" s="75"/>
      <c r="C182" s="75"/>
      <c r="D182" s="16" t="s">
        <v>131</v>
      </c>
      <c r="E182" s="16" t="s">
        <v>131</v>
      </c>
      <c r="F182" s="16" t="s">
        <v>137</v>
      </c>
      <c r="G182" s="16"/>
      <c r="H182" s="16" t="s">
        <v>116</v>
      </c>
      <c r="I182" s="16" t="s">
        <v>116</v>
      </c>
      <c r="J182" s="16"/>
      <c r="K182" s="18" t="s">
        <v>143</v>
      </c>
      <c r="L182" s="19">
        <v>42877</v>
      </c>
      <c r="M182" s="19">
        <v>43040</v>
      </c>
      <c r="N182" s="20">
        <v>555960000</v>
      </c>
      <c r="O182" s="20">
        <v>0</v>
      </c>
      <c r="P182" s="21">
        <f>O182/616000</f>
        <v>0</v>
      </c>
      <c r="Q182" s="20">
        <f t="shared" ref="Q182:Q186" si="38">P182*877803</f>
        <v>0</v>
      </c>
      <c r="R182" s="20">
        <f t="shared" ref="R182:R186" si="39">Q182</f>
        <v>0</v>
      </c>
      <c r="S182" s="22" t="s">
        <v>128</v>
      </c>
      <c r="T182" s="46" t="s">
        <v>167</v>
      </c>
    </row>
    <row r="183" spans="2:20" ht="177.75" customHeight="1" x14ac:dyDescent="0.2">
      <c r="B183" s="75"/>
      <c r="C183" s="75"/>
      <c r="D183" s="16" t="s">
        <v>132</v>
      </c>
      <c r="E183" s="16" t="s">
        <v>132</v>
      </c>
      <c r="F183" s="16" t="s">
        <v>138</v>
      </c>
      <c r="G183" s="16"/>
      <c r="H183" s="16" t="s">
        <v>116</v>
      </c>
      <c r="I183" s="16" t="s">
        <v>116</v>
      </c>
      <c r="J183" s="16"/>
      <c r="K183" s="18" t="s">
        <v>144</v>
      </c>
      <c r="L183" s="19">
        <v>43769</v>
      </c>
      <c r="M183" s="19">
        <v>43798</v>
      </c>
      <c r="N183" s="20">
        <v>1065192299</v>
      </c>
      <c r="O183" s="20">
        <v>0</v>
      </c>
      <c r="P183" s="21">
        <f t="shared" ref="P183:P186" si="40">O183/737717</f>
        <v>0</v>
      </c>
      <c r="Q183" s="20">
        <f t="shared" si="38"/>
        <v>0</v>
      </c>
      <c r="R183" s="20">
        <f t="shared" si="39"/>
        <v>0</v>
      </c>
      <c r="S183" s="22" t="s">
        <v>128</v>
      </c>
      <c r="T183" s="46" t="s">
        <v>167</v>
      </c>
    </row>
    <row r="184" spans="2:20" ht="187.5" customHeight="1" x14ac:dyDescent="0.2">
      <c r="B184" s="75"/>
      <c r="C184" s="75"/>
      <c r="D184" s="16" t="s">
        <v>133</v>
      </c>
      <c r="E184" s="16" t="s">
        <v>133</v>
      </c>
      <c r="F184" s="16" t="s">
        <v>139</v>
      </c>
      <c r="G184" s="16"/>
      <c r="H184" s="16" t="s">
        <v>116</v>
      </c>
      <c r="I184" s="16" t="s">
        <v>116</v>
      </c>
      <c r="J184" s="16"/>
      <c r="K184" s="18" t="s">
        <v>145</v>
      </c>
      <c r="L184" s="19">
        <v>43488</v>
      </c>
      <c r="M184" s="19">
        <v>43620</v>
      </c>
      <c r="N184" s="20">
        <v>739000000</v>
      </c>
      <c r="O184" s="20">
        <v>0</v>
      </c>
      <c r="P184" s="21">
        <f t="shared" si="40"/>
        <v>0</v>
      </c>
      <c r="Q184" s="20">
        <f t="shared" si="38"/>
        <v>0</v>
      </c>
      <c r="R184" s="20">
        <f t="shared" si="39"/>
        <v>0</v>
      </c>
      <c r="S184" s="22" t="s">
        <v>128</v>
      </c>
      <c r="T184" s="46" t="s">
        <v>168</v>
      </c>
    </row>
    <row r="185" spans="2:20" ht="150" customHeight="1" x14ac:dyDescent="0.2">
      <c r="B185" s="75"/>
      <c r="C185" s="75"/>
      <c r="D185" s="16" t="s">
        <v>134</v>
      </c>
      <c r="E185" s="16" t="s">
        <v>134</v>
      </c>
      <c r="F185" s="16" t="s">
        <v>140</v>
      </c>
      <c r="G185" s="16"/>
      <c r="H185" s="16" t="s">
        <v>116</v>
      </c>
      <c r="I185" s="16"/>
      <c r="J185" s="16" t="s">
        <v>116</v>
      </c>
      <c r="K185" s="18" t="s">
        <v>146</v>
      </c>
      <c r="L185" s="19">
        <v>41255</v>
      </c>
      <c r="M185" s="19">
        <v>41680</v>
      </c>
      <c r="N185" s="20">
        <v>1589048572</v>
      </c>
      <c r="O185" s="20">
        <v>0</v>
      </c>
      <c r="P185" s="21">
        <f t="shared" si="40"/>
        <v>0</v>
      </c>
      <c r="Q185" s="20">
        <f t="shared" si="38"/>
        <v>0</v>
      </c>
      <c r="R185" s="20">
        <f t="shared" si="39"/>
        <v>0</v>
      </c>
      <c r="S185" s="22" t="s">
        <v>128</v>
      </c>
      <c r="T185" s="46" t="s">
        <v>169</v>
      </c>
    </row>
    <row r="186" spans="2:20" ht="156.75" customHeight="1" x14ac:dyDescent="0.2">
      <c r="B186" s="75"/>
      <c r="C186" s="75"/>
      <c r="D186" s="16" t="s">
        <v>135</v>
      </c>
      <c r="E186" s="16" t="s">
        <v>135</v>
      </c>
      <c r="F186" s="16" t="s">
        <v>141</v>
      </c>
      <c r="G186" s="16"/>
      <c r="H186" s="16" t="s">
        <v>116</v>
      </c>
      <c r="I186" s="16"/>
      <c r="J186" s="16" t="s">
        <v>116</v>
      </c>
      <c r="K186" s="18" t="s">
        <v>147</v>
      </c>
      <c r="L186" s="19">
        <v>41518</v>
      </c>
      <c r="M186" s="19">
        <v>41579</v>
      </c>
      <c r="N186" s="20">
        <v>320000000</v>
      </c>
      <c r="O186" s="20">
        <v>0</v>
      </c>
      <c r="P186" s="21">
        <f t="shared" si="40"/>
        <v>0</v>
      </c>
      <c r="Q186" s="20">
        <f t="shared" si="38"/>
        <v>0</v>
      </c>
      <c r="R186" s="20">
        <f t="shared" si="39"/>
        <v>0</v>
      </c>
      <c r="S186" s="22" t="s">
        <v>128</v>
      </c>
      <c r="T186" s="46" t="s">
        <v>170</v>
      </c>
    </row>
    <row r="187" spans="2:20" ht="25.5" x14ac:dyDescent="0.2">
      <c r="B187" s="66" t="s">
        <v>125</v>
      </c>
      <c r="C187" s="67"/>
      <c r="D187" s="67"/>
      <c r="E187" s="67"/>
      <c r="F187" s="67"/>
      <c r="G187" s="67"/>
      <c r="H187" s="67"/>
      <c r="I187" s="67"/>
      <c r="J187" s="67"/>
      <c r="K187" s="67"/>
      <c r="L187" s="67"/>
      <c r="M187" s="67"/>
      <c r="N187" s="67"/>
      <c r="O187" s="67"/>
      <c r="P187" s="67"/>
      <c r="Q187" s="68"/>
      <c r="R187" s="23">
        <f>SUM(R181:R186)</f>
        <v>0</v>
      </c>
      <c r="S187" s="26" t="s">
        <v>128</v>
      </c>
      <c r="T187" s="34" t="s">
        <v>78</v>
      </c>
    </row>
    <row r="190" spans="2:20" ht="90" customHeight="1" x14ac:dyDescent="0.2">
      <c r="B190" s="72" t="s">
        <v>21</v>
      </c>
      <c r="C190" s="72" t="s">
        <v>71</v>
      </c>
      <c r="D190" s="72" t="s">
        <v>72</v>
      </c>
      <c r="E190" s="72" t="s">
        <v>73</v>
      </c>
      <c r="F190" s="76" t="s">
        <v>2</v>
      </c>
      <c r="G190" s="72" t="s">
        <v>27</v>
      </c>
      <c r="H190" s="72"/>
      <c r="I190" s="72" t="s">
        <v>8</v>
      </c>
      <c r="J190" s="72"/>
      <c r="K190" s="72" t="s">
        <v>3</v>
      </c>
      <c r="L190" s="72" t="s">
        <v>4</v>
      </c>
      <c r="M190" s="72" t="s">
        <v>5</v>
      </c>
      <c r="N190" s="79" t="s">
        <v>6</v>
      </c>
      <c r="O190" s="80" t="s">
        <v>18</v>
      </c>
      <c r="P190" s="80" t="s">
        <v>19</v>
      </c>
      <c r="Q190" s="80" t="s">
        <v>77</v>
      </c>
      <c r="R190" s="69" t="s">
        <v>17</v>
      </c>
      <c r="S190" s="72" t="s">
        <v>79</v>
      </c>
      <c r="T190" s="73" t="s">
        <v>1</v>
      </c>
    </row>
    <row r="191" spans="2:20" x14ac:dyDescent="0.2">
      <c r="B191" s="72"/>
      <c r="C191" s="72"/>
      <c r="D191" s="72"/>
      <c r="E191" s="72"/>
      <c r="F191" s="77"/>
      <c r="G191" s="72" t="s">
        <v>12</v>
      </c>
      <c r="H191" s="72" t="s">
        <v>9</v>
      </c>
      <c r="I191" s="72" t="s">
        <v>10</v>
      </c>
      <c r="J191" s="72" t="s">
        <v>7</v>
      </c>
      <c r="K191" s="72"/>
      <c r="L191" s="72"/>
      <c r="M191" s="72"/>
      <c r="N191" s="79"/>
      <c r="O191" s="80"/>
      <c r="P191" s="80"/>
      <c r="Q191" s="80"/>
      <c r="R191" s="70"/>
      <c r="S191" s="72"/>
      <c r="T191" s="73"/>
    </row>
    <row r="192" spans="2:20" x14ac:dyDescent="0.2">
      <c r="B192" s="72"/>
      <c r="C192" s="72"/>
      <c r="D192" s="72"/>
      <c r="E192" s="72"/>
      <c r="F192" s="78"/>
      <c r="G192" s="72"/>
      <c r="H192" s="72"/>
      <c r="I192" s="72"/>
      <c r="J192" s="72"/>
      <c r="K192" s="72"/>
      <c r="L192" s="72"/>
      <c r="M192" s="72"/>
      <c r="N192" s="79"/>
      <c r="O192" s="80"/>
      <c r="P192" s="80"/>
      <c r="Q192" s="80"/>
      <c r="R192" s="71"/>
      <c r="S192" s="72"/>
      <c r="T192" s="73"/>
    </row>
    <row r="193" spans="2:20" ht="138" customHeight="1" x14ac:dyDescent="0.2">
      <c r="B193" s="74" t="s">
        <v>122</v>
      </c>
      <c r="C193" s="74" t="s">
        <v>104</v>
      </c>
      <c r="D193" s="16" t="s">
        <v>105</v>
      </c>
      <c r="E193" s="16" t="s">
        <v>105</v>
      </c>
      <c r="F193" s="16" t="s">
        <v>111</v>
      </c>
      <c r="G193" s="44">
        <v>0.9</v>
      </c>
      <c r="H193" s="16"/>
      <c r="I193" s="16" t="s">
        <v>116</v>
      </c>
      <c r="J193" s="16"/>
      <c r="K193" s="18" t="s">
        <v>126</v>
      </c>
      <c r="L193" s="19">
        <v>42664</v>
      </c>
      <c r="M193" s="19">
        <v>42901</v>
      </c>
      <c r="N193" s="20">
        <v>5839608843</v>
      </c>
      <c r="O193" s="20">
        <v>0</v>
      </c>
      <c r="P193" s="21">
        <f>O193/737717</f>
        <v>0</v>
      </c>
      <c r="Q193" s="20">
        <f>P193*877803</f>
        <v>0</v>
      </c>
      <c r="R193" s="20">
        <f>Q193</f>
        <v>0</v>
      </c>
      <c r="S193" s="22" t="s">
        <v>128</v>
      </c>
      <c r="T193" s="46" t="s">
        <v>127</v>
      </c>
    </row>
    <row r="194" spans="2:20" ht="142.5" customHeight="1" x14ac:dyDescent="0.2">
      <c r="B194" s="75"/>
      <c r="C194" s="75"/>
      <c r="D194" s="16" t="s">
        <v>106</v>
      </c>
      <c r="E194" s="16" t="s">
        <v>106</v>
      </c>
      <c r="F194" s="16" t="s">
        <v>113</v>
      </c>
      <c r="G194" s="44">
        <v>0.1</v>
      </c>
      <c r="H194" s="16"/>
      <c r="I194" s="16" t="s">
        <v>116</v>
      </c>
      <c r="J194" s="16"/>
      <c r="K194" s="18" t="s">
        <v>126</v>
      </c>
      <c r="L194" s="19">
        <v>42664</v>
      </c>
      <c r="M194" s="19">
        <v>42901</v>
      </c>
      <c r="N194" s="20">
        <v>648845427</v>
      </c>
      <c r="O194" s="20">
        <v>0</v>
      </c>
      <c r="P194" s="21">
        <f>O194/616000</f>
        <v>0</v>
      </c>
      <c r="Q194" s="20">
        <f t="shared" ref="Q194:Q198" si="41">P194*877803</f>
        <v>0</v>
      </c>
      <c r="R194" s="20">
        <f t="shared" ref="R194:R198" si="42">Q194</f>
        <v>0</v>
      </c>
      <c r="S194" s="22" t="s">
        <v>128</v>
      </c>
      <c r="T194" s="46" t="s">
        <v>127</v>
      </c>
    </row>
    <row r="195" spans="2:20" ht="76.5" x14ac:dyDescent="0.2">
      <c r="B195" s="75"/>
      <c r="C195" s="75"/>
      <c r="D195" s="16" t="s">
        <v>107</v>
      </c>
      <c r="E195" s="16" t="s">
        <v>107</v>
      </c>
      <c r="F195" s="16" t="s">
        <v>121</v>
      </c>
      <c r="G195" s="16"/>
      <c r="H195" s="16" t="s">
        <v>116</v>
      </c>
      <c r="I195" s="16" t="s">
        <v>116</v>
      </c>
      <c r="J195" s="16"/>
      <c r="K195" s="18" t="s">
        <v>117</v>
      </c>
      <c r="L195" s="19">
        <v>43815</v>
      </c>
      <c r="M195" s="19">
        <v>43825</v>
      </c>
      <c r="N195" s="20">
        <v>134919600</v>
      </c>
      <c r="O195" s="20">
        <f>11000000+4386554+6818488+8448740+3000000+3899161+9099160+5798320+1621850+10273731</f>
        <v>64346004</v>
      </c>
      <c r="P195" s="21">
        <f>O195/828116</f>
        <v>77.701679474856178</v>
      </c>
      <c r="Q195" s="20">
        <f t="shared" si="41"/>
        <v>68206767.348067179</v>
      </c>
      <c r="R195" s="20">
        <f t="shared" si="42"/>
        <v>68206767.348067179</v>
      </c>
      <c r="S195" s="22" t="s">
        <v>23</v>
      </c>
      <c r="T195" s="46" t="s">
        <v>129</v>
      </c>
    </row>
    <row r="196" spans="2:20" ht="144.75" customHeight="1" x14ac:dyDescent="0.25">
      <c r="B196" s="75"/>
      <c r="C196" s="75"/>
      <c r="D196" s="16" t="s">
        <v>108</v>
      </c>
      <c r="E196" s="16" t="s">
        <v>108</v>
      </c>
      <c r="F196" s="16" t="s">
        <v>114</v>
      </c>
      <c r="G196" s="16"/>
      <c r="H196" s="16" t="s">
        <v>116</v>
      </c>
      <c r="I196" s="16" t="s">
        <v>116</v>
      </c>
      <c r="J196" s="16"/>
      <c r="K196" s="45" t="s">
        <v>118</v>
      </c>
      <c r="L196" s="19">
        <v>43811</v>
      </c>
      <c r="M196" s="19">
        <v>43818</v>
      </c>
      <c r="N196" s="20">
        <v>70284446</v>
      </c>
      <c r="O196" s="20">
        <v>0</v>
      </c>
      <c r="P196" s="21">
        <f t="shared" ref="P196:P197" si="43">O196/737717</f>
        <v>0</v>
      </c>
      <c r="Q196" s="20">
        <f t="shared" si="41"/>
        <v>0</v>
      </c>
      <c r="R196" s="20">
        <f t="shared" si="42"/>
        <v>0</v>
      </c>
      <c r="S196" s="22" t="s">
        <v>128</v>
      </c>
      <c r="T196" s="46" t="s">
        <v>127</v>
      </c>
    </row>
    <row r="197" spans="2:20" ht="144.75" customHeight="1" x14ac:dyDescent="0.25">
      <c r="B197" s="75"/>
      <c r="C197" s="75"/>
      <c r="D197" s="16" t="s">
        <v>109</v>
      </c>
      <c r="E197" s="16" t="s">
        <v>109</v>
      </c>
      <c r="F197" s="16" t="s">
        <v>115</v>
      </c>
      <c r="G197" s="44">
        <v>0.5</v>
      </c>
      <c r="H197" s="16"/>
      <c r="I197" s="16" t="s">
        <v>116</v>
      </c>
      <c r="J197" s="16"/>
      <c r="K197" s="45" t="s">
        <v>119</v>
      </c>
      <c r="L197" s="19">
        <v>43517</v>
      </c>
      <c r="M197" s="19">
        <v>43700</v>
      </c>
      <c r="N197" s="20">
        <v>317103659.85000002</v>
      </c>
      <c r="O197" s="20">
        <v>0</v>
      </c>
      <c r="P197" s="21">
        <f t="shared" si="43"/>
        <v>0</v>
      </c>
      <c r="Q197" s="20">
        <f t="shared" si="41"/>
        <v>0</v>
      </c>
      <c r="R197" s="20">
        <f t="shared" si="42"/>
        <v>0</v>
      </c>
      <c r="S197" s="22" t="s">
        <v>128</v>
      </c>
      <c r="T197" s="46" t="s">
        <v>127</v>
      </c>
    </row>
    <row r="198" spans="2:20" ht="45" x14ac:dyDescent="0.25">
      <c r="B198" s="75"/>
      <c r="C198" s="75"/>
      <c r="D198" s="16" t="s">
        <v>110</v>
      </c>
      <c r="E198" s="16" t="s">
        <v>110</v>
      </c>
      <c r="F198" s="16" t="s">
        <v>112</v>
      </c>
      <c r="G198" s="16"/>
      <c r="H198" s="16" t="s">
        <v>116</v>
      </c>
      <c r="I198" s="16" t="s">
        <v>116</v>
      </c>
      <c r="J198" s="16"/>
      <c r="K198" s="45" t="s">
        <v>120</v>
      </c>
      <c r="L198" s="19">
        <v>43390</v>
      </c>
      <c r="M198" s="19">
        <v>43532</v>
      </c>
      <c r="N198" s="20">
        <v>1310623500</v>
      </c>
      <c r="O198" s="20">
        <f>62700000+563200000+30245000+41700000</f>
        <v>697845000</v>
      </c>
      <c r="P198" s="21">
        <f>O198/828116</f>
        <v>842.68991300735649</v>
      </c>
      <c r="Q198" s="20">
        <f t="shared" si="41"/>
        <v>739715733.70759654</v>
      </c>
      <c r="R198" s="20">
        <f t="shared" si="42"/>
        <v>739715733.70759654</v>
      </c>
      <c r="S198" s="22" t="s">
        <v>23</v>
      </c>
      <c r="T198" s="46" t="s">
        <v>129</v>
      </c>
    </row>
    <row r="199" spans="2:20" ht="25.5" x14ac:dyDescent="0.2">
      <c r="B199" s="66" t="s">
        <v>125</v>
      </c>
      <c r="C199" s="67"/>
      <c r="D199" s="67"/>
      <c r="E199" s="67"/>
      <c r="F199" s="67"/>
      <c r="G199" s="67"/>
      <c r="H199" s="67"/>
      <c r="I199" s="67"/>
      <c r="J199" s="67"/>
      <c r="K199" s="67"/>
      <c r="L199" s="67"/>
      <c r="M199" s="67"/>
      <c r="N199" s="67"/>
      <c r="O199" s="67"/>
      <c r="P199" s="67"/>
      <c r="Q199" s="68"/>
      <c r="R199" s="23">
        <f>SUM(R193:R198)</f>
        <v>807922501.0556637</v>
      </c>
      <c r="S199" s="26" t="s">
        <v>128</v>
      </c>
      <c r="T199" s="34" t="s">
        <v>78</v>
      </c>
    </row>
  </sheetData>
  <mergeCells count="367">
    <mergeCell ref="B76:Q76"/>
    <mergeCell ref="B81:B83"/>
    <mergeCell ref="C81:C83"/>
    <mergeCell ref="D81:D83"/>
    <mergeCell ref="E81:E83"/>
    <mergeCell ref="F81:F83"/>
    <mergeCell ref="G81:H81"/>
    <mergeCell ref="I81:J81"/>
    <mergeCell ref="K81:K83"/>
    <mergeCell ref="L81:L83"/>
    <mergeCell ref="M81:M83"/>
    <mergeCell ref="N81:N83"/>
    <mergeCell ref="O81:O83"/>
    <mergeCell ref="P81:P83"/>
    <mergeCell ref="Q81:Q83"/>
    <mergeCell ref="B64:Q64"/>
    <mergeCell ref="B67:B69"/>
    <mergeCell ref="C67:C69"/>
    <mergeCell ref="D67:D69"/>
    <mergeCell ref="E67:E69"/>
    <mergeCell ref="F67:F69"/>
    <mergeCell ref="G67:H67"/>
    <mergeCell ref="I67:J67"/>
    <mergeCell ref="K67:K69"/>
    <mergeCell ref="L67:L69"/>
    <mergeCell ref="M67:M69"/>
    <mergeCell ref="N67:N69"/>
    <mergeCell ref="O67:O69"/>
    <mergeCell ref="P67:P69"/>
    <mergeCell ref="Q67:Q69"/>
    <mergeCell ref="B52:Q52"/>
    <mergeCell ref="B55:B57"/>
    <mergeCell ref="C55:C57"/>
    <mergeCell ref="D55:D57"/>
    <mergeCell ref="E55:E57"/>
    <mergeCell ref="F55:F57"/>
    <mergeCell ref="G55:H55"/>
    <mergeCell ref="I55:J55"/>
    <mergeCell ref="K55:K57"/>
    <mergeCell ref="L55:L57"/>
    <mergeCell ref="M55:M57"/>
    <mergeCell ref="N55:N57"/>
    <mergeCell ref="O55:O57"/>
    <mergeCell ref="P55:P57"/>
    <mergeCell ref="Q55:Q57"/>
    <mergeCell ref="B31:B33"/>
    <mergeCell ref="C31:C33"/>
    <mergeCell ref="D31:D33"/>
    <mergeCell ref="E31:E33"/>
    <mergeCell ref="F31:F33"/>
    <mergeCell ref="G31:H31"/>
    <mergeCell ref="I31:J31"/>
    <mergeCell ref="K31:K33"/>
    <mergeCell ref="L31:L33"/>
    <mergeCell ref="B19:B21"/>
    <mergeCell ref="C19:C21"/>
    <mergeCell ref="B22:B27"/>
    <mergeCell ref="D19:D21"/>
    <mergeCell ref="K19:K21"/>
    <mergeCell ref="G20:G21"/>
    <mergeCell ref="H20:H21"/>
    <mergeCell ref="I20:I21"/>
    <mergeCell ref="J20:J21"/>
    <mergeCell ref="I19:J19"/>
    <mergeCell ref="Q19:Q21"/>
    <mergeCell ref="R19:R21"/>
    <mergeCell ref="S19:S21"/>
    <mergeCell ref="T19:T21"/>
    <mergeCell ref="L19:L21"/>
    <mergeCell ref="M19:M21"/>
    <mergeCell ref="N19:N21"/>
    <mergeCell ref="O19:O21"/>
    <mergeCell ref="P19:P21"/>
    <mergeCell ref="B8:T8"/>
    <mergeCell ref="B9:T9"/>
    <mergeCell ref="B10:T10"/>
    <mergeCell ref="B11:T11"/>
    <mergeCell ref="B12:T12"/>
    <mergeCell ref="B17:I17"/>
    <mergeCell ref="B16:D16"/>
    <mergeCell ref="M31:M33"/>
    <mergeCell ref="N31:N33"/>
    <mergeCell ref="O31:O33"/>
    <mergeCell ref="P31:P33"/>
    <mergeCell ref="Q31:Q33"/>
    <mergeCell ref="R31:R33"/>
    <mergeCell ref="S31:S33"/>
    <mergeCell ref="T31:T33"/>
    <mergeCell ref="G32:G33"/>
    <mergeCell ref="H32:H33"/>
    <mergeCell ref="I32:I33"/>
    <mergeCell ref="J32:J33"/>
    <mergeCell ref="C22:C27"/>
    <mergeCell ref="B28:Q28"/>
    <mergeCell ref="E19:E21"/>
    <mergeCell ref="F19:F21"/>
    <mergeCell ref="G19:H19"/>
    <mergeCell ref="B34:B39"/>
    <mergeCell ref="C34:C39"/>
    <mergeCell ref="B40:Q40"/>
    <mergeCell ref="B43:B45"/>
    <mergeCell ref="C43:C45"/>
    <mergeCell ref="D43:D45"/>
    <mergeCell ref="E43:E45"/>
    <mergeCell ref="F43:F45"/>
    <mergeCell ref="G43:H43"/>
    <mergeCell ref="I43:J43"/>
    <mergeCell ref="K43:K45"/>
    <mergeCell ref="L43:L45"/>
    <mergeCell ref="M43:M45"/>
    <mergeCell ref="N43:N45"/>
    <mergeCell ref="O43:O45"/>
    <mergeCell ref="P43:P45"/>
    <mergeCell ref="Q43:Q45"/>
    <mergeCell ref="R43:R45"/>
    <mergeCell ref="S43:S45"/>
    <mergeCell ref="T43:T45"/>
    <mergeCell ref="G44:G45"/>
    <mergeCell ref="H44:H45"/>
    <mergeCell ref="I44:I45"/>
    <mergeCell ref="J44:J45"/>
    <mergeCell ref="B46:B51"/>
    <mergeCell ref="C46:C51"/>
    <mergeCell ref="R55:R57"/>
    <mergeCell ref="S55:S57"/>
    <mergeCell ref="T55:T57"/>
    <mergeCell ref="G56:G57"/>
    <mergeCell ref="H56:H57"/>
    <mergeCell ref="I56:I57"/>
    <mergeCell ref="J56:J57"/>
    <mergeCell ref="B58:B63"/>
    <mergeCell ref="C58:C63"/>
    <mergeCell ref="R67:R69"/>
    <mergeCell ref="S67:S69"/>
    <mergeCell ref="T67:T69"/>
    <mergeCell ref="G68:G69"/>
    <mergeCell ref="H68:H69"/>
    <mergeCell ref="I68:I69"/>
    <mergeCell ref="J68:J69"/>
    <mergeCell ref="B70:B75"/>
    <mergeCell ref="C70:C75"/>
    <mergeCell ref="R81:R83"/>
    <mergeCell ref="S81:S83"/>
    <mergeCell ref="T81:T83"/>
    <mergeCell ref="G82:G83"/>
    <mergeCell ref="H82:H83"/>
    <mergeCell ref="I82:I83"/>
    <mergeCell ref="J82:J83"/>
    <mergeCell ref="B84:B89"/>
    <mergeCell ref="C84:C89"/>
    <mergeCell ref="B90:Q90"/>
    <mergeCell ref="B93:B95"/>
    <mergeCell ref="C93:C95"/>
    <mergeCell ref="D93:D95"/>
    <mergeCell ref="E93:E95"/>
    <mergeCell ref="F93:F95"/>
    <mergeCell ref="G93:H93"/>
    <mergeCell ref="I93:J93"/>
    <mergeCell ref="K93:K95"/>
    <mergeCell ref="L93:L95"/>
    <mergeCell ref="M93:M95"/>
    <mergeCell ref="N93:N95"/>
    <mergeCell ref="O93:O95"/>
    <mergeCell ref="P93:P95"/>
    <mergeCell ref="Q93:Q95"/>
    <mergeCell ref="R93:R95"/>
    <mergeCell ref="S93:S95"/>
    <mergeCell ref="T93:T95"/>
    <mergeCell ref="G94:G95"/>
    <mergeCell ref="H94:H95"/>
    <mergeCell ref="I94:I95"/>
    <mergeCell ref="J94:J95"/>
    <mergeCell ref="B96:B101"/>
    <mergeCell ref="C96:C101"/>
    <mergeCell ref="B102:Q102"/>
    <mergeCell ref="B105:B107"/>
    <mergeCell ref="C105:C107"/>
    <mergeCell ref="D105:D107"/>
    <mergeCell ref="E105:E107"/>
    <mergeCell ref="F105:F107"/>
    <mergeCell ref="G105:H105"/>
    <mergeCell ref="I105:J105"/>
    <mergeCell ref="K105:K107"/>
    <mergeCell ref="L105:L107"/>
    <mergeCell ref="M105:M107"/>
    <mergeCell ref="N105:N107"/>
    <mergeCell ref="O105:O107"/>
    <mergeCell ref="P105:P107"/>
    <mergeCell ref="Q105:Q107"/>
    <mergeCell ref="R105:R107"/>
    <mergeCell ref="S105:S107"/>
    <mergeCell ref="T105:T107"/>
    <mergeCell ref="G106:G107"/>
    <mergeCell ref="H106:H107"/>
    <mergeCell ref="I106:I107"/>
    <mergeCell ref="J106:J107"/>
    <mergeCell ref="B108:B113"/>
    <mergeCell ref="C108:C113"/>
    <mergeCell ref="B114:Q114"/>
    <mergeCell ref="B117:B119"/>
    <mergeCell ref="C117:C119"/>
    <mergeCell ref="D117:D119"/>
    <mergeCell ref="E117:E119"/>
    <mergeCell ref="F117:F119"/>
    <mergeCell ref="G117:H117"/>
    <mergeCell ref="I117:J117"/>
    <mergeCell ref="K117:K119"/>
    <mergeCell ref="L117:L119"/>
    <mergeCell ref="M117:M119"/>
    <mergeCell ref="N117:N119"/>
    <mergeCell ref="O117:O119"/>
    <mergeCell ref="P117:P119"/>
    <mergeCell ref="Q117:Q119"/>
    <mergeCell ref="R117:R119"/>
    <mergeCell ref="S117:S119"/>
    <mergeCell ref="T117:T119"/>
    <mergeCell ref="G118:G119"/>
    <mergeCell ref="H118:H119"/>
    <mergeCell ref="I118:I119"/>
    <mergeCell ref="J118:J119"/>
    <mergeCell ref="B120:B125"/>
    <mergeCell ref="C120:C125"/>
    <mergeCell ref="B126:Q126"/>
    <mergeCell ref="B129:B131"/>
    <mergeCell ref="C129:C131"/>
    <mergeCell ref="D129:D131"/>
    <mergeCell ref="E129:E131"/>
    <mergeCell ref="F129:F131"/>
    <mergeCell ref="G129:H129"/>
    <mergeCell ref="I129:J129"/>
    <mergeCell ref="K129:K131"/>
    <mergeCell ref="L129:L131"/>
    <mergeCell ref="M129:M131"/>
    <mergeCell ref="N129:N131"/>
    <mergeCell ref="O129:O131"/>
    <mergeCell ref="P129:P131"/>
    <mergeCell ref="Q129:Q131"/>
    <mergeCell ref="R129:R131"/>
    <mergeCell ref="S129:S131"/>
    <mergeCell ref="T129:T131"/>
    <mergeCell ref="G130:G131"/>
    <mergeCell ref="H130:H131"/>
    <mergeCell ref="I130:I131"/>
    <mergeCell ref="J130:J131"/>
    <mergeCell ref="B132:B137"/>
    <mergeCell ref="C132:C137"/>
    <mergeCell ref="B138:Q138"/>
    <mergeCell ref="B142:B144"/>
    <mergeCell ref="C142:C144"/>
    <mergeCell ref="D142:D144"/>
    <mergeCell ref="E142:E144"/>
    <mergeCell ref="F142:F144"/>
    <mergeCell ref="G142:H142"/>
    <mergeCell ref="I142:J142"/>
    <mergeCell ref="K142:K144"/>
    <mergeCell ref="L142:L144"/>
    <mergeCell ref="M142:M144"/>
    <mergeCell ref="N142:N144"/>
    <mergeCell ref="O142:O144"/>
    <mergeCell ref="P142:P144"/>
    <mergeCell ref="Q142:Q144"/>
    <mergeCell ref="R142:R144"/>
    <mergeCell ref="S142:S144"/>
    <mergeCell ref="T142:T144"/>
    <mergeCell ref="G143:G144"/>
    <mergeCell ref="H143:H144"/>
    <mergeCell ref="I143:I144"/>
    <mergeCell ref="J143:J144"/>
    <mergeCell ref="B145:B150"/>
    <mergeCell ref="C145:C150"/>
    <mergeCell ref="B151:Q151"/>
    <mergeCell ref="B154:B156"/>
    <mergeCell ref="C154:C156"/>
    <mergeCell ref="D154:D156"/>
    <mergeCell ref="E154:E156"/>
    <mergeCell ref="F154:F156"/>
    <mergeCell ref="G154:H154"/>
    <mergeCell ref="I154:J154"/>
    <mergeCell ref="K154:K156"/>
    <mergeCell ref="L154:L156"/>
    <mergeCell ref="M154:M156"/>
    <mergeCell ref="N154:N156"/>
    <mergeCell ref="O154:O156"/>
    <mergeCell ref="P154:P156"/>
    <mergeCell ref="Q154:Q156"/>
    <mergeCell ref="R154:R156"/>
    <mergeCell ref="S154:S156"/>
    <mergeCell ref="T154:T156"/>
    <mergeCell ref="G155:G156"/>
    <mergeCell ref="H155:H156"/>
    <mergeCell ref="I155:I156"/>
    <mergeCell ref="J155:J156"/>
    <mergeCell ref="B157:B162"/>
    <mergeCell ref="C157:C162"/>
    <mergeCell ref="B163:Q163"/>
    <mergeCell ref="B166:B168"/>
    <mergeCell ref="C166:C168"/>
    <mergeCell ref="D166:D168"/>
    <mergeCell ref="E166:E168"/>
    <mergeCell ref="F166:F168"/>
    <mergeCell ref="G166:H166"/>
    <mergeCell ref="I166:J166"/>
    <mergeCell ref="K166:K168"/>
    <mergeCell ref="L166:L168"/>
    <mergeCell ref="M166:M168"/>
    <mergeCell ref="N166:N168"/>
    <mergeCell ref="O166:O168"/>
    <mergeCell ref="P166:P168"/>
    <mergeCell ref="Q166:Q168"/>
    <mergeCell ref="R166:R168"/>
    <mergeCell ref="S166:S168"/>
    <mergeCell ref="T166:T168"/>
    <mergeCell ref="G167:G168"/>
    <mergeCell ref="H167:H168"/>
    <mergeCell ref="I167:I168"/>
    <mergeCell ref="J167:J168"/>
    <mergeCell ref="B169:B174"/>
    <mergeCell ref="C169:C174"/>
    <mergeCell ref="B175:Q175"/>
    <mergeCell ref="B178:B180"/>
    <mergeCell ref="C178:C180"/>
    <mergeCell ref="D178:D180"/>
    <mergeCell ref="E178:E180"/>
    <mergeCell ref="F178:F180"/>
    <mergeCell ref="G178:H178"/>
    <mergeCell ref="I178:J178"/>
    <mergeCell ref="K178:K180"/>
    <mergeCell ref="L178:L180"/>
    <mergeCell ref="M178:M180"/>
    <mergeCell ref="N178:N180"/>
    <mergeCell ref="O178:O180"/>
    <mergeCell ref="P178:P180"/>
    <mergeCell ref="Q178:Q180"/>
    <mergeCell ref="R178:R180"/>
    <mergeCell ref="S178:S180"/>
    <mergeCell ref="T178:T180"/>
    <mergeCell ref="G179:G180"/>
    <mergeCell ref="H179:H180"/>
    <mergeCell ref="I179:I180"/>
    <mergeCell ref="J179:J180"/>
    <mergeCell ref="B181:B186"/>
    <mergeCell ref="C181:C186"/>
    <mergeCell ref="B187:Q187"/>
    <mergeCell ref="B190:B192"/>
    <mergeCell ref="C190:C192"/>
    <mergeCell ref="D190:D192"/>
    <mergeCell ref="E190:E192"/>
    <mergeCell ref="F190:F192"/>
    <mergeCell ref="G190:H190"/>
    <mergeCell ref="I190:J190"/>
    <mergeCell ref="K190:K192"/>
    <mergeCell ref="L190:L192"/>
    <mergeCell ref="M190:M192"/>
    <mergeCell ref="N190:N192"/>
    <mergeCell ref="O190:O192"/>
    <mergeCell ref="P190:P192"/>
    <mergeCell ref="Q190:Q192"/>
    <mergeCell ref="B199:Q199"/>
    <mergeCell ref="R190:R192"/>
    <mergeCell ref="S190:S192"/>
    <mergeCell ref="T190:T192"/>
    <mergeCell ref="G191:G192"/>
    <mergeCell ref="H191:H192"/>
    <mergeCell ref="I191:I192"/>
    <mergeCell ref="J191:J192"/>
    <mergeCell ref="B193:B198"/>
    <mergeCell ref="C193:C198"/>
  </mergeCells>
  <phoneticPr fontId="12" type="noConversion"/>
  <pageMargins left="0.19685039370078741" right="0.15748031496062992" top="0.31496062992125984" bottom="0.19685039370078741" header="0.31496062992125984" footer="0.31496062992125984"/>
  <pageSetup paperSize="41" scale="17"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8:T172"/>
  <sheetViews>
    <sheetView view="pageBreakPreview" topLeftCell="E1" zoomScale="68" zoomScaleNormal="100" zoomScaleSheetLayoutView="68" workbookViewId="0">
      <selection activeCell="S166" sqref="S166"/>
    </sheetView>
  </sheetViews>
  <sheetFormatPr baseColWidth="10" defaultRowHeight="12.75" x14ac:dyDescent="0.2"/>
  <cols>
    <col min="1" max="1" width="41.7109375" style="2" customWidth="1"/>
    <col min="2" max="2" width="46.140625" style="2" customWidth="1"/>
    <col min="3" max="3" width="24.42578125" style="2" customWidth="1"/>
    <col min="4" max="4" width="34" style="2" customWidth="1"/>
    <col min="5" max="5" width="24.42578125" style="2" customWidth="1"/>
    <col min="6" max="6" width="27.28515625" style="2" customWidth="1"/>
    <col min="7" max="7" width="15.5703125" style="2" customWidth="1"/>
    <col min="8" max="8" width="13.85546875" style="2" customWidth="1"/>
    <col min="9" max="9" width="14.42578125" style="2" customWidth="1"/>
    <col min="10" max="10" width="16.140625" style="2" customWidth="1"/>
    <col min="11" max="11" width="23.5703125" style="2" customWidth="1"/>
    <col min="12" max="12" width="15" style="2" customWidth="1"/>
    <col min="13" max="13" width="18.7109375" style="2" customWidth="1"/>
    <col min="14" max="16" width="22" style="2" customWidth="1"/>
    <col min="17" max="17" width="30.140625" style="2" customWidth="1"/>
    <col min="18" max="18" width="27" style="3" customWidth="1"/>
    <col min="19" max="19" width="23.140625" style="2" customWidth="1"/>
    <col min="20" max="20" width="54.28515625" style="2" customWidth="1"/>
    <col min="21" max="16384" width="11.42578125" style="2"/>
  </cols>
  <sheetData>
    <row r="8" spans="2:20" x14ac:dyDescent="0.2">
      <c r="B8" s="82" t="s">
        <v>11</v>
      </c>
      <c r="C8" s="82"/>
      <c r="D8" s="82"/>
      <c r="E8" s="82"/>
      <c r="F8" s="82"/>
      <c r="G8" s="82"/>
      <c r="H8" s="82"/>
      <c r="I8" s="82"/>
      <c r="J8" s="82"/>
      <c r="K8" s="82"/>
      <c r="L8" s="82"/>
      <c r="M8" s="82"/>
      <c r="N8" s="82"/>
      <c r="O8" s="82"/>
      <c r="P8" s="82"/>
      <c r="Q8" s="82"/>
      <c r="R8" s="82"/>
      <c r="S8" s="82"/>
      <c r="T8" s="82"/>
    </row>
    <row r="9" spans="2:20" x14ac:dyDescent="0.2">
      <c r="B9" s="82" t="s">
        <v>0</v>
      </c>
      <c r="C9" s="82"/>
      <c r="D9" s="82"/>
      <c r="E9" s="82"/>
      <c r="F9" s="82"/>
      <c r="G9" s="82"/>
      <c r="H9" s="82"/>
      <c r="I9" s="82"/>
      <c r="J9" s="82"/>
      <c r="K9" s="82"/>
      <c r="L9" s="82"/>
      <c r="M9" s="82"/>
      <c r="N9" s="82"/>
      <c r="O9" s="82"/>
      <c r="P9" s="82"/>
      <c r="Q9" s="82"/>
      <c r="R9" s="82"/>
      <c r="S9" s="82"/>
      <c r="T9" s="82"/>
    </row>
    <row r="10" spans="2:20" x14ac:dyDescent="0.2">
      <c r="B10" s="82" t="s">
        <v>57</v>
      </c>
      <c r="C10" s="82"/>
      <c r="D10" s="82"/>
      <c r="E10" s="82"/>
      <c r="F10" s="82"/>
      <c r="G10" s="82"/>
      <c r="H10" s="82"/>
      <c r="I10" s="82"/>
      <c r="J10" s="82"/>
      <c r="K10" s="82"/>
      <c r="L10" s="82"/>
      <c r="M10" s="82"/>
      <c r="N10" s="82"/>
      <c r="O10" s="82"/>
      <c r="P10" s="82"/>
      <c r="Q10" s="82"/>
      <c r="R10" s="82"/>
      <c r="S10" s="82"/>
      <c r="T10" s="82"/>
    </row>
    <row r="11" spans="2:20" x14ac:dyDescent="0.2">
      <c r="B11" s="82" t="s">
        <v>13</v>
      </c>
      <c r="C11" s="82"/>
      <c r="D11" s="82"/>
      <c r="E11" s="82"/>
      <c r="F11" s="82"/>
      <c r="G11" s="82"/>
      <c r="H11" s="82"/>
      <c r="I11" s="82"/>
      <c r="J11" s="82"/>
      <c r="K11" s="82"/>
      <c r="L11" s="82"/>
      <c r="M11" s="82"/>
      <c r="N11" s="82"/>
      <c r="O11" s="82"/>
      <c r="P11" s="82"/>
      <c r="Q11" s="82"/>
      <c r="R11" s="82"/>
      <c r="S11" s="82"/>
      <c r="T11" s="82"/>
    </row>
    <row r="12" spans="2:20" x14ac:dyDescent="0.2">
      <c r="B12" s="83"/>
      <c r="C12" s="83"/>
      <c r="D12" s="83"/>
      <c r="E12" s="83"/>
      <c r="F12" s="84"/>
      <c r="G12" s="84"/>
      <c r="H12" s="84"/>
      <c r="I12" s="84"/>
      <c r="J12" s="84"/>
      <c r="K12" s="84"/>
      <c r="L12" s="84"/>
      <c r="M12" s="84"/>
      <c r="N12" s="84"/>
      <c r="O12" s="84"/>
      <c r="P12" s="84"/>
      <c r="Q12" s="84"/>
      <c r="R12" s="84"/>
      <c r="S12" s="84"/>
      <c r="T12" s="84"/>
    </row>
    <row r="13" spans="2:20" x14ac:dyDescent="0.2">
      <c r="B13" s="6" t="s">
        <v>74</v>
      </c>
      <c r="C13" s="4"/>
      <c r="D13" s="4"/>
      <c r="E13" s="4"/>
      <c r="F13" s="4"/>
      <c r="G13" s="4"/>
      <c r="H13" s="4"/>
      <c r="I13" s="4"/>
      <c r="J13" s="4"/>
    </row>
    <row r="14" spans="2:20" x14ac:dyDescent="0.2">
      <c r="B14" s="7" t="s">
        <v>80</v>
      </c>
      <c r="C14" s="8"/>
      <c r="D14" s="8"/>
      <c r="E14" s="8"/>
      <c r="F14" s="8"/>
      <c r="G14" s="4"/>
      <c r="H14" s="4"/>
      <c r="I14" s="4"/>
      <c r="J14" s="4"/>
      <c r="N14" s="3"/>
      <c r="O14" s="3"/>
      <c r="P14" s="3"/>
    </row>
    <row r="15" spans="2:20" x14ac:dyDescent="0.2">
      <c r="B15" s="9" t="s">
        <v>33</v>
      </c>
      <c r="C15" s="4"/>
      <c r="D15" s="4"/>
      <c r="E15" s="4"/>
      <c r="F15" s="4"/>
      <c r="G15" s="4"/>
      <c r="H15" s="4"/>
      <c r="I15" s="4"/>
      <c r="J15" s="4"/>
    </row>
    <row r="16" spans="2:20" ht="30.75" customHeight="1" x14ac:dyDescent="0.2">
      <c r="B16" s="86" t="s">
        <v>76</v>
      </c>
      <c r="C16" s="86"/>
      <c r="D16" s="86"/>
      <c r="E16" s="10"/>
      <c r="F16" s="10"/>
      <c r="G16" s="10"/>
      <c r="H16" s="10"/>
      <c r="I16" s="10"/>
      <c r="J16" s="10"/>
    </row>
    <row r="17" spans="2:20" x14ac:dyDescent="0.2">
      <c r="B17" s="85" t="s">
        <v>36</v>
      </c>
      <c r="C17" s="85"/>
      <c r="D17" s="85"/>
      <c r="E17" s="85"/>
      <c r="F17" s="85"/>
      <c r="G17" s="85"/>
      <c r="H17" s="85"/>
      <c r="I17" s="85"/>
      <c r="J17" s="4"/>
    </row>
    <row r="18" spans="2:20" x14ac:dyDescent="0.2">
      <c r="B18" s="4"/>
      <c r="C18" s="4"/>
      <c r="D18" s="4"/>
      <c r="E18" s="4"/>
      <c r="F18" s="4"/>
      <c r="G18" s="4"/>
      <c r="H18" s="4"/>
      <c r="I18" s="4"/>
      <c r="J18" s="4"/>
    </row>
    <row r="19" spans="2:20" ht="57" customHeight="1" x14ac:dyDescent="0.2">
      <c r="B19" s="72" t="s">
        <v>21</v>
      </c>
      <c r="C19" s="72" t="s">
        <v>71</v>
      </c>
      <c r="D19" s="72" t="s">
        <v>72</v>
      </c>
      <c r="E19" s="72" t="s">
        <v>73</v>
      </c>
      <c r="F19" s="76" t="s">
        <v>2</v>
      </c>
      <c r="G19" s="72" t="s">
        <v>27</v>
      </c>
      <c r="H19" s="72"/>
      <c r="I19" s="72" t="s">
        <v>8</v>
      </c>
      <c r="J19" s="72"/>
      <c r="K19" s="72" t="s">
        <v>3</v>
      </c>
      <c r="L19" s="72" t="s">
        <v>4</v>
      </c>
      <c r="M19" s="72" t="s">
        <v>5</v>
      </c>
      <c r="N19" s="79" t="s">
        <v>6</v>
      </c>
      <c r="O19" s="80" t="s">
        <v>18</v>
      </c>
      <c r="P19" s="80" t="s">
        <v>19</v>
      </c>
      <c r="Q19" s="80" t="s">
        <v>77</v>
      </c>
      <c r="R19" s="69" t="s">
        <v>17</v>
      </c>
      <c r="S19" s="72" t="s">
        <v>79</v>
      </c>
      <c r="T19" s="73" t="s">
        <v>1</v>
      </c>
    </row>
    <row r="20" spans="2:20" x14ac:dyDescent="0.2">
      <c r="B20" s="72"/>
      <c r="C20" s="72"/>
      <c r="D20" s="72"/>
      <c r="E20" s="72"/>
      <c r="F20" s="77"/>
      <c r="G20" s="72" t="s">
        <v>12</v>
      </c>
      <c r="H20" s="72" t="s">
        <v>9</v>
      </c>
      <c r="I20" s="72" t="s">
        <v>10</v>
      </c>
      <c r="J20" s="72" t="s">
        <v>7</v>
      </c>
      <c r="K20" s="72"/>
      <c r="L20" s="72"/>
      <c r="M20" s="72"/>
      <c r="N20" s="79"/>
      <c r="O20" s="80"/>
      <c r="P20" s="80"/>
      <c r="Q20" s="80"/>
      <c r="R20" s="70"/>
      <c r="S20" s="72"/>
      <c r="T20" s="73"/>
    </row>
    <row r="21" spans="2:20" ht="24.75" customHeight="1" x14ac:dyDescent="0.2">
      <c r="B21" s="72"/>
      <c r="C21" s="72"/>
      <c r="D21" s="72"/>
      <c r="E21" s="72"/>
      <c r="F21" s="78"/>
      <c r="G21" s="72"/>
      <c r="H21" s="72"/>
      <c r="I21" s="72"/>
      <c r="J21" s="72"/>
      <c r="K21" s="72"/>
      <c r="L21" s="72"/>
      <c r="M21" s="72"/>
      <c r="N21" s="79"/>
      <c r="O21" s="80"/>
      <c r="P21" s="80"/>
      <c r="Q21" s="80"/>
      <c r="R21" s="71"/>
      <c r="S21" s="72"/>
      <c r="T21" s="73"/>
    </row>
    <row r="22" spans="2:20" ht="69" customHeight="1" x14ac:dyDescent="0.2">
      <c r="B22" s="74" t="s">
        <v>46</v>
      </c>
      <c r="C22" s="74" t="s">
        <v>104</v>
      </c>
      <c r="D22" s="16" t="s">
        <v>221</v>
      </c>
      <c r="E22" s="16" t="s">
        <v>221</v>
      </c>
      <c r="F22" s="16" t="s">
        <v>375</v>
      </c>
      <c r="G22" s="16"/>
      <c r="H22" s="16" t="s">
        <v>116</v>
      </c>
      <c r="I22" s="16" t="s">
        <v>116</v>
      </c>
      <c r="J22" s="16"/>
      <c r="K22" s="18" t="s">
        <v>377</v>
      </c>
      <c r="L22" s="19">
        <v>42949</v>
      </c>
      <c r="M22" s="19">
        <v>42990</v>
      </c>
      <c r="N22" s="20">
        <v>389990000</v>
      </c>
      <c r="O22" s="20">
        <f>399625+1058996+3477780+2289990+1880502+623415+878198+1412061+143031+687500+926499+551250+525000+407844+1912500+2362500+2925000+4431698+1959900+2981250+5176360+3336000+1848978+4587000+483750+540000+2812500+1325226+937500+2559000+4140000+10394142+8533460+8533460+7135000+8219520+8419300+7849600+113050+93750+393750+1748481</f>
        <v>121014366</v>
      </c>
      <c r="P22" s="21">
        <f>O22/737717</f>
        <v>164.03900953888822</v>
      </c>
      <c r="Q22" s="20">
        <f>P22*877803</f>
        <v>143993934.6902647</v>
      </c>
      <c r="R22" s="20">
        <f>Q22</f>
        <v>143993934.6902647</v>
      </c>
      <c r="S22" s="22" t="s">
        <v>23</v>
      </c>
      <c r="T22" s="46" t="s">
        <v>184</v>
      </c>
    </row>
    <row r="23" spans="2:20" ht="100.5" customHeight="1" x14ac:dyDescent="0.2">
      <c r="B23" s="75"/>
      <c r="C23" s="75"/>
      <c r="D23" s="16" t="s">
        <v>374</v>
      </c>
      <c r="E23" s="16" t="s">
        <v>374</v>
      </c>
      <c r="F23" s="16" t="s">
        <v>376</v>
      </c>
      <c r="G23" s="16"/>
      <c r="H23" s="16" t="s">
        <v>116</v>
      </c>
      <c r="I23" s="16" t="s">
        <v>116</v>
      </c>
      <c r="J23" s="16"/>
      <c r="K23" s="18" t="s">
        <v>378</v>
      </c>
      <c r="L23" s="19">
        <v>43738</v>
      </c>
      <c r="M23" s="19">
        <v>43828</v>
      </c>
      <c r="N23" s="20">
        <v>1788544716</v>
      </c>
      <c r="O23" s="20">
        <f>11045776+190507277</f>
        <v>201553053</v>
      </c>
      <c r="P23" s="21">
        <f>O23/828116</f>
        <v>243.3874638335692</v>
      </c>
      <c r="Q23" s="20">
        <f t="shared" ref="Q23:Q27" si="0">P23*877803</f>
        <v>213646245.91549855</v>
      </c>
      <c r="R23" s="20">
        <f t="shared" ref="R23:R27" si="1">Q23</f>
        <v>213646245.91549855</v>
      </c>
      <c r="S23" s="22" t="s">
        <v>23</v>
      </c>
      <c r="T23" s="46" t="s">
        <v>184</v>
      </c>
    </row>
    <row r="24" spans="2:20" x14ac:dyDescent="0.2">
      <c r="B24" s="75"/>
      <c r="C24" s="75"/>
      <c r="D24" s="16"/>
      <c r="E24" s="16"/>
      <c r="F24" s="16"/>
      <c r="G24" s="16"/>
      <c r="H24" s="16"/>
      <c r="I24" s="16"/>
      <c r="J24" s="16"/>
      <c r="K24" s="18"/>
      <c r="L24" s="19"/>
      <c r="M24" s="19"/>
      <c r="N24" s="20">
        <v>0</v>
      </c>
      <c r="O24" s="20">
        <v>0</v>
      </c>
      <c r="P24" s="21">
        <f t="shared" ref="P24:P27" si="2">O24/737717</f>
        <v>0</v>
      </c>
      <c r="Q24" s="20">
        <f t="shared" si="0"/>
        <v>0</v>
      </c>
      <c r="R24" s="20">
        <f t="shared" si="1"/>
        <v>0</v>
      </c>
      <c r="S24" s="22" t="s">
        <v>23</v>
      </c>
      <c r="T24" s="12"/>
    </row>
    <row r="25" spans="2:20" x14ac:dyDescent="0.2">
      <c r="B25" s="75"/>
      <c r="C25" s="75"/>
      <c r="D25" s="16"/>
      <c r="E25" s="16"/>
      <c r="F25" s="16"/>
      <c r="G25" s="16"/>
      <c r="H25" s="16"/>
      <c r="I25" s="16"/>
      <c r="J25" s="16"/>
      <c r="K25" s="18"/>
      <c r="L25" s="19"/>
      <c r="M25" s="19"/>
      <c r="N25" s="20">
        <v>0</v>
      </c>
      <c r="O25" s="20">
        <v>0</v>
      </c>
      <c r="P25" s="21">
        <f t="shared" si="2"/>
        <v>0</v>
      </c>
      <c r="Q25" s="20">
        <f t="shared" si="0"/>
        <v>0</v>
      </c>
      <c r="R25" s="20">
        <f t="shared" si="1"/>
        <v>0</v>
      </c>
      <c r="S25" s="22" t="s">
        <v>23</v>
      </c>
      <c r="T25" s="12"/>
    </row>
    <row r="26" spans="2:20" x14ac:dyDescent="0.2">
      <c r="B26" s="75"/>
      <c r="C26" s="75"/>
      <c r="D26" s="16"/>
      <c r="E26" s="16"/>
      <c r="F26" s="16"/>
      <c r="G26" s="16"/>
      <c r="H26" s="16"/>
      <c r="I26" s="16"/>
      <c r="J26" s="16"/>
      <c r="K26" s="18"/>
      <c r="L26" s="19"/>
      <c r="M26" s="19"/>
      <c r="N26" s="20">
        <v>0</v>
      </c>
      <c r="O26" s="20">
        <v>0</v>
      </c>
      <c r="P26" s="21">
        <f t="shared" si="2"/>
        <v>0</v>
      </c>
      <c r="Q26" s="20">
        <f t="shared" si="0"/>
        <v>0</v>
      </c>
      <c r="R26" s="20">
        <f t="shared" si="1"/>
        <v>0</v>
      </c>
      <c r="S26" s="22" t="s">
        <v>23</v>
      </c>
      <c r="T26" s="12"/>
    </row>
    <row r="27" spans="2:20" x14ac:dyDescent="0.2">
      <c r="B27" s="75"/>
      <c r="C27" s="75"/>
      <c r="D27" s="16"/>
      <c r="E27" s="16"/>
      <c r="F27" s="16"/>
      <c r="G27" s="16"/>
      <c r="H27" s="16"/>
      <c r="I27" s="16"/>
      <c r="J27" s="16"/>
      <c r="K27" s="18"/>
      <c r="L27" s="19"/>
      <c r="M27" s="19"/>
      <c r="N27" s="20">
        <v>0</v>
      </c>
      <c r="O27" s="20">
        <v>0</v>
      </c>
      <c r="P27" s="21">
        <f t="shared" si="2"/>
        <v>0</v>
      </c>
      <c r="Q27" s="20">
        <f t="shared" si="0"/>
        <v>0</v>
      </c>
      <c r="R27" s="20">
        <f t="shared" si="1"/>
        <v>0</v>
      </c>
      <c r="S27" s="22" t="s">
        <v>23</v>
      </c>
      <c r="T27" s="12"/>
    </row>
    <row r="28" spans="2:20" ht="25.5" x14ac:dyDescent="0.2">
      <c r="B28" s="66"/>
      <c r="C28" s="67"/>
      <c r="D28" s="67"/>
      <c r="E28" s="67"/>
      <c r="F28" s="67"/>
      <c r="G28" s="67"/>
      <c r="H28" s="67"/>
      <c r="I28" s="67"/>
      <c r="J28" s="67"/>
      <c r="K28" s="67"/>
      <c r="L28" s="67"/>
      <c r="M28" s="67"/>
      <c r="N28" s="67"/>
      <c r="O28" s="67"/>
      <c r="P28" s="67"/>
      <c r="Q28" s="68"/>
      <c r="R28" s="23">
        <f>SUM(R22:R27)</f>
        <v>357640180.60576326</v>
      </c>
      <c r="S28" s="26" t="s">
        <v>23</v>
      </c>
      <c r="T28" s="34" t="s">
        <v>81</v>
      </c>
    </row>
    <row r="31" spans="2:20" x14ac:dyDescent="0.2">
      <c r="B31" s="72" t="s">
        <v>21</v>
      </c>
      <c r="C31" s="72" t="s">
        <v>71</v>
      </c>
      <c r="D31" s="72" t="s">
        <v>72</v>
      </c>
      <c r="E31" s="72" t="s">
        <v>73</v>
      </c>
      <c r="F31" s="76" t="s">
        <v>2</v>
      </c>
      <c r="G31" s="72" t="s">
        <v>27</v>
      </c>
      <c r="H31" s="72"/>
      <c r="I31" s="72" t="s">
        <v>8</v>
      </c>
      <c r="J31" s="72"/>
      <c r="K31" s="72" t="s">
        <v>3</v>
      </c>
      <c r="L31" s="72" t="s">
        <v>4</v>
      </c>
      <c r="M31" s="72" t="s">
        <v>5</v>
      </c>
      <c r="N31" s="79" t="s">
        <v>6</v>
      </c>
      <c r="O31" s="80" t="s">
        <v>18</v>
      </c>
      <c r="P31" s="80" t="s">
        <v>19</v>
      </c>
      <c r="Q31" s="80" t="s">
        <v>77</v>
      </c>
      <c r="R31" s="69" t="s">
        <v>17</v>
      </c>
      <c r="S31" s="72" t="s">
        <v>79</v>
      </c>
      <c r="T31" s="73" t="s">
        <v>1</v>
      </c>
    </row>
    <row r="32" spans="2:20" x14ac:dyDescent="0.2">
      <c r="B32" s="72"/>
      <c r="C32" s="72"/>
      <c r="D32" s="72"/>
      <c r="E32" s="72"/>
      <c r="F32" s="77"/>
      <c r="G32" s="72" t="s">
        <v>12</v>
      </c>
      <c r="H32" s="72" t="s">
        <v>9</v>
      </c>
      <c r="I32" s="72" t="s">
        <v>10</v>
      </c>
      <c r="J32" s="72" t="s">
        <v>7</v>
      </c>
      <c r="K32" s="72"/>
      <c r="L32" s="72"/>
      <c r="M32" s="72"/>
      <c r="N32" s="79"/>
      <c r="O32" s="80"/>
      <c r="P32" s="80"/>
      <c r="Q32" s="80"/>
      <c r="R32" s="70"/>
      <c r="S32" s="72"/>
      <c r="T32" s="73"/>
    </row>
    <row r="33" spans="2:20" x14ac:dyDescent="0.2">
      <c r="B33" s="72"/>
      <c r="C33" s="72"/>
      <c r="D33" s="72"/>
      <c r="E33" s="72"/>
      <c r="F33" s="78"/>
      <c r="G33" s="72"/>
      <c r="H33" s="72"/>
      <c r="I33" s="72"/>
      <c r="J33" s="72"/>
      <c r="K33" s="72"/>
      <c r="L33" s="72"/>
      <c r="M33" s="72"/>
      <c r="N33" s="79"/>
      <c r="O33" s="80"/>
      <c r="P33" s="80"/>
      <c r="Q33" s="80"/>
      <c r="R33" s="71"/>
      <c r="S33" s="72"/>
      <c r="T33" s="73"/>
    </row>
    <row r="34" spans="2:20" ht="84" customHeight="1" x14ac:dyDescent="0.2">
      <c r="B34" s="74" t="s">
        <v>59</v>
      </c>
      <c r="C34" s="74" t="s">
        <v>104</v>
      </c>
      <c r="D34" s="16" t="s">
        <v>291</v>
      </c>
      <c r="E34" s="16" t="s">
        <v>291</v>
      </c>
      <c r="F34" s="16" t="s">
        <v>350</v>
      </c>
      <c r="G34" s="16"/>
      <c r="H34" s="16" t="s">
        <v>116</v>
      </c>
      <c r="I34" s="16" t="s">
        <v>116</v>
      </c>
      <c r="J34" s="16"/>
      <c r="K34" s="18" t="s">
        <v>356</v>
      </c>
      <c r="L34" s="19">
        <v>41907</v>
      </c>
      <c r="M34" s="19">
        <v>41967</v>
      </c>
      <c r="N34" s="20">
        <v>197343405</v>
      </c>
      <c r="O34" s="20">
        <f>N34</f>
        <v>197343405</v>
      </c>
      <c r="P34" s="21">
        <f>O34/616000</f>
        <v>320.36267045454548</v>
      </c>
      <c r="Q34" s="20">
        <f>P34*877803</f>
        <v>281215313.21301138</v>
      </c>
      <c r="R34" s="20">
        <f>Q34</f>
        <v>281215313.21301138</v>
      </c>
      <c r="S34" s="22" t="s">
        <v>23</v>
      </c>
      <c r="T34" s="12"/>
    </row>
    <row r="35" spans="2:20" ht="192" customHeight="1" x14ac:dyDescent="0.2">
      <c r="B35" s="75"/>
      <c r="C35" s="75"/>
      <c r="D35" s="16" t="s">
        <v>360</v>
      </c>
      <c r="E35" s="16" t="s">
        <v>360</v>
      </c>
      <c r="F35" s="16" t="s">
        <v>351</v>
      </c>
      <c r="G35" s="16"/>
      <c r="H35" s="16" t="s">
        <v>116</v>
      </c>
      <c r="I35" s="16"/>
      <c r="J35" s="16" t="s">
        <v>116</v>
      </c>
      <c r="K35" s="18" t="s">
        <v>355</v>
      </c>
      <c r="L35" s="19">
        <v>43277</v>
      </c>
      <c r="M35" s="19">
        <v>43441</v>
      </c>
      <c r="N35" s="20">
        <v>107583450</v>
      </c>
      <c r="O35" s="20">
        <v>0</v>
      </c>
      <c r="P35" s="21">
        <f>O35/616000</f>
        <v>0</v>
      </c>
      <c r="Q35" s="20">
        <f t="shared" ref="Q35:Q39" si="3">P35*877803</f>
        <v>0</v>
      </c>
      <c r="R35" s="20">
        <f t="shared" ref="R35:R39" si="4">Q35</f>
        <v>0</v>
      </c>
      <c r="S35" s="22" t="s">
        <v>128</v>
      </c>
      <c r="T35" s="12" t="s">
        <v>362</v>
      </c>
    </row>
    <row r="36" spans="2:20" ht="57" customHeight="1" x14ac:dyDescent="0.2">
      <c r="B36" s="75"/>
      <c r="C36" s="75"/>
      <c r="D36" s="16" t="s">
        <v>131</v>
      </c>
      <c r="E36" s="16" t="s">
        <v>131</v>
      </c>
      <c r="F36" s="16" t="s">
        <v>352</v>
      </c>
      <c r="G36" s="16"/>
      <c r="H36" s="16" t="s">
        <v>116</v>
      </c>
      <c r="I36" s="16"/>
      <c r="J36" s="16" t="s">
        <v>116</v>
      </c>
      <c r="K36" s="18" t="s">
        <v>357</v>
      </c>
      <c r="L36" s="19">
        <v>43444</v>
      </c>
      <c r="M36" s="19">
        <v>43505</v>
      </c>
      <c r="N36" s="20">
        <v>55977440</v>
      </c>
      <c r="O36" s="20">
        <f>N36</f>
        <v>55977440</v>
      </c>
      <c r="P36" s="21">
        <f>O36/828116</f>
        <v>67.59613387496438</v>
      </c>
      <c r="Q36" s="20">
        <f t="shared" si="3"/>
        <v>59336089.103845358</v>
      </c>
      <c r="R36" s="20">
        <f t="shared" si="4"/>
        <v>59336089.103845358</v>
      </c>
      <c r="S36" s="22" t="s">
        <v>23</v>
      </c>
      <c r="T36" s="12"/>
    </row>
    <row r="37" spans="2:20" ht="60" customHeight="1" x14ac:dyDescent="0.2">
      <c r="B37" s="75"/>
      <c r="C37" s="75"/>
      <c r="D37" s="16" t="s">
        <v>256</v>
      </c>
      <c r="E37" s="16" t="s">
        <v>256</v>
      </c>
      <c r="F37" s="16" t="s">
        <v>353</v>
      </c>
      <c r="G37" s="16"/>
      <c r="H37" s="16" t="s">
        <v>116</v>
      </c>
      <c r="I37" s="16"/>
      <c r="J37" s="16" t="s">
        <v>116</v>
      </c>
      <c r="K37" s="18" t="s">
        <v>358</v>
      </c>
      <c r="L37" s="19">
        <v>43023</v>
      </c>
      <c r="M37" s="19">
        <v>43768</v>
      </c>
      <c r="N37" s="20">
        <v>37238891</v>
      </c>
      <c r="O37" s="20">
        <f>5187005+2500000+14444439+577769+370370+162036</f>
        <v>23241619</v>
      </c>
      <c r="P37" s="21">
        <f>O37/828116</f>
        <v>28.065656260717098</v>
      </c>
      <c r="Q37" s="20">
        <f t="shared" si="3"/>
        <v>24636117.262626249</v>
      </c>
      <c r="R37" s="20">
        <f t="shared" si="4"/>
        <v>24636117.262626249</v>
      </c>
      <c r="S37" s="22" t="s">
        <v>23</v>
      </c>
      <c r="T37" s="46" t="s">
        <v>184</v>
      </c>
    </row>
    <row r="38" spans="2:20" ht="78" customHeight="1" x14ac:dyDescent="0.2">
      <c r="B38" s="75"/>
      <c r="C38" s="75"/>
      <c r="D38" s="16" t="s">
        <v>361</v>
      </c>
      <c r="E38" s="16" t="s">
        <v>361</v>
      </c>
      <c r="F38" s="16" t="s">
        <v>354</v>
      </c>
      <c r="G38" s="16"/>
      <c r="H38" s="16" t="s">
        <v>116</v>
      </c>
      <c r="I38" s="16"/>
      <c r="J38" s="16"/>
      <c r="K38" s="18" t="s">
        <v>359</v>
      </c>
      <c r="L38" s="19">
        <v>42730</v>
      </c>
      <c r="M38" s="19">
        <v>42735</v>
      </c>
      <c r="N38" s="20">
        <v>448144767</v>
      </c>
      <c r="O38" s="20">
        <f>N38-146456934</f>
        <v>301687833</v>
      </c>
      <c r="P38" s="21">
        <f>O38/689455</f>
        <v>437.57436380909559</v>
      </c>
      <c r="Q38" s="20">
        <f t="shared" si="3"/>
        <v>384104089.27471554</v>
      </c>
      <c r="R38" s="20">
        <f t="shared" si="4"/>
        <v>384104089.27471554</v>
      </c>
      <c r="S38" s="22" t="s">
        <v>23</v>
      </c>
      <c r="T38" s="46" t="s">
        <v>184</v>
      </c>
    </row>
    <row r="39" spans="2:20" x14ac:dyDescent="0.2">
      <c r="B39" s="75"/>
      <c r="C39" s="75"/>
      <c r="D39" s="16"/>
      <c r="E39" s="16"/>
      <c r="F39" s="16"/>
      <c r="G39" s="16"/>
      <c r="H39" s="16"/>
      <c r="I39" s="16"/>
      <c r="J39" s="16"/>
      <c r="K39" s="18"/>
      <c r="L39" s="19"/>
      <c r="M39" s="19"/>
      <c r="N39" s="20">
        <v>0</v>
      </c>
      <c r="O39" s="20">
        <v>0</v>
      </c>
      <c r="P39" s="21">
        <f t="shared" ref="P39" si="5">O39/737717</f>
        <v>0</v>
      </c>
      <c r="Q39" s="20">
        <f t="shared" si="3"/>
        <v>0</v>
      </c>
      <c r="R39" s="20">
        <f t="shared" si="4"/>
        <v>0</v>
      </c>
      <c r="S39" s="22" t="s">
        <v>23</v>
      </c>
      <c r="T39" s="12"/>
    </row>
    <row r="40" spans="2:20" ht="25.5" x14ac:dyDescent="0.2">
      <c r="B40" s="66"/>
      <c r="C40" s="67"/>
      <c r="D40" s="67"/>
      <c r="E40" s="67"/>
      <c r="F40" s="67"/>
      <c r="G40" s="67"/>
      <c r="H40" s="67"/>
      <c r="I40" s="67"/>
      <c r="J40" s="67"/>
      <c r="K40" s="67"/>
      <c r="L40" s="67"/>
      <c r="M40" s="67"/>
      <c r="N40" s="67"/>
      <c r="O40" s="67"/>
      <c r="P40" s="67"/>
      <c r="Q40" s="68"/>
      <c r="R40" s="23">
        <f>SUM(R34:R39)</f>
        <v>749291608.85419846</v>
      </c>
      <c r="S40" s="26" t="s">
        <v>23</v>
      </c>
      <c r="T40" s="34" t="s">
        <v>81</v>
      </c>
    </row>
    <row r="43" spans="2:20" ht="68.25" customHeight="1" x14ac:dyDescent="0.2">
      <c r="B43" s="72" t="s">
        <v>21</v>
      </c>
      <c r="C43" s="72" t="s">
        <v>71</v>
      </c>
      <c r="D43" s="72" t="s">
        <v>72</v>
      </c>
      <c r="E43" s="72" t="s">
        <v>73</v>
      </c>
      <c r="F43" s="76" t="s">
        <v>2</v>
      </c>
      <c r="G43" s="72" t="s">
        <v>27</v>
      </c>
      <c r="H43" s="72"/>
      <c r="I43" s="72" t="s">
        <v>8</v>
      </c>
      <c r="J43" s="72"/>
      <c r="K43" s="72" t="s">
        <v>3</v>
      </c>
      <c r="L43" s="72" t="s">
        <v>4</v>
      </c>
      <c r="M43" s="72" t="s">
        <v>5</v>
      </c>
      <c r="N43" s="79" t="s">
        <v>6</v>
      </c>
      <c r="O43" s="80" t="s">
        <v>18</v>
      </c>
      <c r="P43" s="80" t="s">
        <v>19</v>
      </c>
      <c r="Q43" s="80" t="s">
        <v>77</v>
      </c>
      <c r="R43" s="69" t="s">
        <v>17</v>
      </c>
      <c r="S43" s="72" t="s">
        <v>79</v>
      </c>
      <c r="T43" s="73" t="s">
        <v>1</v>
      </c>
    </row>
    <row r="44" spans="2:20" x14ac:dyDescent="0.2">
      <c r="B44" s="72"/>
      <c r="C44" s="72"/>
      <c r="D44" s="72"/>
      <c r="E44" s="72"/>
      <c r="F44" s="77"/>
      <c r="G44" s="72" t="s">
        <v>12</v>
      </c>
      <c r="H44" s="72" t="s">
        <v>9</v>
      </c>
      <c r="I44" s="72" t="s">
        <v>10</v>
      </c>
      <c r="J44" s="72" t="s">
        <v>7</v>
      </c>
      <c r="K44" s="72"/>
      <c r="L44" s="72"/>
      <c r="M44" s="72"/>
      <c r="N44" s="79"/>
      <c r="O44" s="80"/>
      <c r="P44" s="80"/>
      <c r="Q44" s="80"/>
      <c r="R44" s="70"/>
      <c r="S44" s="72"/>
      <c r="T44" s="73"/>
    </row>
    <row r="45" spans="2:20" x14ac:dyDescent="0.2">
      <c r="B45" s="72"/>
      <c r="C45" s="72"/>
      <c r="D45" s="72"/>
      <c r="E45" s="72"/>
      <c r="F45" s="78"/>
      <c r="G45" s="72"/>
      <c r="H45" s="72"/>
      <c r="I45" s="72"/>
      <c r="J45" s="72"/>
      <c r="K45" s="72"/>
      <c r="L45" s="72"/>
      <c r="M45" s="72"/>
      <c r="N45" s="79"/>
      <c r="O45" s="80"/>
      <c r="P45" s="80"/>
      <c r="Q45" s="80"/>
      <c r="R45" s="71"/>
      <c r="S45" s="72"/>
      <c r="T45" s="73"/>
    </row>
    <row r="46" spans="2:20" ht="168.75" customHeight="1" x14ac:dyDescent="0.2">
      <c r="B46" s="74" t="s">
        <v>47</v>
      </c>
      <c r="C46" s="74" t="s">
        <v>309</v>
      </c>
      <c r="D46" s="16" t="s">
        <v>317</v>
      </c>
      <c r="E46" s="16" t="s">
        <v>317</v>
      </c>
      <c r="F46" s="16" t="s">
        <v>311</v>
      </c>
      <c r="G46" s="16"/>
      <c r="H46" s="16" t="s">
        <v>116</v>
      </c>
      <c r="I46" s="16" t="s">
        <v>116</v>
      </c>
      <c r="J46" s="16"/>
      <c r="K46" s="18" t="s">
        <v>312</v>
      </c>
      <c r="L46" s="19">
        <v>43066</v>
      </c>
      <c r="M46" s="19">
        <v>43096</v>
      </c>
      <c r="N46" s="20">
        <v>3183912497</v>
      </c>
      <c r="O46" s="20">
        <v>0</v>
      </c>
      <c r="P46" s="21">
        <f>O46/737717</f>
        <v>0</v>
      </c>
      <c r="Q46" s="20">
        <f>P46*877803</f>
        <v>0</v>
      </c>
      <c r="R46" s="20">
        <f>Q46</f>
        <v>0</v>
      </c>
      <c r="S46" s="22" t="s">
        <v>128</v>
      </c>
      <c r="T46" s="12" t="s">
        <v>323</v>
      </c>
    </row>
    <row r="47" spans="2:20" ht="184.5" customHeight="1" x14ac:dyDescent="0.2">
      <c r="B47" s="75"/>
      <c r="C47" s="75"/>
      <c r="D47" s="16" t="s">
        <v>318</v>
      </c>
      <c r="E47" s="16" t="s">
        <v>318</v>
      </c>
      <c r="F47" s="16" t="s">
        <v>313</v>
      </c>
      <c r="G47" s="16"/>
      <c r="H47" s="16" t="s">
        <v>116</v>
      </c>
      <c r="I47" s="16"/>
      <c r="J47" s="16" t="s">
        <v>116</v>
      </c>
      <c r="K47" s="18" t="s">
        <v>320</v>
      </c>
      <c r="L47" s="19">
        <v>43164</v>
      </c>
      <c r="M47" s="19">
        <v>43256</v>
      </c>
      <c r="N47" s="20">
        <v>5800000000</v>
      </c>
      <c r="O47" s="20">
        <v>0</v>
      </c>
      <c r="P47" s="21">
        <f>O47/616000</f>
        <v>0</v>
      </c>
      <c r="Q47" s="20">
        <f t="shared" ref="Q47:Q51" si="6">P47*877803</f>
        <v>0</v>
      </c>
      <c r="R47" s="20">
        <f t="shared" ref="R47:R51" si="7">Q47</f>
        <v>0</v>
      </c>
      <c r="S47" s="22" t="s">
        <v>128</v>
      </c>
      <c r="T47" s="12" t="s">
        <v>324</v>
      </c>
    </row>
    <row r="48" spans="2:20" ht="162.75" customHeight="1" x14ac:dyDescent="0.2">
      <c r="B48" s="75"/>
      <c r="C48" s="75"/>
      <c r="D48" s="16" t="s">
        <v>105</v>
      </c>
      <c r="E48" s="16" t="s">
        <v>105</v>
      </c>
      <c r="F48" s="16" t="s">
        <v>314</v>
      </c>
      <c r="G48" s="16"/>
      <c r="H48" s="16" t="s">
        <v>116</v>
      </c>
      <c r="I48" s="16"/>
      <c r="J48" s="16" t="s">
        <v>116</v>
      </c>
      <c r="K48" s="18" t="s">
        <v>315</v>
      </c>
      <c r="L48" s="19">
        <v>42962</v>
      </c>
      <c r="M48" s="19">
        <v>43005</v>
      </c>
      <c r="N48" s="20">
        <v>611901821</v>
      </c>
      <c r="O48" s="20">
        <v>0</v>
      </c>
      <c r="P48" s="21">
        <f t="shared" ref="P48:P51" si="8">O48/737717</f>
        <v>0</v>
      </c>
      <c r="Q48" s="20">
        <f t="shared" si="6"/>
        <v>0</v>
      </c>
      <c r="R48" s="20">
        <f t="shared" si="7"/>
        <v>0</v>
      </c>
      <c r="S48" s="22" t="s">
        <v>128</v>
      </c>
      <c r="T48" s="12" t="s">
        <v>324</v>
      </c>
    </row>
    <row r="49" spans="2:20" ht="160.5" customHeight="1" x14ac:dyDescent="0.2">
      <c r="B49" s="75"/>
      <c r="C49" s="75"/>
      <c r="D49" s="16" t="s">
        <v>319</v>
      </c>
      <c r="E49" s="16" t="s">
        <v>319</v>
      </c>
      <c r="F49" s="16" t="s">
        <v>316</v>
      </c>
      <c r="G49" s="16"/>
      <c r="H49" s="16" t="s">
        <v>116</v>
      </c>
      <c r="I49" s="16"/>
      <c r="J49" s="16" t="s">
        <v>116</v>
      </c>
      <c r="K49" s="18" t="s">
        <v>320</v>
      </c>
      <c r="L49" s="19">
        <v>43538</v>
      </c>
      <c r="M49" s="19">
        <v>43651</v>
      </c>
      <c r="N49" s="20">
        <v>800000000</v>
      </c>
      <c r="O49" s="20">
        <v>0</v>
      </c>
      <c r="P49" s="21">
        <f t="shared" si="8"/>
        <v>0</v>
      </c>
      <c r="Q49" s="20">
        <f t="shared" si="6"/>
        <v>0</v>
      </c>
      <c r="R49" s="20">
        <f t="shared" si="7"/>
        <v>0</v>
      </c>
      <c r="S49" s="22" t="s">
        <v>128</v>
      </c>
      <c r="T49" s="12" t="s">
        <v>324</v>
      </c>
    </row>
    <row r="50" spans="2:20" x14ac:dyDescent="0.2">
      <c r="B50" s="75"/>
      <c r="C50" s="75"/>
      <c r="D50" s="16"/>
      <c r="E50" s="16"/>
      <c r="F50" s="16"/>
      <c r="G50" s="16"/>
      <c r="H50" s="16"/>
      <c r="I50" s="16"/>
      <c r="J50" s="16"/>
      <c r="K50" s="18"/>
      <c r="L50" s="19"/>
      <c r="M50" s="19"/>
      <c r="N50" s="20">
        <v>0</v>
      </c>
      <c r="O50" s="20">
        <v>0</v>
      </c>
      <c r="P50" s="21">
        <f t="shared" si="8"/>
        <v>0</v>
      </c>
      <c r="Q50" s="20">
        <f t="shared" si="6"/>
        <v>0</v>
      </c>
      <c r="R50" s="20">
        <f t="shared" si="7"/>
        <v>0</v>
      </c>
      <c r="S50" s="22" t="s">
        <v>23</v>
      </c>
      <c r="T50" s="12"/>
    </row>
    <row r="51" spans="2:20" x14ac:dyDescent="0.2">
      <c r="B51" s="75"/>
      <c r="C51" s="75"/>
      <c r="D51" s="16"/>
      <c r="E51" s="16"/>
      <c r="F51" s="16"/>
      <c r="G51" s="16"/>
      <c r="H51" s="16"/>
      <c r="I51" s="16"/>
      <c r="J51" s="16"/>
      <c r="K51" s="18"/>
      <c r="L51" s="19"/>
      <c r="M51" s="19"/>
      <c r="N51" s="20">
        <v>0</v>
      </c>
      <c r="O51" s="20">
        <v>0</v>
      </c>
      <c r="P51" s="21">
        <f t="shared" si="8"/>
        <v>0</v>
      </c>
      <c r="Q51" s="20">
        <f t="shared" si="6"/>
        <v>0</v>
      </c>
      <c r="R51" s="20">
        <f t="shared" si="7"/>
        <v>0</v>
      </c>
      <c r="S51" s="22" t="s">
        <v>23</v>
      </c>
      <c r="T51" s="12"/>
    </row>
    <row r="52" spans="2:20" ht="25.5" x14ac:dyDescent="0.2">
      <c r="B52" s="66"/>
      <c r="C52" s="67"/>
      <c r="D52" s="67"/>
      <c r="E52" s="67"/>
      <c r="F52" s="67"/>
      <c r="G52" s="67"/>
      <c r="H52" s="67"/>
      <c r="I52" s="67"/>
      <c r="J52" s="67"/>
      <c r="K52" s="67"/>
      <c r="L52" s="67"/>
      <c r="M52" s="67"/>
      <c r="N52" s="67"/>
      <c r="O52" s="67"/>
      <c r="P52" s="67"/>
      <c r="Q52" s="68"/>
      <c r="R52" s="23">
        <f>SUM(R46:R51)</f>
        <v>0</v>
      </c>
      <c r="S52" s="26" t="s">
        <v>128</v>
      </c>
      <c r="T52" s="34" t="s">
        <v>81</v>
      </c>
    </row>
    <row r="55" spans="2:20" ht="72.75" customHeight="1" x14ac:dyDescent="0.2">
      <c r="B55" s="72" t="s">
        <v>21</v>
      </c>
      <c r="C55" s="72" t="s">
        <v>71</v>
      </c>
      <c r="D55" s="72" t="s">
        <v>72</v>
      </c>
      <c r="E55" s="72" t="s">
        <v>73</v>
      </c>
      <c r="F55" s="76" t="s">
        <v>2</v>
      </c>
      <c r="G55" s="72" t="s">
        <v>27</v>
      </c>
      <c r="H55" s="72"/>
      <c r="I55" s="72" t="s">
        <v>8</v>
      </c>
      <c r="J55" s="72"/>
      <c r="K55" s="72" t="s">
        <v>3</v>
      </c>
      <c r="L55" s="72" t="s">
        <v>4</v>
      </c>
      <c r="M55" s="72" t="s">
        <v>5</v>
      </c>
      <c r="N55" s="79" t="s">
        <v>6</v>
      </c>
      <c r="O55" s="80" t="s">
        <v>18</v>
      </c>
      <c r="P55" s="80" t="s">
        <v>19</v>
      </c>
      <c r="Q55" s="80" t="s">
        <v>77</v>
      </c>
      <c r="R55" s="69" t="s">
        <v>17</v>
      </c>
      <c r="S55" s="72" t="s">
        <v>79</v>
      </c>
      <c r="T55" s="73" t="s">
        <v>1</v>
      </c>
    </row>
    <row r="56" spans="2:20" x14ac:dyDescent="0.2">
      <c r="B56" s="72"/>
      <c r="C56" s="72"/>
      <c r="D56" s="72"/>
      <c r="E56" s="72"/>
      <c r="F56" s="77"/>
      <c r="G56" s="72" t="s">
        <v>12</v>
      </c>
      <c r="H56" s="72" t="s">
        <v>9</v>
      </c>
      <c r="I56" s="72" t="s">
        <v>10</v>
      </c>
      <c r="J56" s="72" t="s">
        <v>7</v>
      </c>
      <c r="K56" s="72"/>
      <c r="L56" s="72"/>
      <c r="M56" s="72"/>
      <c r="N56" s="79"/>
      <c r="O56" s="80"/>
      <c r="P56" s="80"/>
      <c r="Q56" s="80"/>
      <c r="R56" s="70"/>
      <c r="S56" s="72"/>
      <c r="T56" s="73"/>
    </row>
    <row r="57" spans="2:20" x14ac:dyDescent="0.2">
      <c r="B57" s="72"/>
      <c r="C57" s="72"/>
      <c r="D57" s="72"/>
      <c r="E57" s="72"/>
      <c r="F57" s="78"/>
      <c r="G57" s="72"/>
      <c r="H57" s="72"/>
      <c r="I57" s="72"/>
      <c r="J57" s="72"/>
      <c r="K57" s="72"/>
      <c r="L57" s="72"/>
      <c r="M57" s="72"/>
      <c r="N57" s="79"/>
      <c r="O57" s="80"/>
      <c r="P57" s="80"/>
      <c r="Q57" s="80"/>
      <c r="R57" s="71"/>
      <c r="S57" s="72"/>
      <c r="T57" s="73"/>
    </row>
    <row r="58" spans="2:20" ht="86.25" customHeight="1" x14ac:dyDescent="0.2">
      <c r="B58" s="74" t="s">
        <v>48</v>
      </c>
      <c r="C58" s="74" t="s">
        <v>309</v>
      </c>
      <c r="D58" s="16"/>
      <c r="E58" s="16"/>
      <c r="F58" s="16"/>
      <c r="G58" s="16"/>
      <c r="H58" s="16"/>
      <c r="I58" s="16"/>
      <c r="J58" s="16"/>
      <c r="K58" s="18"/>
      <c r="L58" s="19"/>
      <c r="M58" s="19"/>
      <c r="N58" s="20">
        <v>0</v>
      </c>
      <c r="O58" s="20">
        <v>0</v>
      </c>
      <c r="P58" s="21">
        <f>O58/737717</f>
        <v>0</v>
      </c>
      <c r="Q58" s="20">
        <f>P58*877803</f>
        <v>0</v>
      </c>
      <c r="R58" s="20">
        <f>Q58</f>
        <v>0</v>
      </c>
      <c r="S58" s="22" t="s">
        <v>128</v>
      </c>
      <c r="T58" s="12" t="s">
        <v>310</v>
      </c>
    </row>
    <row r="59" spans="2:20" ht="81" customHeight="1" x14ac:dyDescent="0.2">
      <c r="B59" s="75"/>
      <c r="C59" s="75"/>
      <c r="D59" s="16"/>
      <c r="E59" s="16"/>
      <c r="F59" s="16"/>
      <c r="G59" s="16"/>
      <c r="H59" s="16"/>
      <c r="I59" s="16"/>
      <c r="J59" s="16"/>
      <c r="K59" s="18"/>
      <c r="L59" s="35"/>
      <c r="M59" s="19"/>
      <c r="N59" s="20">
        <v>0</v>
      </c>
      <c r="O59" s="20">
        <v>0</v>
      </c>
      <c r="P59" s="21">
        <f>O59/616000</f>
        <v>0</v>
      </c>
      <c r="Q59" s="20">
        <f t="shared" ref="Q59:Q63" si="9">P59*877803</f>
        <v>0</v>
      </c>
      <c r="R59" s="20">
        <f t="shared" ref="R59:R63" si="10">Q59</f>
        <v>0</v>
      </c>
      <c r="S59" s="22" t="s">
        <v>128</v>
      </c>
      <c r="T59" s="12" t="s">
        <v>310</v>
      </c>
    </row>
    <row r="60" spans="2:20" ht="81.75" customHeight="1" x14ac:dyDescent="0.2">
      <c r="B60" s="75"/>
      <c r="C60" s="75"/>
      <c r="D60" s="16"/>
      <c r="E60" s="16"/>
      <c r="F60" s="16"/>
      <c r="G60" s="16"/>
      <c r="H60" s="16"/>
      <c r="I60" s="16"/>
      <c r="J60" s="16"/>
      <c r="K60" s="18"/>
      <c r="L60" s="19"/>
      <c r="M60" s="19"/>
      <c r="N60" s="20">
        <v>0</v>
      </c>
      <c r="O60" s="20">
        <v>0</v>
      </c>
      <c r="P60" s="21">
        <f t="shared" ref="P60:P63" si="11">O60/737717</f>
        <v>0</v>
      </c>
      <c r="Q60" s="20">
        <f t="shared" si="9"/>
        <v>0</v>
      </c>
      <c r="R60" s="20">
        <f t="shared" si="10"/>
        <v>0</v>
      </c>
      <c r="S60" s="22" t="s">
        <v>128</v>
      </c>
      <c r="T60" s="12" t="s">
        <v>310</v>
      </c>
    </row>
    <row r="61" spans="2:20" ht="81" customHeight="1" x14ac:dyDescent="0.2">
      <c r="B61" s="75"/>
      <c r="C61" s="75"/>
      <c r="D61" s="16"/>
      <c r="E61" s="16"/>
      <c r="F61" s="16"/>
      <c r="G61" s="16"/>
      <c r="H61" s="16"/>
      <c r="I61" s="16"/>
      <c r="J61" s="16"/>
      <c r="K61" s="18"/>
      <c r="L61" s="19"/>
      <c r="M61" s="19"/>
      <c r="N61" s="20">
        <v>0</v>
      </c>
      <c r="O61" s="20">
        <v>0</v>
      </c>
      <c r="P61" s="21">
        <f t="shared" si="11"/>
        <v>0</v>
      </c>
      <c r="Q61" s="20">
        <f t="shared" si="9"/>
        <v>0</v>
      </c>
      <c r="R61" s="20">
        <f t="shared" si="10"/>
        <v>0</v>
      </c>
      <c r="S61" s="22" t="s">
        <v>128</v>
      </c>
      <c r="T61" s="12" t="s">
        <v>310</v>
      </c>
    </row>
    <row r="62" spans="2:20" ht="81.75" customHeight="1" x14ac:dyDescent="0.2">
      <c r="B62" s="75"/>
      <c r="C62" s="75"/>
      <c r="D62" s="16"/>
      <c r="E62" s="16"/>
      <c r="F62" s="16"/>
      <c r="G62" s="16"/>
      <c r="H62" s="16"/>
      <c r="I62" s="16"/>
      <c r="J62" s="16"/>
      <c r="K62" s="18"/>
      <c r="L62" s="19"/>
      <c r="M62" s="19"/>
      <c r="N62" s="20">
        <v>0</v>
      </c>
      <c r="O62" s="20">
        <v>0</v>
      </c>
      <c r="P62" s="21">
        <f t="shared" si="11"/>
        <v>0</v>
      </c>
      <c r="Q62" s="20">
        <f t="shared" si="9"/>
        <v>0</v>
      </c>
      <c r="R62" s="20">
        <f t="shared" si="10"/>
        <v>0</v>
      </c>
      <c r="S62" s="22" t="s">
        <v>128</v>
      </c>
      <c r="T62" s="12" t="s">
        <v>310</v>
      </c>
    </row>
    <row r="63" spans="2:20" ht="81" customHeight="1" x14ac:dyDescent="0.2">
      <c r="B63" s="75"/>
      <c r="C63" s="81"/>
      <c r="D63" s="16"/>
      <c r="E63" s="16"/>
      <c r="F63" s="16"/>
      <c r="G63" s="16"/>
      <c r="H63" s="16"/>
      <c r="I63" s="16"/>
      <c r="J63" s="16"/>
      <c r="K63" s="18"/>
      <c r="L63" s="19"/>
      <c r="M63" s="19"/>
      <c r="N63" s="20">
        <v>0</v>
      </c>
      <c r="O63" s="20">
        <v>0</v>
      </c>
      <c r="P63" s="21">
        <f t="shared" si="11"/>
        <v>0</v>
      </c>
      <c r="Q63" s="20">
        <f t="shared" si="9"/>
        <v>0</v>
      </c>
      <c r="R63" s="20">
        <f t="shared" si="10"/>
        <v>0</v>
      </c>
      <c r="S63" s="22" t="s">
        <v>128</v>
      </c>
      <c r="T63" s="12" t="s">
        <v>310</v>
      </c>
    </row>
    <row r="64" spans="2:20" ht="25.5" x14ac:dyDescent="0.2">
      <c r="B64" s="66"/>
      <c r="C64" s="67"/>
      <c r="D64" s="67"/>
      <c r="E64" s="67"/>
      <c r="F64" s="67"/>
      <c r="G64" s="67"/>
      <c r="H64" s="67"/>
      <c r="I64" s="67"/>
      <c r="J64" s="67"/>
      <c r="K64" s="67"/>
      <c r="L64" s="67"/>
      <c r="M64" s="67"/>
      <c r="N64" s="67"/>
      <c r="O64" s="67"/>
      <c r="P64" s="67"/>
      <c r="Q64" s="68"/>
      <c r="R64" s="23">
        <f>SUM(R58:R63)</f>
        <v>0</v>
      </c>
      <c r="S64" s="26" t="s">
        <v>128</v>
      </c>
      <c r="T64" s="34" t="s">
        <v>81</v>
      </c>
    </row>
    <row r="66" spans="2:20" ht="24" customHeight="1" x14ac:dyDescent="0.2"/>
    <row r="67" spans="2:20" ht="85.5" customHeight="1" x14ac:dyDescent="0.2">
      <c r="B67" s="72" t="s">
        <v>21</v>
      </c>
      <c r="C67" s="72" t="s">
        <v>71</v>
      </c>
      <c r="D67" s="72" t="s">
        <v>72</v>
      </c>
      <c r="E67" s="72" t="s">
        <v>73</v>
      </c>
      <c r="F67" s="76" t="s">
        <v>2</v>
      </c>
      <c r="G67" s="72" t="s">
        <v>27</v>
      </c>
      <c r="H67" s="72"/>
      <c r="I67" s="72" t="s">
        <v>8</v>
      </c>
      <c r="J67" s="72"/>
      <c r="K67" s="72" t="s">
        <v>3</v>
      </c>
      <c r="L67" s="72" t="s">
        <v>4</v>
      </c>
      <c r="M67" s="72" t="s">
        <v>5</v>
      </c>
      <c r="N67" s="79" t="s">
        <v>6</v>
      </c>
      <c r="O67" s="80" t="s">
        <v>18</v>
      </c>
      <c r="P67" s="80" t="s">
        <v>19</v>
      </c>
      <c r="Q67" s="80" t="s">
        <v>77</v>
      </c>
      <c r="R67" s="69" t="s">
        <v>17</v>
      </c>
      <c r="S67" s="72" t="s">
        <v>79</v>
      </c>
      <c r="T67" s="73" t="s">
        <v>1</v>
      </c>
    </row>
    <row r="68" spans="2:20" x14ac:dyDescent="0.2">
      <c r="B68" s="72"/>
      <c r="C68" s="72"/>
      <c r="D68" s="72"/>
      <c r="E68" s="72"/>
      <c r="F68" s="77"/>
      <c r="G68" s="72" t="s">
        <v>12</v>
      </c>
      <c r="H68" s="72" t="s">
        <v>9</v>
      </c>
      <c r="I68" s="72" t="s">
        <v>10</v>
      </c>
      <c r="J68" s="72" t="s">
        <v>7</v>
      </c>
      <c r="K68" s="72"/>
      <c r="L68" s="72"/>
      <c r="M68" s="72"/>
      <c r="N68" s="79"/>
      <c r="O68" s="80"/>
      <c r="P68" s="80"/>
      <c r="Q68" s="80"/>
      <c r="R68" s="70"/>
      <c r="S68" s="72"/>
      <c r="T68" s="73"/>
    </row>
    <row r="69" spans="2:20" x14ac:dyDescent="0.2">
      <c r="B69" s="72"/>
      <c r="C69" s="72"/>
      <c r="D69" s="72"/>
      <c r="E69" s="72"/>
      <c r="F69" s="78"/>
      <c r="G69" s="72"/>
      <c r="H69" s="72"/>
      <c r="I69" s="72"/>
      <c r="J69" s="72"/>
      <c r="K69" s="72"/>
      <c r="L69" s="72"/>
      <c r="M69" s="72"/>
      <c r="N69" s="79"/>
      <c r="O69" s="80"/>
      <c r="P69" s="80"/>
      <c r="Q69" s="80"/>
      <c r="R69" s="71"/>
      <c r="S69" s="72"/>
      <c r="T69" s="73"/>
    </row>
    <row r="70" spans="2:20" ht="176.25" customHeight="1" x14ac:dyDescent="0.2">
      <c r="B70" s="74" t="s">
        <v>66</v>
      </c>
      <c r="C70" s="74" t="s">
        <v>104</v>
      </c>
      <c r="D70" s="16" t="s">
        <v>177</v>
      </c>
      <c r="E70" s="16" t="s">
        <v>177</v>
      </c>
      <c r="F70" s="16" t="s">
        <v>305</v>
      </c>
      <c r="G70" s="16"/>
      <c r="H70" s="16" t="s">
        <v>116</v>
      </c>
      <c r="I70" s="16"/>
      <c r="J70" s="16" t="s">
        <v>116</v>
      </c>
      <c r="K70" s="18" t="s">
        <v>306</v>
      </c>
      <c r="L70" s="19">
        <v>42718</v>
      </c>
      <c r="M70" s="19">
        <v>42760</v>
      </c>
      <c r="N70" s="20">
        <v>116000000</v>
      </c>
      <c r="O70" s="20">
        <v>0</v>
      </c>
      <c r="P70" s="21">
        <f>O70/737717</f>
        <v>0</v>
      </c>
      <c r="Q70" s="20">
        <f>P70*877803</f>
        <v>0</v>
      </c>
      <c r="R70" s="20">
        <f>Q70</f>
        <v>0</v>
      </c>
      <c r="S70" s="22" t="s">
        <v>128</v>
      </c>
      <c r="T70" s="12" t="s">
        <v>308</v>
      </c>
    </row>
    <row r="71" spans="2:20" ht="170.25" customHeight="1" x14ac:dyDescent="0.2">
      <c r="B71" s="75"/>
      <c r="C71" s="75"/>
      <c r="D71" s="16" t="s">
        <v>304</v>
      </c>
      <c r="E71" s="16" t="s">
        <v>304</v>
      </c>
      <c r="F71" s="16">
        <v>18</v>
      </c>
      <c r="G71" s="16"/>
      <c r="H71" s="16" t="s">
        <v>116</v>
      </c>
      <c r="I71" s="16"/>
      <c r="J71" s="16" t="s">
        <v>116</v>
      </c>
      <c r="K71" s="18" t="s">
        <v>307</v>
      </c>
      <c r="L71" s="19">
        <v>43390</v>
      </c>
      <c r="M71" s="19">
        <v>43504</v>
      </c>
      <c r="N71" s="20">
        <v>270000000</v>
      </c>
      <c r="O71" s="20">
        <v>0</v>
      </c>
      <c r="P71" s="21">
        <f>O71/616000</f>
        <v>0</v>
      </c>
      <c r="Q71" s="20">
        <f t="shared" ref="Q71:Q75" si="12">P71*877803</f>
        <v>0</v>
      </c>
      <c r="R71" s="20">
        <f t="shared" ref="R71:R75" si="13">Q71</f>
        <v>0</v>
      </c>
      <c r="S71" s="22" t="s">
        <v>128</v>
      </c>
      <c r="T71" s="12" t="s">
        <v>209</v>
      </c>
    </row>
    <row r="72" spans="2:20" x14ac:dyDescent="0.2">
      <c r="B72" s="75"/>
      <c r="C72" s="75"/>
      <c r="D72" s="16"/>
      <c r="E72" s="16"/>
      <c r="F72" s="16"/>
      <c r="G72" s="16"/>
      <c r="H72" s="16"/>
      <c r="I72" s="16"/>
      <c r="J72" s="16"/>
      <c r="K72" s="18"/>
      <c r="L72" s="19"/>
      <c r="M72" s="19"/>
      <c r="N72" s="20">
        <v>0</v>
      </c>
      <c r="O72" s="20">
        <v>0</v>
      </c>
      <c r="P72" s="21">
        <f t="shared" ref="P72:P75" si="14">O72/737717</f>
        <v>0</v>
      </c>
      <c r="Q72" s="20">
        <f t="shared" si="12"/>
        <v>0</v>
      </c>
      <c r="R72" s="20">
        <f t="shared" si="13"/>
        <v>0</v>
      </c>
      <c r="S72" s="22" t="s">
        <v>23</v>
      </c>
      <c r="T72" s="12"/>
    </row>
    <row r="73" spans="2:20" x14ac:dyDescent="0.2">
      <c r="B73" s="75"/>
      <c r="C73" s="75"/>
      <c r="D73" s="16"/>
      <c r="E73" s="16"/>
      <c r="F73" s="16"/>
      <c r="G73" s="16"/>
      <c r="H73" s="16"/>
      <c r="I73" s="16"/>
      <c r="J73" s="16"/>
      <c r="K73" s="18"/>
      <c r="L73" s="19"/>
      <c r="M73" s="19"/>
      <c r="N73" s="20">
        <v>0</v>
      </c>
      <c r="O73" s="20">
        <v>0</v>
      </c>
      <c r="P73" s="21">
        <f t="shared" si="14"/>
        <v>0</v>
      </c>
      <c r="Q73" s="20">
        <f t="shared" si="12"/>
        <v>0</v>
      </c>
      <c r="R73" s="20">
        <f t="shared" si="13"/>
        <v>0</v>
      </c>
      <c r="S73" s="22" t="s">
        <v>23</v>
      </c>
      <c r="T73" s="12"/>
    </row>
    <row r="74" spans="2:20" x14ac:dyDescent="0.2">
      <c r="B74" s="75"/>
      <c r="C74" s="75"/>
      <c r="D74" s="16"/>
      <c r="E74" s="16"/>
      <c r="F74" s="16"/>
      <c r="G74" s="16"/>
      <c r="H74" s="16"/>
      <c r="I74" s="16"/>
      <c r="J74" s="16"/>
      <c r="K74" s="18"/>
      <c r="L74" s="19"/>
      <c r="M74" s="19"/>
      <c r="N74" s="20">
        <v>0</v>
      </c>
      <c r="O74" s="20">
        <v>0</v>
      </c>
      <c r="P74" s="21">
        <f t="shared" si="14"/>
        <v>0</v>
      </c>
      <c r="Q74" s="20">
        <f t="shared" si="12"/>
        <v>0</v>
      </c>
      <c r="R74" s="20">
        <f t="shared" si="13"/>
        <v>0</v>
      </c>
      <c r="S74" s="22" t="s">
        <v>23</v>
      </c>
      <c r="T74" s="12"/>
    </row>
    <row r="75" spans="2:20" x14ac:dyDescent="0.2">
      <c r="B75" s="75"/>
      <c r="C75" s="75"/>
      <c r="D75" s="16"/>
      <c r="E75" s="16"/>
      <c r="F75" s="16"/>
      <c r="G75" s="16"/>
      <c r="H75" s="16"/>
      <c r="I75" s="16"/>
      <c r="J75" s="16"/>
      <c r="K75" s="18"/>
      <c r="L75" s="19"/>
      <c r="M75" s="19"/>
      <c r="N75" s="20">
        <v>0</v>
      </c>
      <c r="O75" s="20">
        <v>0</v>
      </c>
      <c r="P75" s="21">
        <f t="shared" si="14"/>
        <v>0</v>
      </c>
      <c r="Q75" s="20">
        <f t="shared" si="12"/>
        <v>0</v>
      </c>
      <c r="R75" s="20">
        <f t="shared" si="13"/>
        <v>0</v>
      </c>
      <c r="S75" s="22" t="s">
        <v>23</v>
      </c>
      <c r="T75" s="12"/>
    </row>
    <row r="76" spans="2:20" ht="25.5" x14ac:dyDescent="0.2">
      <c r="B76" s="66"/>
      <c r="C76" s="67"/>
      <c r="D76" s="67"/>
      <c r="E76" s="67"/>
      <c r="F76" s="67"/>
      <c r="G76" s="67"/>
      <c r="H76" s="67"/>
      <c r="I76" s="67"/>
      <c r="J76" s="67"/>
      <c r="K76" s="67"/>
      <c r="L76" s="67"/>
      <c r="M76" s="67"/>
      <c r="N76" s="67"/>
      <c r="O76" s="67"/>
      <c r="P76" s="67"/>
      <c r="Q76" s="68"/>
      <c r="R76" s="23">
        <f>SUM(R70:R75)</f>
        <v>0</v>
      </c>
      <c r="S76" s="26" t="s">
        <v>128</v>
      </c>
      <c r="T76" s="34" t="s">
        <v>81</v>
      </c>
    </row>
    <row r="79" spans="2:20" ht="69.75" customHeight="1" x14ac:dyDescent="0.2">
      <c r="B79" s="72" t="s">
        <v>21</v>
      </c>
      <c r="C79" s="72" t="s">
        <v>71</v>
      </c>
      <c r="D79" s="72" t="s">
        <v>72</v>
      </c>
      <c r="E79" s="72" t="s">
        <v>73</v>
      </c>
      <c r="F79" s="76" t="s">
        <v>2</v>
      </c>
      <c r="G79" s="72" t="s">
        <v>27</v>
      </c>
      <c r="H79" s="72"/>
      <c r="I79" s="72" t="s">
        <v>8</v>
      </c>
      <c r="J79" s="72"/>
      <c r="K79" s="72" t="s">
        <v>3</v>
      </c>
      <c r="L79" s="72" t="s">
        <v>4</v>
      </c>
      <c r="M79" s="72" t="s">
        <v>5</v>
      </c>
      <c r="N79" s="79" t="s">
        <v>6</v>
      </c>
      <c r="O79" s="80" t="s">
        <v>18</v>
      </c>
      <c r="P79" s="80" t="s">
        <v>19</v>
      </c>
      <c r="Q79" s="80" t="s">
        <v>77</v>
      </c>
      <c r="R79" s="69" t="s">
        <v>17</v>
      </c>
      <c r="S79" s="72" t="s">
        <v>79</v>
      </c>
      <c r="T79" s="73" t="s">
        <v>1</v>
      </c>
    </row>
    <row r="80" spans="2:20" x14ac:dyDescent="0.2">
      <c r="B80" s="72"/>
      <c r="C80" s="72"/>
      <c r="D80" s="72"/>
      <c r="E80" s="72"/>
      <c r="F80" s="77"/>
      <c r="G80" s="72" t="s">
        <v>12</v>
      </c>
      <c r="H80" s="72" t="s">
        <v>9</v>
      </c>
      <c r="I80" s="72" t="s">
        <v>10</v>
      </c>
      <c r="J80" s="72" t="s">
        <v>7</v>
      </c>
      <c r="K80" s="72"/>
      <c r="L80" s="72"/>
      <c r="M80" s="72"/>
      <c r="N80" s="79"/>
      <c r="O80" s="80"/>
      <c r="P80" s="80"/>
      <c r="Q80" s="80"/>
      <c r="R80" s="70"/>
      <c r="S80" s="72"/>
      <c r="T80" s="73"/>
    </row>
    <row r="81" spans="2:20" x14ac:dyDescent="0.2">
      <c r="B81" s="72"/>
      <c r="C81" s="72"/>
      <c r="D81" s="72"/>
      <c r="E81" s="72"/>
      <c r="F81" s="78"/>
      <c r="G81" s="72"/>
      <c r="H81" s="72"/>
      <c r="I81" s="72"/>
      <c r="J81" s="72"/>
      <c r="K81" s="72"/>
      <c r="L81" s="72"/>
      <c r="M81" s="72"/>
      <c r="N81" s="79"/>
      <c r="O81" s="80"/>
      <c r="P81" s="80"/>
      <c r="Q81" s="80"/>
      <c r="R81" s="71"/>
      <c r="S81" s="72"/>
      <c r="T81" s="73"/>
    </row>
    <row r="82" spans="2:20" ht="168" customHeight="1" x14ac:dyDescent="0.2">
      <c r="B82" s="74" t="s">
        <v>49</v>
      </c>
      <c r="C82" s="74" t="s">
        <v>104</v>
      </c>
      <c r="D82" s="16" t="s">
        <v>288</v>
      </c>
      <c r="E82" s="16" t="s">
        <v>288</v>
      </c>
      <c r="F82" s="16" t="s">
        <v>289</v>
      </c>
      <c r="G82" s="16"/>
      <c r="H82" s="16" t="s">
        <v>116</v>
      </c>
      <c r="I82" s="16" t="s">
        <v>116</v>
      </c>
      <c r="J82" s="16"/>
      <c r="K82" s="18" t="s">
        <v>399</v>
      </c>
      <c r="L82" s="19">
        <v>41587</v>
      </c>
      <c r="M82" s="19">
        <v>41739</v>
      </c>
      <c r="N82" s="20">
        <v>103746260</v>
      </c>
      <c r="O82" s="20">
        <v>0</v>
      </c>
      <c r="P82" s="21">
        <f>O82/737717</f>
        <v>0</v>
      </c>
      <c r="Q82" s="20">
        <f>P82*877803</f>
        <v>0</v>
      </c>
      <c r="R82" s="20">
        <f>Q82</f>
        <v>0</v>
      </c>
      <c r="S82" s="22" t="s">
        <v>128</v>
      </c>
      <c r="T82" s="12" t="s">
        <v>290</v>
      </c>
    </row>
    <row r="83" spans="2:20" x14ac:dyDescent="0.2">
      <c r="B83" s="75"/>
      <c r="C83" s="75"/>
      <c r="D83" s="16"/>
      <c r="E83" s="16"/>
      <c r="F83" s="16"/>
      <c r="G83" s="16"/>
      <c r="H83" s="16"/>
      <c r="I83" s="16"/>
      <c r="J83" s="16"/>
      <c r="K83" s="18"/>
      <c r="L83" s="35"/>
      <c r="M83" s="19"/>
      <c r="N83" s="20">
        <v>0</v>
      </c>
      <c r="O83" s="20">
        <v>0</v>
      </c>
      <c r="P83" s="21">
        <f>O83/616000</f>
        <v>0</v>
      </c>
      <c r="Q83" s="20">
        <f t="shared" ref="Q83:Q87" si="15">P83*877803</f>
        <v>0</v>
      </c>
      <c r="R83" s="20">
        <f t="shared" ref="R83:R87" si="16">Q83</f>
        <v>0</v>
      </c>
      <c r="S83" s="22" t="s">
        <v>23</v>
      </c>
      <c r="T83" s="12"/>
    </row>
    <row r="84" spans="2:20" x14ac:dyDescent="0.2">
      <c r="B84" s="75"/>
      <c r="C84" s="75"/>
      <c r="D84" s="16"/>
      <c r="E84" s="16"/>
      <c r="F84" s="16"/>
      <c r="G84" s="16"/>
      <c r="H84" s="16"/>
      <c r="I84" s="16"/>
      <c r="J84" s="16"/>
      <c r="K84" s="18"/>
      <c r="L84" s="19"/>
      <c r="M84" s="19"/>
      <c r="N84" s="20">
        <v>0</v>
      </c>
      <c r="O84" s="20">
        <v>0</v>
      </c>
      <c r="P84" s="21">
        <f t="shared" ref="P84:P87" si="17">O84/737717</f>
        <v>0</v>
      </c>
      <c r="Q84" s="20">
        <f t="shared" si="15"/>
        <v>0</v>
      </c>
      <c r="R84" s="20">
        <f t="shared" si="16"/>
        <v>0</v>
      </c>
      <c r="S84" s="22" t="s">
        <v>23</v>
      </c>
      <c r="T84" s="12"/>
    </row>
    <row r="85" spans="2:20" x14ac:dyDescent="0.2">
      <c r="B85" s="75"/>
      <c r="C85" s="75"/>
      <c r="D85" s="16"/>
      <c r="E85" s="16"/>
      <c r="F85" s="16"/>
      <c r="G85" s="16"/>
      <c r="H85" s="16"/>
      <c r="I85" s="16"/>
      <c r="J85" s="16"/>
      <c r="K85" s="18"/>
      <c r="L85" s="19"/>
      <c r="M85" s="19"/>
      <c r="N85" s="20">
        <v>0</v>
      </c>
      <c r="O85" s="20">
        <v>0</v>
      </c>
      <c r="P85" s="21">
        <f t="shared" si="17"/>
        <v>0</v>
      </c>
      <c r="Q85" s="20">
        <f t="shared" si="15"/>
        <v>0</v>
      </c>
      <c r="R85" s="20">
        <f t="shared" si="16"/>
        <v>0</v>
      </c>
      <c r="S85" s="22" t="s">
        <v>23</v>
      </c>
      <c r="T85" s="12"/>
    </row>
    <row r="86" spans="2:20" x14ac:dyDescent="0.2">
      <c r="B86" s="75"/>
      <c r="C86" s="75"/>
      <c r="D86" s="16"/>
      <c r="E86" s="16"/>
      <c r="F86" s="16"/>
      <c r="G86" s="16"/>
      <c r="H86" s="16"/>
      <c r="I86" s="16"/>
      <c r="J86" s="16"/>
      <c r="K86" s="18"/>
      <c r="L86" s="19"/>
      <c r="M86" s="19"/>
      <c r="N86" s="20">
        <v>0</v>
      </c>
      <c r="O86" s="20">
        <v>0</v>
      </c>
      <c r="P86" s="21">
        <f t="shared" si="17"/>
        <v>0</v>
      </c>
      <c r="Q86" s="20">
        <f t="shared" si="15"/>
        <v>0</v>
      </c>
      <c r="R86" s="20">
        <f t="shared" si="16"/>
        <v>0</v>
      </c>
      <c r="S86" s="22" t="s">
        <v>23</v>
      </c>
      <c r="T86" s="12"/>
    </row>
    <row r="87" spans="2:20" x14ac:dyDescent="0.2">
      <c r="B87" s="75"/>
      <c r="C87" s="75"/>
      <c r="D87" s="16"/>
      <c r="E87" s="16"/>
      <c r="F87" s="16"/>
      <c r="G87" s="16"/>
      <c r="H87" s="16"/>
      <c r="I87" s="16"/>
      <c r="J87" s="16"/>
      <c r="K87" s="18"/>
      <c r="L87" s="19"/>
      <c r="M87" s="19"/>
      <c r="N87" s="20">
        <v>0</v>
      </c>
      <c r="O87" s="20">
        <v>0</v>
      </c>
      <c r="P87" s="21">
        <f t="shared" si="17"/>
        <v>0</v>
      </c>
      <c r="Q87" s="20">
        <f t="shared" si="15"/>
        <v>0</v>
      </c>
      <c r="R87" s="20">
        <f t="shared" si="16"/>
        <v>0</v>
      </c>
      <c r="S87" s="22" t="s">
        <v>23</v>
      </c>
      <c r="T87" s="12"/>
    </row>
    <row r="88" spans="2:20" ht="25.5" x14ac:dyDescent="0.2">
      <c r="B88" s="66"/>
      <c r="C88" s="67"/>
      <c r="D88" s="67"/>
      <c r="E88" s="67"/>
      <c r="F88" s="67"/>
      <c r="G88" s="67"/>
      <c r="H88" s="67"/>
      <c r="I88" s="67"/>
      <c r="J88" s="67"/>
      <c r="K88" s="67"/>
      <c r="L88" s="67"/>
      <c r="M88" s="67"/>
      <c r="N88" s="67"/>
      <c r="O88" s="67"/>
      <c r="P88" s="67"/>
      <c r="Q88" s="68"/>
      <c r="R88" s="23">
        <f>SUM(R82:R87)</f>
        <v>0</v>
      </c>
      <c r="S88" s="26" t="s">
        <v>128</v>
      </c>
      <c r="T88" s="34" t="s">
        <v>81</v>
      </c>
    </row>
    <row r="91" spans="2:20" ht="78.75" customHeight="1" x14ac:dyDescent="0.2">
      <c r="B91" s="72" t="s">
        <v>21</v>
      </c>
      <c r="C91" s="72" t="s">
        <v>71</v>
      </c>
      <c r="D91" s="72" t="s">
        <v>72</v>
      </c>
      <c r="E91" s="72" t="s">
        <v>73</v>
      </c>
      <c r="F91" s="76" t="s">
        <v>2</v>
      </c>
      <c r="G91" s="72" t="s">
        <v>27</v>
      </c>
      <c r="H91" s="72"/>
      <c r="I91" s="72" t="s">
        <v>8</v>
      </c>
      <c r="J91" s="72"/>
      <c r="K91" s="72" t="s">
        <v>3</v>
      </c>
      <c r="L91" s="72" t="s">
        <v>4</v>
      </c>
      <c r="M91" s="72" t="s">
        <v>5</v>
      </c>
      <c r="N91" s="79" t="s">
        <v>6</v>
      </c>
      <c r="O91" s="80" t="s">
        <v>18</v>
      </c>
      <c r="P91" s="80" t="s">
        <v>19</v>
      </c>
      <c r="Q91" s="80" t="s">
        <v>77</v>
      </c>
      <c r="R91" s="69" t="s">
        <v>17</v>
      </c>
      <c r="S91" s="72" t="s">
        <v>79</v>
      </c>
      <c r="T91" s="73" t="s">
        <v>1</v>
      </c>
    </row>
    <row r="92" spans="2:20" x14ac:dyDescent="0.2">
      <c r="B92" s="72"/>
      <c r="C92" s="72"/>
      <c r="D92" s="72"/>
      <c r="E92" s="72"/>
      <c r="F92" s="77"/>
      <c r="G92" s="72" t="s">
        <v>12</v>
      </c>
      <c r="H92" s="72" t="s">
        <v>9</v>
      </c>
      <c r="I92" s="72" t="s">
        <v>10</v>
      </c>
      <c r="J92" s="72" t="s">
        <v>7</v>
      </c>
      <c r="K92" s="72"/>
      <c r="L92" s="72"/>
      <c r="M92" s="72"/>
      <c r="N92" s="79"/>
      <c r="O92" s="80"/>
      <c r="P92" s="80"/>
      <c r="Q92" s="80"/>
      <c r="R92" s="70"/>
      <c r="S92" s="72"/>
      <c r="T92" s="73"/>
    </row>
    <row r="93" spans="2:20" x14ac:dyDescent="0.2">
      <c r="B93" s="72"/>
      <c r="C93" s="72"/>
      <c r="D93" s="72"/>
      <c r="E93" s="72"/>
      <c r="F93" s="78"/>
      <c r="G93" s="72"/>
      <c r="H93" s="72"/>
      <c r="I93" s="72"/>
      <c r="J93" s="72"/>
      <c r="K93" s="72"/>
      <c r="L93" s="72"/>
      <c r="M93" s="72"/>
      <c r="N93" s="79"/>
      <c r="O93" s="80"/>
      <c r="P93" s="80"/>
      <c r="Q93" s="80"/>
      <c r="R93" s="71"/>
      <c r="S93" s="72"/>
      <c r="T93" s="73"/>
    </row>
    <row r="94" spans="2:20" ht="171" customHeight="1" x14ac:dyDescent="0.2">
      <c r="B94" s="74" t="s">
        <v>67</v>
      </c>
      <c r="C94" s="74" t="s">
        <v>104</v>
      </c>
      <c r="D94" s="16" t="s">
        <v>218</v>
      </c>
      <c r="E94" s="16" t="s">
        <v>218</v>
      </c>
      <c r="F94" s="16" t="s">
        <v>262</v>
      </c>
      <c r="G94" s="16"/>
      <c r="H94" s="16" t="s">
        <v>116</v>
      </c>
      <c r="I94" s="16" t="s">
        <v>116</v>
      </c>
      <c r="J94" s="16"/>
      <c r="K94" s="18" t="s">
        <v>263</v>
      </c>
      <c r="L94" s="19">
        <v>43040</v>
      </c>
      <c r="M94" s="19">
        <v>43089</v>
      </c>
      <c r="N94" s="20">
        <v>17361200</v>
      </c>
      <c r="O94" s="20">
        <v>0</v>
      </c>
      <c r="P94" s="21">
        <f>O94/737717</f>
        <v>0</v>
      </c>
      <c r="Q94" s="20">
        <f>P94*877803</f>
        <v>0</v>
      </c>
      <c r="R94" s="20">
        <f>Q94</f>
        <v>0</v>
      </c>
      <c r="S94" s="22" t="s">
        <v>128</v>
      </c>
      <c r="T94" s="12" t="s">
        <v>265</v>
      </c>
    </row>
    <row r="95" spans="2:20" ht="188.25" customHeight="1" x14ac:dyDescent="0.2">
      <c r="B95" s="75"/>
      <c r="C95" s="75"/>
      <c r="D95" s="16" t="s">
        <v>252</v>
      </c>
      <c r="E95" s="16" t="s">
        <v>252</v>
      </c>
      <c r="F95" s="16">
        <v>248</v>
      </c>
      <c r="G95" s="16"/>
      <c r="H95" s="16" t="s">
        <v>116</v>
      </c>
      <c r="I95" s="16" t="s">
        <v>116</v>
      </c>
      <c r="J95" s="16"/>
      <c r="K95" s="18" t="s">
        <v>264</v>
      </c>
      <c r="L95" s="19">
        <v>43340</v>
      </c>
      <c r="M95" s="19">
        <v>43434</v>
      </c>
      <c r="N95" s="20">
        <v>70000000</v>
      </c>
      <c r="O95" s="20">
        <v>0</v>
      </c>
      <c r="P95" s="21">
        <f>O95/616000</f>
        <v>0</v>
      </c>
      <c r="Q95" s="20">
        <f t="shared" ref="Q95:Q99" si="18">P95*877803</f>
        <v>0</v>
      </c>
      <c r="R95" s="20">
        <f t="shared" ref="R95:R99" si="19">Q95</f>
        <v>0</v>
      </c>
      <c r="S95" s="22" t="s">
        <v>128</v>
      </c>
      <c r="T95" s="46" t="s">
        <v>266</v>
      </c>
    </row>
    <row r="96" spans="2:20" x14ac:dyDescent="0.2">
      <c r="B96" s="75"/>
      <c r="C96" s="75"/>
      <c r="D96" s="16"/>
      <c r="E96" s="16"/>
      <c r="F96" s="16"/>
      <c r="G96" s="16"/>
      <c r="H96" s="16"/>
      <c r="I96" s="16"/>
      <c r="J96" s="16"/>
      <c r="K96" s="18"/>
      <c r="L96" s="19"/>
      <c r="M96" s="19"/>
      <c r="N96" s="20">
        <v>0</v>
      </c>
      <c r="O96" s="20">
        <v>0</v>
      </c>
      <c r="P96" s="21">
        <f t="shared" ref="P96:P99" si="20">O96/737717</f>
        <v>0</v>
      </c>
      <c r="Q96" s="20">
        <f t="shared" si="18"/>
        <v>0</v>
      </c>
      <c r="R96" s="20">
        <f t="shared" si="19"/>
        <v>0</v>
      </c>
      <c r="S96" s="22" t="s">
        <v>23</v>
      </c>
      <c r="T96" s="12"/>
    </row>
    <row r="97" spans="2:20" x14ac:dyDescent="0.2">
      <c r="B97" s="75"/>
      <c r="C97" s="75"/>
      <c r="D97" s="16"/>
      <c r="E97" s="16"/>
      <c r="F97" s="16"/>
      <c r="G97" s="16"/>
      <c r="H97" s="16"/>
      <c r="I97" s="16"/>
      <c r="J97" s="16"/>
      <c r="K97" s="18"/>
      <c r="L97" s="19"/>
      <c r="M97" s="19"/>
      <c r="N97" s="20">
        <v>0</v>
      </c>
      <c r="O97" s="20">
        <v>0</v>
      </c>
      <c r="P97" s="21">
        <f t="shared" si="20"/>
        <v>0</v>
      </c>
      <c r="Q97" s="20">
        <f t="shared" si="18"/>
        <v>0</v>
      </c>
      <c r="R97" s="20">
        <f t="shared" si="19"/>
        <v>0</v>
      </c>
      <c r="S97" s="22" t="s">
        <v>23</v>
      </c>
      <c r="T97" s="12"/>
    </row>
    <row r="98" spans="2:20" x14ac:dyDescent="0.2">
      <c r="B98" s="75"/>
      <c r="C98" s="75"/>
      <c r="D98" s="16"/>
      <c r="E98" s="16"/>
      <c r="F98" s="16"/>
      <c r="G98" s="16"/>
      <c r="H98" s="16"/>
      <c r="I98" s="16"/>
      <c r="J98" s="16"/>
      <c r="K98" s="18"/>
      <c r="L98" s="19"/>
      <c r="M98" s="19"/>
      <c r="N98" s="20">
        <v>0</v>
      </c>
      <c r="O98" s="20">
        <v>0</v>
      </c>
      <c r="P98" s="21">
        <f t="shared" si="20"/>
        <v>0</v>
      </c>
      <c r="Q98" s="20">
        <f t="shared" si="18"/>
        <v>0</v>
      </c>
      <c r="R98" s="20">
        <f t="shared" si="19"/>
        <v>0</v>
      </c>
      <c r="S98" s="22" t="s">
        <v>23</v>
      </c>
      <c r="T98" s="12"/>
    </row>
    <row r="99" spans="2:20" x14ac:dyDescent="0.2">
      <c r="B99" s="75"/>
      <c r="C99" s="75"/>
      <c r="D99" s="16"/>
      <c r="E99" s="16"/>
      <c r="F99" s="16"/>
      <c r="G99" s="16"/>
      <c r="H99" s="16"/>
      <c r="I99" s="16"/>
      <c r="J99" s="16"/>
      <c r="K99" s="18"/>
      <c r="L99" s="19"/>
      <c r="M99" s="19"/>
      <c r="N99" s="20">
        <v>0</v>
      </c>
      <c r="O99" s="20">
        <v>0</v>
      </c>
      <c r="P99" s="21">
        <f t="shared" si="20"/>
        <v>0</v>
      </c>
      <c r="Q99" s="20">
        <f t="shared" si="18"/>
        <v>0</v>
      </c>
      <c r="R99" s="20">
        <f t="shared" si="19"/>
        <v>0</v>
      </c>
      <c r="S99" s="22" t="s">
        <v>23</v>
      </c>
      <c r="T99" s="12"/>
    </row>
    <row r="100" spans="2:20" ht="25.5" x14ac:dyDescent="0.2">
      <c r="B100" s="66"/>
      <c r="C100" s="67"/>
      <c r="D100" s="67"/>
      <c r="E100" s="67"/>
      <c r="F100" s="67"/>
      <c r="G100" s="67"/>
      <c r="H100" s="67"/>
      <c r="I100" s="67"/>
      <c r="J100" s="67"/>
      <c r="K100" s="67"/>
      <c r="L100" s="67"/>
      <c r="M100" s="67"/>
      <c r="N100" s="67"/>
      <c r="O100" s="67"/>
      <c r="P100" s="67"/>
      <c r="Q100" s="68"/>
      <c r="R100" s="23">
        <f>SUM(R94:R99)</f>
        <v>0</v>
      </c>
      <c r="S100" s="26" t="s">
        <v>128</v>
      </c>
      <c r="T100" s="34" t="s">
        <v>81</v>
      </c>
    </row>
    <row r="103" spans="2:20" ht="75.75" customHeight="1" x14ac:dyDescent="0.2">
      <c r="B103" s="72" t="s">
        <v>21</v>
      </c>
      <c r="C103" s="72" t="s">
        <v>71</v>
      </c>
      <c r="D103" s="72" t="s">
        <v>72</v>
      </c>
      <c r="E103" s="72" t="s">
        <v>73</v>
      </c>
      <c r="F103" s="76" t="s">
        <v>2</v>
      </c>
      <c r="G103" s="72" t="s">
        <v>27</v>
      </c>
      <c r="H103" s="72"/>
      <c r="I103" s="72" t="s">
        <v>8</v>
      </c>
      <c r="J103" s="72"/>
      <c r="K103" s="72" t="s">
        <v>3</v>
      </c>
      <c r="L103" s="72" t="s">
        <v>4</v>
      </c>
      <c r="M103" s="72" t="s">
        <v>5</v>
      </c>
      <c r="N103" s="79" t="s">
        <v>6</v>
      </c>
      <c r="O103" s="80" t="s">
        <v>18</v>
      </c>
      <c r="P103" s="80" t="s">
        <v>19</v>
      </c>
      <c r="Q103" s="80" t="s">
        <v>77</v>
      </c>
      <c r="R103" s="69" t="s">
        <v>17</v>
      </c>
      <c r="S103" s="72" t="s">
        <v>79</v>
      </c>
      <c r="T103" s="73" t="s">
        <v>1</v>
      </c>
    </row>
    <row r="104" spans="2:20" x14ac:dyDescent="0.2">
      <c r="B104" s="72"/>
      <c r="C104" s="72"/>
      <c r="D104" s="72"/>
      <c r="E104" s="72"/>
      <c r="F104" s="77"/>
      <c r="G104" s="72" t="s">
        <v>12</v>
      </c>
      <c r="H104" s="72" t="s">
        <v>9</v>
      </c>
      <c r="I104" s="72" t="s">
        <v>10</v>
      </c>
      <c r="J104" s="72" t="s">
        <v>7</v>
      </c>
      <c r="K104" s="72"/>
      <c r="L104" s="72"/>
      <c r="M104" s="72"/>
      <c r="N104" s="79"/>
      <c r="O104" s="80"/>
      <c r="P104" s="80"/>
      <c r="Q104" s="80"/>
      <c r="R104" s="70"/>
      <c r="S104" s="72"/>
      <c r="T104" s="73"/>
    </row>
    <row r="105" spans="2:20" x14ac:dyDescent="0.2">
      <c r="B105" s="72"/>
      <c r="C105" s="72"/>
      <c r="D105" s="72"/>
      <c r="E105" s="72"/>
      <c r="F105" s="78"/>
      <c r="G105" s="72"/>
      <c r="H105" s="72"/>
      <c r="I105" s="72"/>
      <c r="J105" s="72"/>
      <c r="K105" s="72"/>
      <c r="L105" s="72"/>
      <c r="M105" s="72"/>
      <c r="N105" s="79"/>
      <c r="O105" s="80"/>
      <c r="P105" s="80"/>
      <c r="Q105" s="80"/>
      <c r="R105" s="71"/>
      <c r="S105" s="72"/>
      <c r="T105" s="73"/>
    </row>
    <row r="106" spans="2:20" ht="193.5" customHeight="1" x14ac:dyDescent="0.2">
      <c r="B106" s="74" t="s">
        <v>63</v>
      </c>
      <c r="C106" s="74" t="s">
        <v>104</v>
      </c>
      <c r="D106" s="16" t="s">
        <v>236</v>
      </c>
      <c r="E106" s="16" t="s">
        <v>236</v>
      </c>
      <c r="F106" s="16" t="s">
        <v>240</v>
      </c>
      <c r="G106" s="16"/>
      <c r="H106" s="16" t="s">
        <v>116</v>
      </c>
      <c r="I106" s="16"/>
      <c r="J106" s="16" t="s">
        <v>116</v>
      </c>
      <c r="K106" s="18" t="s">
        <v>244</v>
      </c>
      <c r="L106" s="19">
        <v>41403</v>
      </c>
      <c r="M106" s="19">
        <v>41434</v>
      </c>
      <c r="N106" s="20">
        <v>358168410</v>
      </c>
      <c r="O106" s="20">
        <v>0</v>
      </c>
      <c r="P106" s="21">
        <f>O106/737717</f>
        <v>0</v>
      </c>
      <c r="Q106" s="20">
        <f>P106*877803</f>
        <v>0</v>
      </c>
      <c r="R106" s="20">
        <f>Q106</f>
        <v>0</v>
      </c>
      <c r="S106" s="22" t="s">
        <v>128</v>
      </c>
      <c r="T106" s="46" t="s">
        <v>248</v>
      </c>
    </row>
    <row r="107" spans="2:20" ht="85.5" customHeight="1" x14ac:dyDescent="0.2">
      <c r="B107" s="75"/>
      <c r="C107" s="75"/>
      <c r="D107" s="16" t="s">
        <v>237</v>
      </c>
      <c r="E107" s="16" t="s">
        <v>237</v>
      </c>
      <c r="F107" s="16" t="s">
        <v>241</v>
      </c>
      <c r="G107" s="16"/>
      <c r="H107" s="16" t="s">
        <v>116</v>
      </c>
      <c r="I107" s="16"/>
      <c r="J107" s="16" t="s">
        <v>116</v>
      </c>
      <c r="K107" s="18" t="s">
        <v>245</v>
      </c>
      <c r="L107" s="35">
        <v>42339</v>
      </c>
      <c r="M107" s="19">
        <v>42338</v>
      </c>
      <c r="N107" s="20">
        <v>1733449179</v>
      </c>
      <c r="O107" s="20">
        <f>N107</f>
        <v>1733449179</v>
      </c>
      <c r="P107" s="21">
        <f>O107/644350</f>
        <v>2690.2291906572514</v>
      </c>
      <c r="Q107" s="20">
        <f t="shared" ref="Q107:Q109" si="21">P107*877803</f>
        <v>2361491254.2465072</v>
      </c>
      <c r="R107" s="20">
        <f t="shared" ref="R107:R109" si="22">Q107</f>
        <v>2361491254.2465072</v>
      </c>
      <c r="S107" s="22" t="s">
        <v>23</v>
      </c>
      <c r="T107" s="12"/>
    </row>
    <row r="108" spans="2:20" ht="127.5" customHeight="1" x14ac:dyDescent="0.2">
      <c r="B108" s="75"/>
      <c r="C108" s="75"/>
      <c r="D108" s="16" t="s">
        <v>238</v>
      </c>
      <c r="E108" s="16" t="s">
        <v>238</v>
      </c>
      <c r="F108" s="16" t="s">
        <v>242</v>
      </c>
      <c r="G108" s="16"/>
      <c r="H108" s="16" t="s">
        <v>116</v>
      </c>
      <c r="I108" s="16" t="s">
        <v>116</v>
      </c>
      <c r="J108" s="16"/>
      <c r="K108" s="18" t="s">
        <v>246</v>
      </c>
      <c r="L108" s="19">
        <v>40374</v>
      </c>
      <c r="M108" s="19">
        <v>40276</v>
      </c>
      <c r="N108" s="20">
        <v>71610472</v>
      </c>
      <c r="O108" s="20">
        <f>46284+462840+2775648+848076+2954375+1631250+9724628+2310720+2466160+385584+185136+716880+851440+1387824+53128+39904+37120+36886+848076+2775648+462840+46166+46284+62640+62640+62640+62640+74472+41760+47792+13456+41760+215760+215760+175392+385465+231072+231072+115536+398808+119712+32016+89552+440944+62640+62640+62640+62640+62640+215760+175392+385468+231072+231072+115536+398808+119712+32016+89552+215760+41760+41760+13456+47792+36888+37120+39904+53128+74472+41760+440944+1387824+9724628+1631250+2954375</f>
        <v>53304195</v>
      </c>
      <c r="P108" s="21">
        <f>O108/515000</f>
        <v>103.50329126213592</v>
      </c>
      <c r="Q108" s="20">
        <f t="shared" ref="Q108" si="23">P108*877803</f>
        <v>90855499.579776689</v>
      </c>
      <c r="R108" s="20">
        <f t="shared" ref="R108" si="24">Q108</f>
        <v>90855499.579776689</v>
      </c>
      <c r="S108" s="22" t="s">
        <v>23</v>
      </c>
      <c r="T108" s="46" t="s">
        <v>184</v>
      </c>
    </row>
    <row r="109" spans="2:20" ht="131.25" customHeight="1" x14ac:dyDescent="0.2">
      <c r="B109" s="75"/>
      <c r="C109" s="75"/>
      <c r="D109" s="16" t="s">
        <v>239</v>
      </c>
      <c r="E109" s="16" t="s">
        <v>239</v>
      </c>
      <c r="F109" s="16" t="s">
        <v>243</v>
      </c>
      <c r="G109" s="16"/>
      <c r="H109" s="16" t="s">
        <v>116</v>
      </c>
      <c r="I109" s="16" t="s">
        <v>116</v>
      </c>
      <c r="J109" s="16"/>
      <c r="K109" s="18" t="s">
        <v>247</v>
      </c>
      <c r="L109" s="19">
        <v>43775</v>
      </c>
      <c r="M109" s="19">
        <v>43819</v>
      </c>
      <c r="N109" s="20">
        <v>3632765012</v>
      </c>
      <c r="O109" s="20">
        <v>0</v>
      </c>
      <c r="P109" s="21">
        <f>O109/828116</f>
        <v>0</v>
      </c>
      <c r="Q109" s="20">
        <f t="shared" si="21"/>
        <v>0</v>
      </c>
      <c r="R109" s="20">
        <f t="shared" si="22"/>
        <v>0</v>
      </c>
      <c r="S109" s="22" t="s">
        <v>128</v>
      </c>
      <c r="T109" s="12"/>
    </row>
    <row r="110" spans="2:20" x14ac:dyDescent="0.2">
      <c r="B110" s="75"/>
      <c r="C110" s="75"/>
      <c r="D110" s="16"/>
      <c r="E110" s="16"/>
      <c r="F110" s="16"/>
      <c r="G110" s="16"/>
      <c r="H110" s="16"/>
      <c r="I110" s="16"/>
      <c r="J110" s="16"/>
      <c r="K110" s="18"/>
      <c r="L110" s="19"/>
      <c r="M110" s="19"/>
      <c r="N110" s="20">
        <v>0</v>
      </c>
      <c r="O110" s="20">
        <v>0</v>
      </c>
      <c r="P110" s="21">
        <f t="shared" ref="P110:P111" si="25">O110/737717</f>
        <v>0</v>
      </c>
      <c r="Q110" s="20">
        <f t="shared" ref="Q110:Q111" si="26">P110*877803</f>
        <v>0</v>
      </c>
      <c r="R110" s="20">
        <f t="shared" ref="R110:R111" si="27">Q110</f>
        <v>0</v>
      </c>
      <c r="S110" s="22" t="s">
        <v>23</v>
      </c>
      <c r="T110" s="12"/>
    </row>
    <row r="111" spans="2:20" x14ac:dyDescent="0.2">
      <c r="B111" s="75"/>
      <c r="C111" s="75"/>
      <c r="D111" s="16"/>
      <c r="E111" s="16"/>
      <c r="F111" s="16"/>
      <c r="G111" s="16"/>
      <c r="H111" s="16"/>
      <c r="I111" s="16"/>
      <c r="J111" s="16"/>
      <c r="K111" s="18"/>
      <c r="L111" s="19"/>
      <c r="M111" s="19"/>
      <c r="N111" s="20">
        <v>0</v>
      </c>
      <c r="O111" s="20">
        <v>0</v>
      </c>
      <c r="P111" s="21">
        <f t="shared" si="25"/>
        <v>0</v>
      </c>
      <c r="Q111" s="20">
        <f t="shared" si="26"/>
        <v>0</v>
      </c>
      <c r="R111" s="20">
        <f t="shared" si="27"/>
        <v>0</v>
      </c>
      <c r="S111" s="22" t="s">
        <v>23</v>
      </c>
      <c r="T111" s="12"/>
    </row>
    <row r="112" spans="2:20" ht="25.5" x14ac:dyDescent="0.2">
      <c r="B112" s="66"/>
      <c r="C112" s="67"/>
      <c r="D112" s="67"/>
      <c r="E112" s="67"/>
      <c r="F112" s="67"/>
      <c r="G112" s="67"/>
      <c r="H112" s="67"/>
      <c r="I112" s="67"/>
      <c r="J112" s="67"/>
      <c r="K112" s="67"/>
      <c r="L112" s="67"/>
      <c r="M112" s="67"/>
      <c r="N112" s="67"/>
      <c r="O112" s="67"/>
      <c r="P112" s="67"/>
      <c r="Q112" s="68"/>
      <c r="R112" s="23">
        <f>SUM(R106:R111)</f>
        <v>2452346753.8262839</v>
      </c>
      <c r="S112" s="26" t="s">
        <v>23</v>
      </c>
      <c r="T112" s="34" t="s">
        <v>81</v>
      </c>
    </row>
    <row r="115" spans="2:20" ht="84" customHeight="1" x14ac:dyDescent="0.2">
      <c r="B115" s="72" t="s">
        <v>21</v>
      </c>
      <c r="C115" s="72" t="s">
        <v>71</v>
      </c>
      <c r="D115" s="72" t="s">
        <v>72</v>
      </c>
      <c r="E115" s="72" t="s">
        <v>73</v>
      </c>
      <c r="F115" s="76" t="s">
        <v>2</v>
      </c>
      <c r="G115" s="72" t="s">
        <v>27</v>
      </c>
      <c r="H115" s="72"/>
      <c r="I115" s="72" t="s">
        <v>8</v>
      </c>
      <c r="J115" s="72"/>
      <c r="K115" s="72" t="s">
        <v>3</v>
      </c>
      <c r="L115" s="72" t="s">
        <v>4</v>
      </c>
      <c r="M115" s="72" t="s">
        <v>5</v>
      </c>
      <c r="N115" s="79" t="s">
        <v>6</v>
      </c>
      <c r="O115" s="80" t="s">
        <v>18</v>
      </c>
      <c r="P115" s="80" t="s">
        <v>19</v>
      </c>
      <c r="Q115" s="80" t="s">
        <v>77</v>
      </c>
      <c r="R115" s="69" t="s">
        <v>17</v>
      </c>
      <c r="S115" s="72" t="s">
        <v>79</v>
      </c>
      <c r="T115" s="73" t="s">
        <v>1</v>
      </c>
    </row>
    <row r="116" spans="2:20" x14ac:dyDescent="0.2">
      <c r="B116" s="72"/>
      <c r="C116" s="72"/>
      <c r="D116" s="72"/>
      <c r="E116" s="72"/>
      <c r="F116" s="77"/>
      <c r="G116" s="72" t="s">
        <v>12</v>
      </c>
      <c r="H116" s="72" t="s">
        <v>9</v>
      </c>
      <c r="I116" s="72" t="s">
        <v>10</v>
      </c>
      <c r="J116" s="72" t="s">
        <v>7</v>
      </c>
      <c r="K116" s="72"/>
      <c r="L116" s="72"/>
      <c r="M116" s="72"/>
      <c r="N116" s="79"/>
      <c r="O116" s="80"/>
      <c r="P116" s="80"/>
      <c r="Q116" s="80"/>
      <c r="R116" s="70"/>
      <c r="S116" s="72"/>
      <c r="T116" s="73"/>
    </row>
    <row r="117" spans="2:20" x14ac:dyDescent="0.2">
      <c r="B117" s="72"/>
      <c r="C117" s="72"/>
      <c r="D117" s="72"/>
      <c r="E117" s="72"/>
      <c r="F117" s="78"/>
      <c r="G117" s="72"/>
      <c r="H117" s="72"/>
      <c r="I117" s="72"/>
      <c r="J117" s="72"/>
      <c r="K117" s="72"/>
      <c r="L117" s="72"/>
      <c r="M117" s="72"/>
      <c r="N117" s="79"/>
      <c r="O117" s="80"/>
      <c r="P117" s="80"/>
      <c r="Q117" s="80"/>
      <c r="R117" s="71"/>
      <c r="S117" s="72"/>
      <c r="T117" s="73"/>
    </row>
    <row r="118" spans="2:20" ht="85.5" customHeight="1" x14ac:dyDescent="0.2">
      <c r="B118" s="74" t="s">
        <v>212</v>
      </c>
      <c r="C118" s="74" t="s">
        <v>104</v>
      </c>
      <c r="D118" s="16" t="s">
        <v>198</v>
      </c>
      <c r="E118" s="16" t="s">
        <v>198</v>
      </c>
      <c r="F118" s="16" t="s">
        <v>215</v>
      </c>
      <c r="G118" s="16"/>
      <c r="H118" s="16" t="s">
        <v>116</v>
      </c>
      <c r="I118" s="16"/>
      <c r="J118" s="16" t="s">
        <v>116</v>
      </c>
      <c r="K118" s="18" t="s">
        <v>202</v>
      </c>
      <c r="L118" s="19">
        <v>43273</v>
      </c>
      <c r="M118" s="19">
        <v>43338</v>
      </c>
      <c r="N118" s="20">
        <v>84979994</v>
      </c>
      <c r="O118" s="20">
        <f>N118</f>
        <v>84979994</v>
      </c>
      <c r="P118" s="21">
        <f>O118/781242</f>
        <v>108.77550618118329</v>
      </c>
      <c r="Q118" s="20">
        <f>P118*877803</f>
        <v>95483465.652361229</v>
      </c>
      <c r="R118" s="20">
        <f>Q118</f>
        <v>95483465.652361229</v>
      </c>
      <c r="S118" s="22" t="s">
        <v>23</v>
      </c>
      <c r="T118" s="12"/>
    </row>
    <row r="119" spans="2:20" ht="197.25" customHeight="1" x14ac:dyDescent="0.2">
      <c r="B119" s="75"/>
      <c r="C119" s="75"/>
      <c r="D119" s="16" t="s">
        <v>200</v>
      </c>
      <c r="E119" s="16" t="s">
        <v>200</v>
      </c>
      <c r="F119" s="16" t="s">
        <v>216</v>
      </c>
      <c r="G119" s="16"/>
      <c r="H119" s="16" t="s">
        <v>116</v>
      </c>
      <c r="I119" s="16"/>
      <c r="J119" s="16" t="s">
        <v>116</v>
      </c>
      <c r="K119" s="18" t="s">
        <v>203</v>
      </c>
      <c r="L119" s="19">
        <v>40237</v>
      </c>
      <c r="M119" s="19">
        <v>40352</v>
      </c>
      <c r="N119" s="20">
        <v>95000000</v>
      </c>
      <c r="O119" s="20">
        <v>0</v>
      </c>
      <c r="P119" s="21">
        <f>O119/616000</f>
        <v>0</v>
      </c>
      <c r="Q119" s="20">
        <f t="shared" ref="Q119:Q123" si="28">P119*877803</f>
        <v>0</v>
      </c>
      <c r="R119" s="20">
        <f t="shared" ref="R119:R123" si="29">Q119</f>
        <v>0</v>
      </c>
      <c r="S119" s="22" t="s">
        <v>128</v>
      </c>
      <c r="T119" s="46" t="s">
        <v>209</v>
      </c>
    </row>
    <row r="120" spans="2:20" ht="107.25" customHeight="1" x14ac:dyDescent="0.2">
      <c r="B120" s="75"/>
      <c r="C120" s="75"/>
      <c r="D120" s="16" t="s">
        <v>201</v>
      </c>
      <c r="E120" s="16" t="s">
        <v>201</v>
      </c>
      <c r="F120" s="16" t="s">
        <v>217</v>
      </c>
      <c r="G120" s="16"/>
      <c r="H120" s="16" t="s">
        <v>116</v>
      </c>
      <c r="I120" s="16" t="s">
        <v>116</v>
      </c>
      <c r="J120" s="16"/>
      <c r="K120" s="18" t="s">
        <v>204</v>
      </c>
      <c r="L120" s="19">
        <v>41991</v>
      </c>
      <c r="M120" s="19">
        <v>42004</v>
      </c>
      <c r="N120" s="20">
        <v>117707404</v>
      </c>
      <c r="O120" s="20">
        <f>N120</f>
        <v>117707404</v>
      </c>
      <c r="P120" s="21">
        <f>O120/616000</f>
        <v>191.08344805194804</v>
      </c>
      <c r="Q120" s="20">
        <f t="shared" si="28"/>
        <v>167733623.95034415</v>
      </c>
      <c r="R120" s="20">
        <f t="shared" si="29"/>
        <v>167733623.95034415</v>
      </c>
      <c r="S120" s="22" t="s">
        <v>23</v>
      </c>
      <c r="T120" s="12"/>
    </row>
    <row r="121" spans="2:20" ht="177.75" customHeight="1" x14ac:dyDescent="0.2">
      <c r="B121" s="75"/>
      <c r="C121" s="75"/>
      <c r="D121" s="16" t="s">
        <v>188</v>
      </c>
      <c r="E121" s="16" t="s">
        <v>188</v>
      </c>
      <c r="F121" s="16" t="s">
        <v>207</v>
      </c>
      <c r="G121" s="16"/>
      <c r="H121" s="16" t="s">
        <v>116</v>
      </c>
      <c r="I121" s="16"/>
      <c r="J121" s="16" t="s">
        <v>116</v>
      </c>
      <c r="K121" s="18" t="s">
        <v>205</v>
      </c>
      <c r="L121" s="19">
        <v>42339</v>
      </c>
      <c r="M121" s="19">
        <v>42358</v>
      </c>
      <c r="N121" s="20">
        <v>31777165</v>
      </c>
      <c r="O121" s="20">
        <v>0</v>
      </c>
      <c r="P121" s="21">
        <f t="shared" ref="P121:P123" si="30">O121/737717</f>
        <v>0</v>
      </c>
      <c r="Q121" s="20">
        <f t="shared" si="28"/>
        <v>0</v>
      </c>
      <c r="R121" s="20">
        <f t="shared" si="29"/>
        <v>0</v>
      </c>
      <c r="S121" s="22" t="s">
        <v>128</v>
      </c>
      <c r="T121" s="46" t="s">
        <v>210</v>
      </c>
    </row>
    <row r="122" spans="2:20" ht="150.75" customHeight="1" x14ac:dyDescent="0.2">
      <c r="B122" s="75"/>
      <c r="C122" s="75"/>
      <c r="D122" s="16" t="s">
        <v>201</v>
      </c>
      <c r="E122" s="16" t="s">
        <v>201</v>
      </c>
      <c r="F122" s="16" t="s">
        <v>208</v>
      </c>
      <c r="G122" s="16"/>
      <c r="H122" s="16" t="s">
        <v>116</v>
      </c>
      <c r="I122" s="16" t="s">
        <v>116</v>
      </c>
      <c r="J122" s="16"/>
      <c r="K122" s="18" t="s">
        <v>206</v>
      </c>
      <c r="L122" s="19">
        <v>42942</v>
      </c>
      <c r="M122" s="19">
        <v>42986</v>
      </c>
      <c r="N122" s="20">
        <v>96600000</v>
      </c>
      <c r="O122" s="20">
        <f>N122</f>
        <v>96600000</v>
      </c>
      <c r="P122" s="21">
        <f t="shared" si="30"/>
        <v>130.9445220863827</v>
      </c>
      <c r="Q122" s="20">
        <f t="shared" si="28"/>
        <v>114943494.32099299</v>
      </c>
      <c r="R122" s="20">
        <f t="shared" si="29"/>
        <v>114943494.32099299</v>
      </c>
      <c r="S122" s="22" t="s">
        <v>23</v>
      </c>
      <c r="T122" s="12"/>
    </row>
    <row r="123" spans="2:20" x14ac:dyDescent="0.2">
      <c r="B123" s="75"/>
      <c r="C123" s="75"/>
      <c r="D123" s="16"/>
      <c r="E123" s="16"/>
      <c r="F123" s="16"/>
      <c r="G123" s="16"/>
      <c r="H123" s="16"/>
      <c r="I123" s="16"/>
      <c r="J123" s="16"/>
      <c r="K123" s="18"/>
      <c r="L123" s="19"/>
      <c r="M123" s="19"/>
      <c r="N123" s="20">
        <v>0</v>
      </c>
      <c r="O123" s="20">
        <v>0</v>
      </c>
      <c r="P123" s="21">
        <f t="shared" si="30"/>
        <v>0</v>
      </c>
      <c r="Q123" s="20">
        <f t="shared" si="28"/>
        <v>0</v>
      </c>
      <c r="R123" s="20">
        <f t="shared" si="29"/>
        <v>0</v>
      </c>
      <c r="S123" s="22" t="s">
        <v>23</v>
      </c>
      <c r="T123" s="12"/>
    </row>
    <row r="124" spans="2:20" ht="25.5" x14ac:dyDescent="0.2">
      <c r="B124" s="66"/>
      <c r="C124" s="67"/>
      <c r="D124" s="67"/>
      <c r="E124" s="67"/>
      <c r="F124" s="67"/>
      <c r="G124" s="67"/>
      <c r="H124" s="67"/>
      <c r="I124" s="67"/>
      <c r="J124" s="67"/>
      <c r="K124" s="67"/>
      <c r="L124" s="67"/>
      <c r="M124" s="67"/>
      <c r="N124" s="67"/>
      <c r="O124" s="67"/>
      <c r="P124" s="67"/>
      <c r="Q124" s="68"/>
      <c r="R124" s="23">
        <f>SUM(R118:R123)</f>
        <v>378160583.92369837</v>
      </c>
      <c r="S124" s="26" t="s">
        <v>23</v>
      </c>
      <c r="T124" s="34" t="s">
        <v>81</v>
      </c>
    </row>
    <row r="127" spans="2:20" ht="69.75" customHeight="1" x14ac:dyDescent="0.2">
      <c r="B127" s="72" t="s">
        <v>21</v>
      </c>
      <c r="C127" s="72" t="s">
        <v>71</v>
      </c>
      <c r="D127" s="72" t="s">
        <v>72</v>
      </c>
      <c r="E127" s="72" t="s">
        <v>73</v>
      </c>
      <c r="F127" s="76" t="s">
        <v>2</v>
      </c>
      <c r="G127" s="72" t="s">
        <v>27</v>
      </c>
      <c r="H127" s="72"/>
      <c r="I127" s="72" t="s">
        <v>8</v>
      </c>
      <c r="J127" s="72"/>
      <c r="K127" s="72" t="s">
        <v>3</v>
      </c>
      <c r="L127" s="72" t="s">
        <v>4</v>
      </c>
      <c r="M127" s="72" t="s">
        <v>5</v>
      </c>
      <c r="N127" s="79" t="s">
        <v>6</v>
      </c>
      <c r="O127" s="80" t="s">
        <v>18</v>
      </c>
      <c r="P127" s="80" t="s">
        <v>19</v>
      </c>
      <c r="Q127" s="80" t="s">
        <v>77</v>
      </c>
      <c r="R127" s="69" t="s">
        <v>17</v>
      </c>
      <c r="S127" s="72" t="s">
        <v>79</v>
      </c>
      <c r="T127" s="73" t="s">
        <v>1</v>
      </c>
    </row>
    <row r="128" spans="2:20" x14ac:dyDescent="0.2">
      <c r="B128" s="72"/>
      <c r="C128" s="72"/>
      <c r="D128" s="72"/>
      <c r="E128" s="72"/>
      <c r="F128" s="77"/>
      <c r="G128" s="72" t="s">
        <v>12</v>
      </c>
      <c r="H128" s="72" t="s">
        <v>9</v>
      </c>
      <c r="I128" s="72" t="s">
        <v>10</v>
      </c>
      <c r="J128" s="72" t="s">
        <v>7</v>
      </c>
      <c r="K128" s="72"/>
      <c r="L128" s="72"/>
      <c r="M128" s="72"/>
      <c r="N128" s="79"/>
      <c r="O128" s="80"/>
      <c r="P128" s="80"/>
      <c r="Q128" s="80"/>
      <c r="R128" s="70"/>
      <c r="S128" s="72"/>
      <c r="T128" s="73"/>
    </row>
    <row r="129" spans="2:20" x14ac:dyDescent="0.2">
      <c r="B129" s="72"/>
      <c r="C129" s="72"/>
      <c r="D129" s="72"/>
      <c r="E129" s="72"/>
      <c r="F129" s="78"/>
      <c r="G129" s="72"/>
      <c r="H129" s="72"/>
      <c r="I129" s="72"/>
      <c r="J129" s="72"/>
      <c r="K129" s="72"/>
      <c r="L129" s="72"/>
      <c r="M129" s="72"/>
      <c r="N129" s="79"/>
      <c r="O129" s="80"/>
      <c r="P129" s="80"/>
      <c r="Q129" s="80"/>
      <c r="R129" s="71"/>
      <c r="S129" s="72"/>
      <c r="T129" s="73"/>
    </row>
    <row r="130" spans="2:20" ht="113.25" customHeight="1" x14ac:dyDescent="0.2">
      <c r="B130" s="74" t="s">
        <v>52</v>
      </c>
      <c r="C130" s="74" t="s">
        <v>104</v>
      </c>
      <c r="D130" s="16" t="s">
        <v>174</v>
      </c>
      <c r="E130" s="16" t="s">
        <v>174</v>
      </c>
      <c r="F130" s="16" t="s">
        <v>178</v>
      </c>
      <c r="G130" s="16"/>
      <c r="H130" s="16" t="s">
        <v>116</v>
      </c>
      <c r="I130" s="16"/>
      <c r="J130" s="16" t="s">
        <v>116</v>
      </c>
      <c r="K130" s="18" t="s">
        <v>400</v>
      </c>
      <c r="L130" s="19">
        <v>42268</v>
      </c>
      <c r="M130" s="19">
        <v>42369</v>
      </c>
      <c r="N130" s="20">
        <v>1173362500</v>
      </c>
      <c r="O130" s="20">
        <f>4310345+6631034+6465517+2241379+3413793+2758621+1896552+1465517+7655172+2241379+2931034+1861207+12500000+3189655+8406897+2758621+8150000+16600000+20810988</f>
        <v>116287711</v>
      </c>
      <c r="P130" s="21">
        <f>O130/644350</f>
        <v>180.4728967176224</v>
      </c>
      <c r="Q130" s="20">
        <f>P130*877803</f>
        <v>158419650.15741909</v>
      </c>
      <c r="R130" s="20">
        <f>Q130</f>
        <v>158419650.15741909</v>
      </c>
      <c r="S130" s="22" t="s">
        <v>23</v>
      </c>
      <c r="T130" s="46" t="s">
        <v>184</v>
      </c>
    </row>
    <row r="131" spans="2:20" x14ac:dyDescent="0.2">
      <c r="B131" s="75"/>
      <c r="C131" s="75"/>
      <c r="D131" s="16"/>
      <c r="E131" s="16"/>
      <c r="F131" s="16"/>
      <c r="G131" s="16"/>
      <c r="H131" s="16"/>
      <c r="I131" s="16"/>
      <c r="J131" s="16"/>
      <c r="K131" s="18"/>
      <c r="L131" s="35"/>
      <c r="M131" s="19"/>
      <c r="N131" s="20">
        <v>0</v>
      </c>
      <c r="O131" s="20">
        <v>0</v>
      </c>
      <c r="P131" s="21">
        <f>O131/616000</f>
        <v>0</v>
      </c>
      <c r="Q131" s="20">
        <f t="shared" ref="Q131:Q135" si="31">P131*877803</f>
        <v>0</v>
      </c>
      <c r="R131" s="20">
        <f t="shared" ref="R131:R135" si="32">Q131</f>
        <v>0</v>
      </c>
      <c r="S131" s="22" t="s">
        <v>23</v>
      </c>
      <c r="T131" s="12"/>
    </row>
    <row r="132" spans="2:20" x14ac:dyDescent="0.2">
      <c r="B132" s="75"/>
      <c r="C132" s="75"/>
      <c r="D132" s="16"/>
      <c r="E132" s="16"/>
      <c r="F132" s="16"/>
      <c r="G132" s="16"/>
      <c r="H132" s="16"/>
      <c r="I132" s="16"/>
      <c r="J132" s="16"/>
      <c r="K132" s="18"/>
      <c r="L132" s="19"/>
      <c r="M132" s="19"/>
      <c r="N132" s="20">
        <v>0</v>
      </c>
      <c r="O132" s="20">
        <v>0</v>
      </c>
      <c r="P132" s="21">
        <f t="shared" ref="P132:P135" si="33">O132/737717</f>
        <v>0</v>
      </c>
      <c r="Q132" s="20">
        <f t="shared" si="31"/>
        <v>0</v>
      </c>
      <c r="R132" s="20">
        <f t="shared" si="32"/>
        <v>0</v>
      </c>
      <c r="S132" s="22" t="s">
        <v>23</v>
      </c>
      <c r="T132" s="12"/>
    </row>
    <row r="133" spans="2:20" x14ac:dyDescent="0.2">
      <c r="B133" s="75"/>
      <c r="C133" s="75"/>
      <c r="D133" s="16"/>
      <c r="E133" s="16"/>
      <c r="F133" s="16"/>
      <c r="G133" s="16"/>
      <c r="H133" s="16"/>
      <c r="I133" s="16"/>
      <c r="J133" s="16"/>
      <c r="K133" s="18"/>
      <c r="L133" s="19"/>
      <c r="M133" s="19"/>
      <c r="N133" s="20">
        <v>0</v>
      </c>
      <c r="O133" s="20">
        <v>0</v>
      </c>
      <c r="P133" s="21">
        <f t="shared" si="33"/>
        <v>0</v>
      </c>
      <c r="Q133" s="20">
        <f t="shared" si="31"/>
        <v>0</v>
      </c>
      <c r="R133" s="20">
        <f t="shared" si="32"/>
        <v>0</v>
      </c>
      <c r="S133" s="22" t="s">
        <v>23</v>
      </c>
      <c r="T133" s="12"/>
    </row>
    <row r="134" spans="2:20" x14ac:dyDescent="0.2">
      <c r="B134" s="75"/>
      <c r="C134" s="75"/>
      <c r="D134" s="16"/>
      <c r="E134" s="16"/>
      <c r="F134" s="16"/>
      <c r="G134" s="16"/>
      <c r="H134" s="16"/>
      <c r="I134" s="16"/>
      <c r="J134" s="16"/>
      <c r="K134" s="18"/>
      <c r="L134" s="19"/>
      <c r="M134" s="19"/>
      <c r="N134" s="20">
        <v>0</v>
      </c>
      <c r="O134" s="20">
        <v>0</v>
      </c>
      <c r="P134" s="21">
        <f t="shared" si="33"/>
        <v>0</v>
      </c>
      <c r="Q134" s="20">
        <f t="shared" si="31"/>
        <v>0</v>
      </c>
      <c r="R134" s="20">
        <f t="shared" si="32"/>
        <v>0</v>
      </c>
      <c r="S134" s="22" t="s">
        <v>23</v>
      </c>
      <c r="T134" s="12"/>
    </row>
    <row r="135" spans="2:20" x14ac:dyDescent="0.2">
      <c r="B135" s="75"/>
      <c r="C135" s="75"/>
      <c r="D135" s="16"/>
      <c r="E135" s="16"/>
      <c r="F135" s="16"/>
      <c r="G135" s="16"/>
      <c r="H135" s="16"/>
      <c r="I135" s="16"/>
      <c r="J135" s="16"/>
      <c r="K135" s="18"/>
      <c r="L135" s="19"/>
      <c r="M135" s="19"/>
      <c r="N135" s="20">
        <v>0</v>
      </c>
      <c r="O135" s="20">
        <v>0</v>
      </c>
      <c r="P135" s="21">
        <f t="shared" si="33"/>
        <v>0</v>
      </c>
      <c r="Q135" s="20">
        <f t="shared" si="31"/>
        <v>0</v>
      </c>
      <c r="R135" s="20">
        <f t="shared" si="32"/>
        <v>0</v>
      </c>
      <c r="S135" s="22" t="s">
        <v>23</v>
      </c>
      <c r="T135" s="12"/>
    </row>
    <row r="136" spans="2:20" ht="25.5" x14ac:dyDescent="0.2">
      <c r="B136" s="66"/>
      <c r="C136" s="67"/>
      <c r="D136" s="67"/>
      <c r="E136" s="67"/>
      <c r="F136" s="67"/>
      <c r="G136" s="67"/>
      <c r="H136" s="67"/>
      <c r="I136" s="67"/>
      <c r="J136" s="67"/>
      <c r="K136" s="67"/>
      <c r="L136" s="67"/>
      <c r="M136" s="67"/>
      <c r="N136" s="67"/>
      <c r="O136" s="67"/>
      <c r="P136" s="67"/>
      <c r="Q136" s="68"/>
      <c r="R136" s="23">
        <f>SUM(R130:R135)</f>
        <v>158419650.15741909</v>
      </c>
      <c r="S136" s="26" t="s">
        <v>23</v>
      </c>
      <c r="T136" s="34" t="s">
        <v>81</v>
      </c>
    </row>
    <row r="139" spans="2:20" ht="69" customHeight="1" x14ac:dyDescent="0.2">
      <c r="B139" s="72" t="s">
        <v>21</v>
      </c>
      <c r="C139" s="72" t="s">
        <v>71</v>
      </c>
      <c r="D139" s="72" t="s">
        <v>72</v>
      </c>
      <c r="E139" s="72" t="s">
        <v>73</v>
      </c>
      <c r="F139" s="76" t="s">
        <v>2</v>
      </c>
      <c r="G139" s="72" t="s">
        <v>27</v>
      </c>
      <c r="H139" s="72"/>
      <c r="I139" s="72" t="s">
        <v>8</v>
      </c>
      <c r="J139" s="72"/>
      <c r="K139" s="72" t="s">
        <v>3</v>
      </c>
      <c r="L139" s="72" t="s">
        <v>4</v>
      </c>
      <c r="M139" s="72" t="s">
        <v>5</v>
      </c>
      <c r="N139" s="79" t="s">
        <v>6</v>
      </c>
      <c r="O139" s="80" t="s">
        <v>18</v>
      </c>
      <c r="P139" s="80" t="s">
        <v>19</v>
      </c>
      <c r="Q139" s="80" t="s">
        <v>77</v>
      </c>
      <c r="R139" s="69" t="s">
        <v>17</v>
      </c>
      <c r="S139" s="72" t="s">
        <v>79</v>
      </c>
      <c r="T139" s="73" t="s">
        <v>1</v>
      </c>
    </row>
    <row r="140" spans="2:20" x14ac:dyDescent="0.2">
      <c r="B140" s="72"/>
      <c r="C140" s="72"/>
      <c r="D140" s="72"/>
      <c r="E140" s="72"/>
      <c r="F140" s="77"/>
      <c r="G140" s="72" t="s">
        <v>12</v>
      </c>
      <c r="H140" s="72" t="s">
        <v>9</v>
      </c>
      <c r="I140" s="72" t="s">
        <v>10</v>
      </c>
      <c r="J140" s="72" t="s">
        <v>7</v>
      </c>
      <c r="K140" s="72"/>
      <c r="L140" s="72"/>
      <c r="M140" s="72"/>
      <c r="N140" s="79"/>
      <c r="O140" s="80"/>
      <c r="P140" s="80"/>
      <c r="Q140" s="80"/>
      <c r="R140" s="70"/>
      <c r="S140" s="72"/>
      <c r="T140" s="73"/>
    </row>
    <row r="141" spans="2:20" x14ac:dyDescent="0.2">
      <c r="B141" s="72"/>
      <c r="C141" s="72"/>
      <c r="D141" s="72"/>
      <c r="E141" s="72"/>
      <c r="F141" s="78"/>
      <c r="G141" s="72"/>
      <c r="H141" s="72"/>
      <c r="I141" s="72"/>
      <c r="J141" s="72"/>
      <c r="K141" s="72"/>
      <c r="L141" s="72"/>
      <c r="M141" s="72"/>
      <c r="N141" s="79"/>
      <c r="O141" s="80"/>
      <c r="P141" s="80"/>
      <c r="Q141" s="80"/>
      <c r="R141" s="71"/>
      <c r="S141" s="72"/>
      <c r="T141" s="73"/>
    </row>
    <row r="142" spans="2:20" ht="50.25" customHeight="1" x14ac:dyDescent="0.2">
      <c r="B142" s="74" t="s">
        <v>54</v>
      </c>
      <c r="C142" s="74" t="s">
        <v>104</v>
      </c>
      <c r="D142" s="16" t="s">
        <v>152</v>
      </c>
      <c r="E142" s="16" t="s">
        <v>152</v>
      </c>
      <c r="F142" s="16">
        <v>1024325</v>
      </c>
      <c r="G142" s="16"/>
      <c r="H142" s="16" t="s">
        <v>116</v>
      </c>
      <c r="I142" s="16" t="s">
        <v>116</v>
      </c>
      <c r="J142" s="16"/>
      <c r="K142" s="18" t="s">
        <v>172</v>
      </c>
      <c r="L142" s="19">
        <v>43677</v>
      </c>
      <c r="M142" s="19">
        <v>43860</v>
      </c>
      <c r="N142" s="20">
        <v>172236305</v>
      </c>
      <c r="O142" s="20">
        <f>N142</f>
        <v>172236305</v>
      </c>
      <c r="P142" s="21">
        <f>O142/877803</f>
        <v>196.21293729914342</v>
      </c>
      <c r="Q142" s="20">
        <f>P142*877803</f>
        <v>172236305</v>
      </c>
      <c r="R142" s="20">
        <f>Q142</f>
        <v>172236305</v>
      </c>
      <c r="S142" s="22" t="s">
        <v>173</v>
      </c>
      <c r="T142" s="12"/>
    </row>
    <row r="143" spans="2:20" x14ac:dyDescent="0.2">
      <c r="B143" s="75"/>
      <c r="C143" s="75"/>
      <c r="D143" s="16"/>
      <c r="E143" s="16"/>
      <c r="F143" s="16"/>
      <c r="G143" s="16"/>
      <c r="H143" s="16"/>
      <c r="I143" s="16"/>
      <c r="J143" s="16"/>
      <c r="K143" s="18"/>
      <c r="L143" s="35"/>
      <c r="M143" s="19"/>
      <c r="N143" s="20">
        <v>0</v>
      </c>
      <c r="O143" s="20">
        <v>0</v>
      </c>
      <c r="P143" s="21">
        <f>O143/616000</f>
        <v>0</v>
      </c>
      <c r="Q143" s="20">
        <f t="shared" ref="Q143:Q147" si="34">P143*877803</f>
        <v>0</v>
      </c>
      <c r="R143" s="20">
        <f t="shared" ref="R143:R147" si="35">Q143</f>
        <v>0</v>
      </c>
      <c r="S143" s="22" t="s">
        <v>23</v>
      </c>
      <c r="T143" s="12"/>
    </row>
    <row r="144" spans="2:20" x14ac:dyDescent="0.2">
      <c r="B144" s="75"/>
      <c r="C144" s="75"/>
      <c r="D144" s="16"/>
      <c r="E144" s="16"/>
      <c r="F144" s="16"/>
      <c r="G144" s="16"/>
      <c r="H144" s="16"/>
      <c r="I144" s="16"/>
      <c r="J144" s="16"/>
      <c r="K144" s="18"/>
      <c r="L144" s="19"/>
      <c r="M144" s="19"/>
      <c r="N144" s="20">
        <v>0</v>
      </c>
      <c r="O144" s="20">
        <v>0</v>
      </c>
      <c r="P144" s="21">
        <f t="shared" ref="P144:P147" si="36">O144/737717</f>
        <v>0</v>
      </c>
      <c r="Q144" s="20">
        <f t="shared" si="34"/>
        <v>0</v>
      </c>
      <c r="R144" s="20">
        <f t="shared" si="35"/>
        <v>0</v>
      </c>
      <c r="S144" s="22" t="s">
        <v>23</v>
      </c>
      <c r="T144" s="12"/>
    </row>
    <row r="145" spans="2:20" x14ac:dyDescent="0.2">
      <c r="B145" s="75"/>
      <c r="C145" s="75"/>
      <c r="D145" s="16"/>
      <c r="E145" s="16"/>
      <c r="F145" s="16"/>
      <c r="G145" s="16"/>
      <c r="H145" s="16"/>
      <c r="I145" s="16"/>
      <c r="J145" s="16"/>
      <c r="K145" s="18"/>
      <c r="L145" s="19"/>
      <c r="M145" s="19"/>
      <c r="N145" s="20">
        <v>0</v>
      </c>
      <c r="O145" s="20">
        <v>0</v>
      </c>
      <c r="P145" s="21">
        <f t="shared" si="36"/>
        <v>0</v>
      </c>
      <c r="Q145" s="20">
        <f t="shared" si="34"/>
        <v>0</v>
      </c>
      <c r="R145" s="20">
        <f t="shared" si="35"/>
        <v>0</v>
      </c>
      <c r="S145" s="22" t="s">
        <v>23</v>
      </c>
      <c r="T145" s="12"/>
    </row>
    <row r="146" spans="2:20" x14ac:dyDescent="0.2">
      <c r="B146" s="75"/>
      <c r="C146" s="75"/>
      <c r="D146" s="16"/>
      <c r="E146" s="16"/>
      <c r="F146" s="16"/>
      <c r="G146" s="16"/>
      <c r="H146" s="16"/>
      <c r="I146" s="16"/>
      <c r="J146" s="16"/>
      <c r="K146" s="18"/>
      <c r="L146" s="19"/>
      <c r="M146" s="19"/>
      <c r="N146" s="20">
        <v>0</v>
      </c>
      <c r="O146" s="20">
        <v>0</v>
      </c>
      <c r="P146" s="21">
        <f t="shared" si="36"/>
        <v>0</v>
      </c>
      <c r="Q146" s="20">
        <f t="shared" si="34"/>
        <v>0</v>
      </c>
      <c r="R146" s="20">
        <f t="shared" si="35"/>
        <v>0</v>
      </c>
      <c r="S146" s="22" t="s">
        <v>23</v>
      </c>
      <c r="T146" s="12"/>
    </row>
    <row r="147" spans="2:20" x14ac:dyDescent="0.2">
      <c r="B147" s="75"/>
      <c r="C147" s="75"/>
      <c r="D147" s="16"/>
      <c r="E147" s="16"/>
      <c r="F147" s="16"/>
      <c r="G147" s="16"/>
      <c r="H147" s="16"/>
      <c r="I147" s="16"/>
      <c r="J147" s="16"/>
      <c r="K147" s="18"/>
      <c r="L147" s="19"/>
      <c r="M147" s="19"/>
      <c r="N147" s="20">
        <v>0</v>
      </c>
      <c r="O147" s="20">
        <v>0</v>
      </c>
      <c r="P147" s="21">
        <f t="shared" si="36"/>
        <v>0</v>
      </c>
      <c r="Q147" s="20">
        <f t="shared" si="34"/>
        <v>0</v>
      </c>
      <c r="R147" s="20">
        <f t="shared" si="35"/>
        <v>0</v>
      </c>
      <c r="S147" s="22" t="s">
        <v>23</v>
      </c>
      <c r="T147" s="12"/>
    </row>
    <row r="148" spans="2:20" ht="25.5" x14ac:dyDescent="0.2">
      <c r="B148" s="66"/>
      <c r="C148" s="67"/>
      <c r="D148" s="67"/>
      <c r="E148" s="67"/>
      <c r="F148" s="67"/>
      <c r="G148" s="67"/>
      <c r="H148" s="67"/>
      <c r="I148" s="67"/>
      <c r="J148" s="67"/>
      <c r="K148" s="67"/>
      <c r="L148" s="67"/>
      <c r="M148" s="67"/>
      <c r="N148" s="67"/>
      <c r="O148" s="67"/>
      <c r="P148" s="67"/>
      <c r="Q148" s="68"/>
      <c r="R148" s="23">
        <f>SUM(R142:R147)</f>
        <v>172236305</v>
      </c>
      <c r="S148" s="26" t="s">
        <v>23</v>
      </c>
      <c r="T148" s="34" t="s">
        <v>81</v>
      </c>
    </row>
    <row r="151" spans="2:20" ht="73.5" customHeight="1" x14ac:dyDescent="0.2">
      <c r="B151" s="72" t="s">
        <v>21</v>
      </c>
      <c r="C151" s="72" t="s">
        <v>71</v>
      </c>
      <c r="D151" s="72" t="s">
        <v>72</v>
      </c>
      <c r="E151" s="72" t="s">
        <v>73</v>
      </c>
      <c r="F151" s="76" t="s">
        <v>2</v>
      </c>
      <c r="G151" s="72" t="s">
        <v>27</v>
      </c>
      <c r="H151" s="72"/>
      <c r="I151" s="72" t="s">
        <v>8</v>
      </c>
      <c r="J151" s="72"/>
      <c r="K151" s="72" t="s">
        <v>3</v>
      </c>
      <c r="L151" s="72" t="s">
        <v>4</v>
      </c>
      <c r="M151" s="72" t="s">
        <v>5</v>
      </c>
      <c r="N151" s="79" t="s">
        <v>6</v>
      </c>
      <c r="O151" s="80" t="s">
        <v>18</v>
      </c>
      <c r="P151" s="80" t="s">
        <v>19</v>
      </c>
      <c r="Q151" s="80" t="s">
        <v>77</v>
      </c>
      <c r="R151" s="69" t="s">
        <v>17</v>
      </c>
      <c r="S151" s="72" t="s">
        <v>79</v>
      </c>
      <c r="T151" s="73" t="s">
        <v>1</v>
      </c>
    </row>
    <row r="152" spans="2:20" ht="12.75" customHeight="1" x14ac:dyDescent="0.2">
      <c r="B152" s="72"/>
      <c r="C152" s="72"/>
      <c r="D152" s="72"/>
      <c r="E152" s="72"/>
      <c r="F152" s="77"/>
      <c r="G152" s="72" t="s">
        <v>12</v>
      </c>
      <c r="H152" s="72" t="s">
        <v>9</v>
      </c>
      <c r="I152" s="72" t="s">
        <v>10</v>
      </c>
      <c r="J152" s="72" t="s">
        <v>7</v>
      </c>
      <c r="K152" s="72"/>
      <c r="L152" s="72"/>
      <c r="M152" s="72"/>
      <c r="N152" s="79"/>
      <c r="O152" s="80"/>
      <c r="P152" s="80"/>
      <c r="Q152" s="80"/>
      <c r="R152" s="70"/>
      <c r="S152" s="72"/>
      <c r="T152" s="73"/>
    </row>
    <row r="153" spans="2:20" x14ac:dyDescent="0.2">
      <c r="B153" s="72"/>
      <c r="C153" s="72"/>
      <c r="D153" s="72"/>
      <c r="E153" s="72"/>
      <c r="F153" s="78"/>
      <c r="G153" s="72"/>
      <c r="H153" s="72"/>
      <c r="I153" s="72"/>
      <c r="J153" s="72"/>
      <c r="K153" s="72"/>
      <c r="L153" s="72"/>
      <c r="M153" s="72"/>
      <c r="N153" s="79"/>
      <c r="O153" s="80"/>
      <c r="P153" s="80"/>
      <c r="Q153" s="80"/>
      <c r="R153" s="71"/>
      <c r="S153" s="72"/>
      <c r="T153" s="73"/>
    </row>
    <row r="154" spans="2:20" ht="180.75" customHeight="1" x14ac:dyDescent="0.2">
      <c r="B154" s="74" t="s">
        <v>65</v>
      </c>
      <c r="C154" s="74" t="s">
        <v>104</v>
      </c>
      <c r="D154" s="16" t="s">
        <v>130</v>
      </c>
      <c r="E154" s="16" t="s">
        <v>130</v>
      </c>
      <c r="F154" s="16" t="s">
        <v>136</v>
      </c>
      <c r="G154" s="16"/>
      <c r="H154" s="16" t="s">
        <v>116</v>
      </c>
      <c r="I154" s="16" t="s">
        <v>116</v>
      </c>
      <c r="J154" s="16"/>
      <c r="K154" s="18" t="s">
        <v>142</v>
      </c>
      <c r="L154" s="19">
        <v>42369</v>
      </c>
      <c r="M154" s="19">
        <v>42587</v>
      </c>
      <c r="N154" s="20">
        <v>1808900911</v>
      </c>
      <c r="O154" s="20">
        <v>0</v>
      </c>
      <c r="P154" s="21">
        <f>O154/737717</f>
        <v>0</v>
      </c>
      <c r="Q154" s="20">
        <f>P154*877803</f>
        <v>0</v>
      </c>
      <c r="R154" s="20">
        <f>Q154</f>
        <v>0</v>
      </c>
      <c r="S154" s="22" t="s">
        <v>128</v>
      </c>
      <c r="T154" s="46" t="s">
        <v>211</v>
      </c>
    </row>
    <row r="155" spans="2:20" ht="186" customHeight="1" x14ac:dyDescent="0.2">
      <c r="B155" s="75"/>
      <c r="C155" s="75"/>
      <c r="D155" s="16" t="s">
        <v>131</v>
      </c>
      <c r="E155" s="16" t="s">
        <v>131</v>
      </c>
      <c r="F155" s="16" t="s">
        <v>137</v>
      </c>
      <c r="G155" s="16"/>
      <c r="H155" s="16" t="s">
        <v>116</v>
      </c>
      <c r="I155" s="16" t="s">
        <v>116</v>
      </c>
      <c r="J155" s="16"/>
      <c r="K155" s="18" t="s">
        <v>143</v>
      </c>
      <c r="L155" s="19">
        <v>42877</v>
      </c>
      <c r="M155" s="19">
        <v>43040</v>
      </c>
      <c r="N155" s="20">
        <v>555960000</v>
      </c>
      <c r="O155" s="20">
        <v>0</v>
      </c>
      <c r="P155" s="21">
        <f>O155/616000</f>
        <v>0</v>
      </c>
      <c r="Q155" s="20">
        <f t="shared" ref="Q155:Q159" si="37">P155*877803</f>
        <v>0</v>
      </c>
      <c r="R155" s="20">
        <f t="shared" ref="R155:R159" si="38">Q155</f>
        <v>0</v>
      </c>
      <c r="S155" s="22" t="s">
        <v>128</v>
      </c>
      <c r="T155" s="46" t="s">
        <v>211</v>
      </c>
    </row>
    <row r="156" spans="2:20" ht="183" customHeight="1" x14ac:dyDescent="0.2">
      <c r="B156" s="75"/>
      <c r="C156" s="75"/>
      <c r="D156" s="16" t="s">
        <v>132</v>
      </c>
      <c r="E156" s="16" t="s">
        <v>132</v>
      </c>
      <c r="F156" s="16" t="s">
        <v>138</v>
      </c>
      <c r="G156" s="16"/>
      <c r="H156" s="16" t="s">
        <v>116</v>
      </c>
      <c r="I156" s="16" t="s">
        <v>116</v>
      </c>
      <c r="J156" s="16"/>
      <c r="K156" s="18" t="s">
        <v>144</v>
      </c>
      <c r="L156" s="19">
        <v>43769</v>
      </c>
      <c r="M156" s="19">
        <v>43798</v>
      </c>
      <c r="N156" s="20">
        <v>1065192299</v>
      </c>
      <c r="O156" s="20">
        <v>0</v>
      </c>
      <c r="P156" s="21">
        <f t="shared" ref="P156:P159" si="39">O156/737717</f>
        <v>0</v>
      </c>
      <c r="Q156" s="20">
        <f t="shared" si="37"/>
        <v>0</v>
      </c>
      <c r="R156" s="20">
        <f t="shared" si="38"/>
        <v>0</v>
      </c>
      <c r="S156" s="22" t="s">
        <v>128</v>
      </c>
      <c r="T156" s="46" t="s">
        <v>211</v>
      </c>
    </row>
    <row r="157" spans="2:20" ht="182.25" customHeight="1" x14ac:dyDescent="0.2">
      <c r="B157" s="75"/>
      <c r="C157" s="75"/>
      <c r="D157" s="16" t="s">
        <v>133</v>
      </c>
      <c r="E157" s="16" t="s">
        <v>133</v>
      </c>
      <c r="F157" s="16" t="s">
        <v>139</v>
      </c>
      <c r="G157" s="16"/>
      <c r="H157" s="16" t="s">
        <v>116</v>
      </c>
      <c r="I157" s="16" t="s">
        <v>116</v>
      </c>
      <c r="J157" s="16"/>
      <c r="K157" s="18" t="s">
        <v>145</v>
      </c>
      <c r="L157" s="19">
        <v>43488</v>
      </c>
      <c r="M157" s="19">
        <v>43620</v>
      </c>
      <c r="N157" s="20">
        <v>739000000</v>
      </c>
      <c r="O157" s="20">
        <v>0</v>
      </c>
      <c r="P157" s="21">
        <f t="shared" si="39"/>
        <v>0</v>
      </c>
      <c r="Q157" s="20">
        <f t="shared" si="37"/>
        <v>0</v>
      </c>
      <c r="R157" s="20">
        <f t="shared" si="38"/>
        <v>0</v>
      </c>
      <c r="S157" s="22" t="s">
        <v>128</v>
      </c>
      <c r="T157" s="46" t="s">
        <v>211</v>
      </c>
    </row>
    <row r="158" spans="2:20" ht="183" customHeight="1" x14ac:dyDescent="0.2">
      <c r="B158" s="75"/>
      <c r="C158" s="75"/>
      <c r="D158" s="16" t="s">
        <v>134</v>
      </c>
      <c r="E158" s="16" t="s">
        <v>134</v>
      </c>
      <c r="F158" s="16" t="s">
        <v>140</v>
      </c>
      <c r="G158" s="16"/>
      <c r="H158" s="16" t="s">
        <v>116</v>
      </c>
      <c r="I158" s="16"/>
      <c r="J158" s="16" t="s">
        <v>116</v>
      </c>
      <c r="K158" s="18" t="s">
        <v>146</v>
      </c>
      <c r="L158" s="19">
        <v>41255</v>
      </c>
      <c r="M158" s="19">
        <v>41680</v>
      </c>
      <c r="N158" s="20">
        <v>1589048572</v>
      </c>
      <c r="O158" s="20">
        <v>0</v>
      </c>
      <c r="P158" s="21">
        <f t="shared" si="39"/>
        <v>0</v>
      </c>
      <c r="Q158" s="20">
        <f t="shared" si="37"/>
        <v>0</v>
      </c>
      <c r="R158" s="20">
        <f t="shared" si="38"/>
        <v>0</v>
      </c>
      <c r="S158" s="22" t="s">
        <v>128</v>
      </c>
      <c r="T158" s="46" t="s">
        <v>171</v>
      </c>
    </row>
    <row r="159" spans="2:20" ht="182.25" customHeight="1" x14ac:dyDescent="0.2">
      <c r="B159" s="75"/>
      <c r="C159" s="75"/>
      <c r="D159" s="16" t="s">
        <v>135</v>
      </c>
      <c r="E159" s="16" t="s">
        <v>135</v>
      </c>
      <c r="F159" s="16" t="s">
        <v>141</v>
      </c>
      <c r="G159" s="16"/>
      <c r="H159" s="16" t="s">
        <v>116</v>
      </c>
      <c r="I159" s="16"/>
      <c r="J159" s="16" t="s">
        <v>116</v>
      </c>
      <c r="K159" s="18" t="s">
        <v>147</v>
      </c>
      <c r="L159" s="19">
        <v>41518</v>
      </c>
      <c r="M159" s="19">
        <v>41579</v>
      </c>
      <c r="N159" s="20">
        <v>320000000</v>
      </c>
      <c r="O159" s="20">
        <v>0</v>
      </c>
      <c r="P159" s="21">
        <f t="shared" si="39"/>
        <v>0</v>
      </c>
      <c r="Q159" s="20">
        <f t="shared" si="37"/>
        <v>0</v>
      </c>
      <c r="R159" s="20">
        <f t="shared" si="38"/>
        <v>0</v>
      </c>
      <c r="S159" s="22" t="s">
        <v>128</v>
      </c>
      <c r="T159" s="46" t="s">
        <v>211</v>
      </c>
    </row>
    <row r="160" spans="2:20" ht="25.5" x14ac:dyDescent="0.2">
      <c r="B160" s="66" t="s">
        <v>125</v>
      </c>
      <c r="C160" s="67"/>
      <c r="D160" s="67"/>
      <c r="E160" s="67"/>
      <c r="F160" s="67"/>
      <c r="G160" s="67"/>
      <c r="H160" s="67"/>
      <c r="I160" s="67"/>
      <c r="J160" s="67"/>
      <c r="K160" s="67"/>
      <c r="L160" s="67"/>
      <c r="M160" s="67"/>
      <c r="N160" s="67"/>
      <c r="O160" s="67"/>
      <c r="P160" s="67"/>
      <c r="Q160" s="68"/>
      <c r="R160" s="23">
        <f>SUM(R154:R159)</f>
        <v>0</v>
      </c>
      <c r="S160" s="26" t="s">
        <v>128</v>
      </c>
      <c r="T160" s="34" t="s">
        <v>81</v>
      </c>
    </row>
    <row r="163" spans="2:20" ht="67.5" customHeight="1" x14ac:dyDescent="0.2">
      <c r="B163" s="72" t="s">
        <v>21</v>
      </c>
      <c r="C163" s="72" t="s">
        <v>71</v>
      </c>
      <c r="D163" s="72" t="s">
        <v>72</v>
      </c>
      <c r="E163" s="72" t="s">
        <v>73</v>
      </c>
      <c r="F163" s="76" t="s">
        <v>2</v>
      </c>
      <c r="G163" s="72" t="s">
        <v>27</v>
      </c>
      <c r="H163" s="72"/>
      <c r="I163" s="72" t="s">
        <v>8</v>
      </c>
      <c r="J163" s="72"/>
      <c r="K163" s="72" t="s">
        <v>3</v>
      </c>
      <c r="L163" s="72" t="s">
        <v>4</v>
      </c>
      <c r="M163" s="72" t="s">
        <v>5</v>
      </c>
      <c r="N163" s="79" t="s">
        <v>6</v>
      </c>
      <c r="O163" s="80" t="s">
        <v>18</v>
      </c>
      <c r="P163" s="80" t="s">
        <v>19</v>
      </c>
      <c r="Q163" s="80" t="s">
        <v>77</v>
      </c>
      <c r="R163" s="69" t="s">
        <v>17</v>
      </c>
      <c r="S163" s="72" t="s">
        <v>79</v>
      </c>
      <c r="T163" s="73" t="s">
        <v>1</v>
      </c>
    </row>
    <row r="164" spans="2:20" x14ac:dyDescent="0.2">
      <c r="B164" s="72"/>
      <c r="C164" s="72"/>
      <c r="D164" s="72"/>
      <c r="E164" s="72"/>
      <c r="F164" s="77"/>
      <c r="G164" s="72" t="s">
        <v>12</v>
      </c>
      <c r="H164" s="72" t="s">
        <v>9</v>
      </c>
      <c r="I164" s="72" t="s">
        <v>10</v>
      </c>
      <c r="J164" s="72" t="s">
        <v>7</v>
      </c>
      <c r="K164" s="72"/>
      <c r="L164" s="72"/>
      <c r="M164" s="72"/>
      <c r="N164" s="79"/>
      <c r="O164" s="80"/>
      <c r="P164" s="80"/>
      <c r="Q164" s="80"/>
      <c r="R164" s="70"/>
      <c r="S164" s="72"/>
      <c r="T164" s="73"/>
    </row>
    <row r="165" spans="2:20" x14ac:dyDescent="0.2">
      <c r="B165" s="72"/>
      <c r="C165" s="72"/>
      <c r="D165" s="72"/>
      <c r="E165" s="72"/>
      <c r="F165" s="78"/>
      <c r="G165" s="72"/>
      <c r="H165" s="72"/>
      <c r="I165" s="72"/>
      <c r="J165" s="72"/>
      <c r="K165" s="72"/>
      <c r="L165" s="72"/>
      <c r="M165" s="72"/>
      <c r="N165" s="79"/>
      <c r="O165" s="80"/>
      <c r="P165" s="80"/>
      <c r="Q165" s="80"/>
      <c r="R165" s="71"/>
      <c r="S165" s="72"/>
      <c r="T165" s="73"/>
    </row>
    <row r="166" spans="2:20" ht="177.75" customHeight="1" x14ac:dyDescent="0.2">
      <c r="B166" s="74" t="s">
        <v>70</v>
      </c>
      <c r="C166" s="74" t="s">
        <v>104</v>
      </c>
      <c r="D166" s="16" t="s">
        <v>189</v>
      </c>
      <c r="E166" s="16" t="s">
        <v>189</v>
      </c>
      <c r="F166" s="16" t="s">
        <v>223</v>
      </c>
      <c r="G166" s="16"/>
      <c r="H166" s="16" t="s">
        <v>116</v>
      </c>
      <c r="I166" s="16" t="s">
        <v>116</v>
      </c>
      <c r="J166" s="16"/>
      <c r="K166" s="18" t="s">
        <v>227</v>
      </c>
      <c r="L166" s="19">
        <v>43406</v>
      </c>
      <c r="M166" s="19">
        <v>43436</v>
      </c>
      <c r="N166" s="20">
        <v>57672861</v>
      </c>
      <c r="O166" s="20">
        <v>0</v>
      </c>
      <c r="P166" s="21">
        <f>O166/737717</f>
        <v>0</v>
      </c>
      <c r="Q166" s="20">
        <f>P166*877803</f>
        <v>0</v>
      </c>
      <c r="R166" s="20">
        <f>Q166</f>
        <v>0</v>
      </c>
      <c r="S166" s="22" t="s">
        <v>128</v>
      </c>
      <c r="T166" s="46" t="s">
        <v>233</v>
      </c>
    </row>
    <row r="167" spans="2:20" ht="118.5" customHeight="1" x14ac:dyDescent="0.2">
      <c r="B167" s="75"/>
      <c r="C167" s="75"/>
      <c r="D167" s="16" t="s">
        <v>219</v>
      </c>
      <c r="E167" s="16" t="s">
        <v>219</v>
      </c>
      <c r="F167" s="16">
        <v>612</v>
      </c>
      <c r="G167" s="16"/>
      <c r="H167" s="16" t="s">
        <v>116</v>
      </c>
      <c r="I167" s="16" t="s">
        <v>116</v>
      </c>
      <c r="J167" s="16"/>
      <c r="K167" s="18" t="s">
        <v>229</v>
      </c>
      <c r="L167" s="19">
        <v>43719</v>
      </c>
      <c r="M167" s="19">
        <v>43748</v>
      </c>
      <c r="N167" s="20">
        <v>21894929</v>
      </c>
      <c r="O167" s="20">
        <f>N167</f>
        <v>21894929</v>
      </c>
      <c r="P167" s="21">
        <f>O167/828116</f>
        <v>26.439446889083172</v>
      </c>
      <c r="Q167" s="20">
        <f t="shared" ref="Q167:Q171" si="40">P167*877803</f>
        <v>23208625.797577877</v>
      </c>
      <c r="R167" s="20">
        <f t="shared" ref="R167:R171" si="41">Q167</f>
        <v>23208625.797577877</v>
      </c>
      <c r="S167" s="22" t="s">
        <v>23</v>
      </c>
      <c r="T167" s="12"/>
    </row>
    <row r="168" spans="2:20" ht="75.75" customHeight="1" x14ac:dyDescent="0.2">
      <c r="B168" s="75"/>
      <c r="C168" s="75"/>
      <c r="D168" s="16" t="s">
        <v>220</v>
      </c>
      <c r="E168" s="16" t="s">
        <v>220</v>
      </c>
      <c r="F168" s="16">
        <v>140</v>
      </c>
      <c r="G168" s="16"/>
      <c r="H168" s="16" t="s">
        <v>116</v>
      </c>
      <c r="I168" s="16" t="s">
        <v>116</v>
      </c>
      <c r="J168" s="16"/>
      <c r="K168" s="18" t="s">
        <v>228</v>
      </c>
      <c r="L168" s="19">
        <v>43767</v>
      </c>
      <c r="M168" s="19">
        <v>43784</v>
      </c>
      <c r="N168" s="20">
        <v>49710000</v>
      </c>
      <c r="O168" s="20">
        <f>N168</f>
        <v>49710000</v>
      </c>
      <c r="P168" s="21">
        <f>O168/828116</f>
        <v>60.027822189161903</v>
      </c>
      <c r="Q168" s="20">
        <f t="shared" si="40"/>
        <v>52692602.401112884</v>
      </c>
      <c r="R168" s="20">
        <f t="shared" si="41"/>
        <v>52692602.401112884</v>
      </c>
      <c r="S168" s="22" t="s">
        <v>23</v>
      </c>
      <c r="T168" s="12"/>
    </row>
    <row r="169" spans="2:20" ht="162.75" customHeight="1" x14ac:dyDescent="0.2">
      <c r="B169" s="75"/>
      <c r="C169" s="75"/>
      <c r="D169" s="16" t="s">
        <v>221</v>
      </c>
      <c r="E169" s="16" t="s">
        <v>221</v>
      </c>
      <c r="F169" s="16" t="s">
        <v>224</v>
      </c>
      <c r="G169" s="16"/>
      <c r="H169" s="16" t="s">
        <v>116</v>
      </c>
      <c r="I169" s="16" t="s">
        <v>116</v>
      </c>
      <c r="J169" s="16"/>
      <c r="K169" s="18" t="s">
        <v>230</v>
      </c>
      <c r="L169" s="19">
        <v>43753</v>
      </c>
      <c r="M169" s="19">
        <v>43782</v>
      </c>
      <c r="N169" s="20">
        <v>34645065</v>
      </c>
      <c r="O169" s="20">
        <v>0</v>
      </c>
      <c r="P169" s="21">
        <f t="shared" ref="P169:P171" si="42">O169/737717</f>
        <v>0</v>
      </c>
      <c r="Q169" s="20">
        <f t="shared" si="40"/>
        <v>0</v>
      </c>
      <c r="R169" s="20">
        <f t="shared" si="41"/>
        <v>0</v>
      </c>
      <c r="S169" s="22" t="s">
        <v>128</v>
      </c>
      <c r="T169" s="46" t="s">
        <v>233</v>
      </c>
    </row>
    <row r="170" spans="2:20" ht="79.5" customHeight="1" x14ac:dyDescent="0.2">
      <c r="B170" s="75"/>
      <c r="C170" s="75"/>
      <c r="D170" s="16" t="s">
        <v>222</v>
      </c>
      <c r="E170" s="16" t="s">
        <v>222</v>
      </c>
      <c r="F170" s="16" t="s">
        <v>225</v>
      </c>
      <c r="G170" s="16"/>
      <c r="H170" s="16" t="s">
        <v>116</v>
      </c>
      <c r="I170" s="16" t="s">
        <v>116</v>
      </c>
      <c r="J170" s="16"/>
      <c r="K170" s="18" t="s">
        <v>231</v>
      </c>
      <c r="L170" s="19">
        <v>43649</v>
      </c>
      <c r="M170" s="19">
        <v>43799</v>
      </c>
      <c r="N170" s="20">
        <v>75000000</v>
      </c>
      <c r="O170" s="20">
        <f>N170</f>
        <v>75000000</v>
      </c>
      <c r="P170" s="21">
        <f>O170/828116</f>
        <v>90.567022011409023</v>
      </c>
      <c r="Q170" s="20">
        <f t="shared" si="40"/>
        <v>79500003.622680873</v>
      </c>
      <c r="R170" s="20">
        <f t="shared" si="41"/>
        <v>79500003.622680873</v>
      </c>
      <c r="S170" s="22" t="s">
        <v>23</v>
      </c>
      <c r="T170" s="12"/>
    </row>
    <row r="171" spans="2:20" ht="164.25" customHeight="1" x14ac:dyDescent="0.2">
      <c r="B171" s="75"/>
      <c r="C171" s="75"/>
      <c r="D171" s="16" t="s">
        <v>152</v>
      </c>
      <c r="E171" s="16" t="s">
        <v>152</v>
      </c>
      <c r="F171" s="16" t="s">
        <v>226</v>
      </c>
      <c r="G171" s="16"/>
      <c r="H171" s="16" t="s">
        <v>116</v>
      </c>
      <c r="I171" s="16" t="s">
        <v>116</v>
      </c>
      <c r="J171" s="16"/>
      <c r="K171" s="18" t="s">
        <v>232</v>
      </c>
      <c r="L171" s="19">
        <v>43682</v>
      </c>
      <c r="M171" s="19">
        <v>43830</v>
      </c>
      <c r="N171" s="20">
        <v>53000000</v>
      </c>
      <c r="O171" s="20">
        <v>0</v>
      </c>
      <c r="P171" s="21">
        <f t="shared" si="42"/>
        <v>0</v>
      </c>
      <c r="Q171" s="20">
        <f t="shared" si="40"/>
        <v>0</v>
      </c>
      <c r="R171" s="20">
        <f t="shared" si="41"/>
        <v>0</v>
      </c>
      <c r="S171" s="22" t="s">
        <v>128</v>
      </c>
      <c r="T171" s="46" t="s">
        <v>210</v>
      </c>
    </row>
    <row r="172" spans="2:20" ht="25.5" x14ac:dyDescent="0.2">
      <c r="B172" s="66"/>
      <c r="C172" s="67"/>
      <c r="D172" s="67"/>
      <c r="E172" s="67"/>
      <c r="F172" s="67"/>
      <c r="G172" s="67"/>
      <c r="H172" s="67"/>
      <c r="I172" s="67"/>
      <c r="J172" s="67"/>
      <c r="K172" s="67"/>
      <c r="L172" s="67"/>
      <c r="M172" s="67"/>
      <c r="N172" s="67"/>
      <c r="O172" s="67"/>
      <c r="P172" s="67"/>
      <c r="Q172" s="68"/>
      <c r="R172" s="23">
        <f>SUM(R166:R171)</f>
        <v>155401231.82137161</v>
      </c>
      <c r="S172" s="26" t="s">
        <v>23</v>
      </c>
      <c r="T172" s="34" t="s">
        <v>81</v>
      </c>
    </row>
  </sheetData>
  <mergeCells count="319">
    <mergeCell ref="R91:R93"/>
    <mergeCell ref="S91:S93"/>
    <mergeCell ref="T91:T93"/>
    <mergeCell ref="B94:B99"/>
    <mergeCell ref="C94:C99"/>
    <mergeCell ref="B100:Q100"/>
    <mergeCell ref="B103:B105"/>
    <mergeCell ref="C103:C105"/>
    <mergeCell ref="D103:D105"/>
    <mergeCell ref="E103:E105"/>
    <mergeCell ref="F103:F105"/>
    <mergeCell ref="G103:H103"/>
    <mergeCell ref="I103:J103"/>
    <mergeCell ref="K103:K105"/>
    <mergeCell ref="L103:L105"/>
    <mergeCell ref="M103:M105"/>
    <mergeCell ref="N103:N105"/>
    <mergeCell ref="O103:O105"/>
    <mergeCell ref="P103:P105"/>
    <mergeCell ref="Q103:Q105"/>
    <mergeCell ref="R103:R105"/>
    <mergeCell ref="S103:S105"/>
    <mergeCell ref="T103:T105"/>
    <mergeCell ref="G104:G105"/>
    <mergeCell ref="B76:Q76"/>
    <mergeCell ref="B79:B81"/>
    <mergeCell ref="C79:C81"/>
    <mergeCell ref="D79:D81"/>
    <mergeCell ref="E79:E81"/>
    <mergeCell ref="F79:F81"/>
    <mergeCell ref="G79:H79"/>
    <mergeCell ref="I79:J79"/>
    <mergeCell ref="K79:K81"/>
    <mergeCell ref="L79:L81"/>
    <mergeCell ref="M79:M81"/>
    <mergeCell ref="N79:N81"/>
    <mergeCell ref="O79:O81"/>
    <mergeCell ref="P79:P81"/>
    <mergeCell ref="Q79:Q81"/>
    <mergeCell ref="B46:B51"/>
    <mergeCell ref="C46:C51"/>
    <mergeCell ref="B52:Q52"/>
    <mergeCell ref="B55:B57"/>
    <mergeCell ref="C55:C57"/>
    <mergeCell ref="D55:D57"/>
    <mergeCell ref="E55:E57"/>
    <mergeCell ref="F55:F57"/>
    <mergeCell ref="G55:H55"/>
    <mergeCell ref="I55:J55"/>
    <mergeCell ref="K55:K57"/>
    <mergeCell ref="L55:L57"/>
    <mergeCell ref="M55:M57"/>
    <mergeCell ref="B40:Q40"/>
    <mergeCell ref="B43:B45"/>
    <mergeCell ref="C43:C45"/>
    <mergeCell ref="D43:D45"/>
    <mergeCell ref="E43:E45"/>
    <mergeCell ref="F43:F45"/>
    <mergeCell ref="G43:H43"/>
    <mergeCell ref="I43:J43"/>
    <mergeCell ref="K43:K45"/>
    <mergeCell ref="L43:L45"/>
    <mergeCell ref="M43:M45"/>
    <mergeCell ref="N43:N45"/>
    <mergeCell ref="O43:O45"/>
    <mergeCell ref="P43:P45"/>
    <mergeCell ref="Q43:Q45"/>
    <mergeCell ref="B17:I17"/>
    <mergeCell ref="B8:T8"/>
    <mergeCell ref="B9:T9"/>
    <mergeCell ref="B10:T10"/>
    <mergeCell ref="B11:T11"/>
    <mergeCell ref="B12:T12"/>
    <mergeCell ref="B16:D16"/>
    <mergeCell ref="M19:M21"/>
    <mergeCell ref="N19:N21"/>
    <mergeCell ref="O19:O21"/>
    <mergeCell ref="P19:P21"/>
    <mergeCell ref="B19:B21"/>
    <mergeCell ref="C19:C21"/>
    <mergeCell ref="D19:D21"/>
    <mergeCell ref="E19:E21"/>
    <mergeCell ref="F19:F21"/>
    <mergeCell ref="G19:H19"/>
    <mergeCell ref="I19:J19"/>
    <mergeCell ref="K19:K21"/>
    <mergeCell ref="L19:L21"/>
    <mergeCell ref="Q19:Q21"/>
    <mergeCell ref="R19:R21"/>
    <mergeCell ref="S19:S21"/>
    <mergeCell ref="T19:T21"/>
    <mergeCell ref="G20:G21"/>
    <mergeCell ref="H20:H21"/>
    <mergeCell ref="I20:I21"/>
    <mergeCell ref="J20:J21"/>
    <mergeCell ref="B22:B27"/>
    <mergeCell ref="C22:C27"/>
    <mergeCell ref="B28:Q28"/>
    <mergeCell ref="B31:B33"/>
    <mergeCell ref="C31:C33"/>
    <mergeCell ref="D31:D33"/>
    <mergeCell ref="E31:E33"/>
    <mergeCell ref="F31:F33"/>
    <mergeCell ref="G31:H31"/>
    <mergeCell ref="I31:J31"/>
    <mergeCell ref="K31:K33"/>
    <mergeCell ref="L31:L33"/>
    <mergeCell ref="M31:M33"/>
    <mergeCell ref="N31:N33"/>
    <mergeCell ref="O31:O33"/>
    <mergeCell ref="P31:P33"/>
    <mergeCell ref="Q31:Q33"/>
    <mergeCell ref="R31:R33"/>
    <mergeCell ref="S31:S33"/>
    <mergeCell ref="T31:T33"/>
    <mergeCell ref="G32:G33"/>
    <mergeCell ref="H32:H33"/>
    <mergeCell ref="I32:I33"/>
    <mergeCell ref="J32:J33"/>
    <mergeCell ref="B34:B39"/>
    <mergeCell ref="C34:C39"/>
    <mergeCell ref="R43:R45"/>
    <mergeCell ref="S43:S45"/>
    <mergeCell ref="T43:T45"/>
    <mergeCell ref="G44:G45"/>
    <mergeCell ref="H44:H45"/>
    <mergeCell ref="I44:I45"/>
    <mergeCell ref="J44:J45"/>
    <mergeCell ref="N55:N57"/>
    <mergeCell ref="O55:O57"/>
    <mergeCell ref="P55:P57"/>
    <mergeCell ref="Q55:Q57"/>
    <mergeCell ref="R55:R57"/>
    <mergeCell ref="S55:S57"/>
    <mergeCell ref="T55:T57"/>
    <mergeCell ref="G56:G57"/>
    <mergeCell ref="H56:H57"/>
    <mergeCell ref="I56:I57"/>
    <mergeCell ref="J56:J57"/>
    <mergeCell ref="B58:B63"/>
    <mergeCell ref="C58:C63"/>
    <mergeCell ref="B64:Q64"/>
    <mergeCell ref="B67:B69"/>
    <mergeCell ref="C67:C69"/>
    <mergeCell ref="D67:D69"/>
    <mergeCell ref="E67:E69"/>
    <mergeCell ref="F67:F69"/>
    <mergeCell ref="G67:H67"/>
    <mergeCell ref="I67:J67"/>
    <mergeCell ref="K67:K69"/>
    <mergeCell ref="L67:L69"/>
    <mergeCell ref="M67:M69"/>
    <mergeCell ref="N67:N69"/>
    <mergeCell ref="O67:O69"/>
    <mergeCell ref="P67:P69"/>
    <mergeCell ref="Q67:Q69"/>
    <mergeCell ref="R67:R69"/>
    <mergeCell ref="S67:S69"/>
    <mergeCell ref="T67:T69"/>
    <mergeCell ref="G68:G69"/>
    <mergeCell ref="H68:H69"/>
    <mergeCell ref="I68:I69"/>
    <mergeCell ref="J68:J69"/>
    <mergeCell ref="B70:B75"/>
    <mergeCell ref="C70:C75"/>
    <mergeCell ref="R79:R81"/>
    <mergeCell ref="S79:S81"/>
    <mergeCell ref="T79:T81"/>
    <mergeCell ref="G80:G81"/>
    <mergeCell ref="H80:H81"/>
    <mergeCell ref="I80:I81"/>
    <mergeCell ref="J80:J81"/>
    <mergeCell ref="B82:B87"/>
    <mergeCell ref="C82:C87"/>
    <mergeCell ref="B88:Q88"/>
    <mergeCell ref="B91:B93"/>
    <mergeCell ref="C91:C93"/>
    <mergeCell ref="D91:D93"/>
    <mergeCell ref="E91:E93"/>
    <mergeCell ref="F91:F93"/>
    <mergeCell ref="G91:H91"/>
    <mergeCell ref="I91:J91"/>
    <mergeCell ref="K91:K93"/>
    <mergeCell ref="L91:L93"/>
    <mergeCell ref="M91:M93"/>
    <mergeCell ref="N91:N93"/>
    <mergeCell ref="O91:O93"/>
    <mergeCell ref="P91:P93"/>
    <mergeCell ref="Q91:Q93"/>
    <mergeCell ref="G92:G93"/>
    <mergeCell ref="H92:H93"/>
    <mergeCell ref="I92:I93"/>
    <mergeCell ref="J92:J93"/>
    <mergeCell ref="H104:H105"/>
    <mergeCell ref="I104:I105"/>
    <mergeCell ref="J104:J105"/>
    <mergeCell ref="B106:B111"/>
    <mergeCell ref="C106:C111"/>
    <mergeCell ref="B112:Q112"/>
    <mergeCell ref="B115:B117"/>
    <mergeCell ref="C115:C117"/>
    <mergeCell ref="D115:D117"/>
    <mergeCell ref="E115:E117"/>
    <mergeCell ref="F115:F117"/>
    <mergeCell ref="G115:H115"/>
    <mergeCell ref="I115:J115"/>
    <mergeCell ref="K115:K117"/>
    <mergeCell ref="L115:L117"/>
    <mergeCell ref="M115:M117"/>
    <mergeCell ref="N115:N117"/>
    <mergeCell ref="O115:O117"/>
    <mergeCell ref="P115:P117"/>
    <mergeCell ref="Q115:Q117"/>
    <mergeCell ref="R115:R117"/>
    <mergeCell ref="S115:S117"/>
    <mergeCell ref="T115:T117"/>
    <mergeCell ref="G116:G117"/>
    <mergeCell ref="H116:H117"/>
    <mergeCell ref="I116:I117"/>
    <mergeCell ref="J116:J117"/>
    <mergeCell ref="B118:B123"/>
    <mergeCell ref="C118:C123"/>
    <mergeCell ref="B124:Q124"/>
    <mergeCell ref="B127:B129"/>
    <mergeCell ref="C127:C129"/>
    <mergeCell ref="D127:D129"/>
    <mergeCell ref="E127:E129"/>
    <mergeCell ref="F127:F129"/>
    <mergeCell ref="G127:H127"/>
    <mergeCell ref="I127:J127"/>
    <mergeCell ref="K127:K129"/>
    <mergeCell ref="L127:L129"/>
    <mergeCell ref="M127:M129"/>
    <mergeCell ref="N127:N129"/>
    <mergeCell ref="O127:O129"/>
    <mergeCell ref="P127:P129"/>
    <mergeCell ref="Q127:Q129"/>
    <mergeCell ref="R127:R129"/>
    <mergeCell ref="S127:S129"/>
    <mergeCell ref="T127:T129"/>
    <mergeCell ref="G128:G129"/>
    <mergeCell ref="H128:H129"/>
    <mergeCell ref="I128:I129"/>
    <mergeCell ref="J128:J129"/>
    <mergeCell ref="B130:B135"/>
    <mergeCell ref="C130:C135"/>
    <mergeCell ref="B136:Q136"/>
    <mergeCell ref="B139:B141"/>
    <mergeCell ref="C139:C141"/>
    <mergeCell ref="D139:D141"/>
    <mergeCell ref="E139:E141"/>
    <mergeCell ref="F139:F141"/>
    <mergeCell ref="G139:H139"/>
    <mergeCell ref="I139:J139"/>
    <mergeCell ref="K139:K141"/>
    <mergeCell ref="L139:L141"/>
    <mergeCell ref="M139:M141"/>
    <mergeCell ref="N139:N141"/>
    <mergeCell ref="O139:O141"/>
    <mergeCell ref="P139:P141"/>
    <mergeCell ref="Q139:Q141"/>
    <mergeCell ref="R139:R141"/>
    <mergeCell ref="S139:S141"/>
    <mergeCell ref="T139:T141"/>
    <mergeCell ref="G140:G141"/>
    <mergeCell ref="H140:H141"/>
    <mergeCell ref="I140:I141"/>
    <mergeCell ref="J140:J141"/>
    <mergeCell ref="B142:B147"/>
    <mergeCell ref="C142:C147"/>
    <mergeCell ref="B148:Q148"/>
    <mergeCell ref="B151:B153"/>
    <mergeCell ref="C151:C153"/>
    <mergeCell ref="D151:D153"/>
    <mergeCell ref="E151:E153"/>
    <mergeCell ref="F151:F153"/>
    <mergeCell ref="G151:H151"/>
    <mergeCell ref="I151:J151"/>
    <mergeCell ref="K151:K153"/>
    <mergeCell ref="L151:L153"/>
    <mergeCell ref="M151:M153"/>
    <mergeCell ref="N151:N153"/>
    <mergeCell ref="O151:O153"/>
    <mergeCell ref="P151:P153"/>
    <mergeCell ref="Q151:Q153"/>
    <mergeCell ref="R151:R153"/>
    <mergeCell ref="S151:S153"/>
    <mergeCell ref="T151:T153"/>
    <mergeCell ref="G152:G153"/>
    <mergeCell ref="H152:H153"/>
    <mergeCell ref="I152:I153"/>
    <mergeCell ref="J152:J153"/>
    <mergeCell ref="B154:B159"/>
    <mergeCell ref="C154:C159"/>
    <mergeCell ref="B160:Q160"/>
    <mergeCell ref="B163:B165"/>
    <mergeCell ref="C163:C165"/>
    <mergeCell ref="D163:D165"/>
    <mergeCell ref="E163:E165"/>
    <mergeCell ref="F163:F165"/>
    <mergeCell ref="G163:H163"/>
    <mergeCell ref="I163:J163"/>
    <mergeCell ref="K163:K165"/>
    <mergeCell ref="L163:L165"/>
    <mergeCell ref="M163:M165"/>
    <mergeCell ref="N163:N165"/>
    <mergeCell ref="O163:O165"/>
    <mergeCell ref="P163:P165"/>
    <mergeCell ref="Q163:Q165"/>
    <mergeCell ref="B172:Q172"/>
    <mergeCell ref="R163:R165"/>
    <mergeCell ref="S163:S165"/>
    <mergeCell ref="T163:T165"/>
    <mergeCell ref="G164:G165"/>
    <mergeCell ref="H164:H165"/>
    <mergeCell ref="I164:I165"/>
    <mergeCell ref="J164:J165"/>
    <mergeCell ref="B166:B171"/>
    <mergeCell ref="C166:C171"/>
  </mergeCells>
  <phoneticPr fontId="12" type="noConversion"/>
  <pageMargins left="0.19685039370078741" right="0.15748031496062992" top="0.31496062992125984" bottom="0.19685039370078741" header="0.31496062992125984" footer="0.31496062992125984"/>
  <pageSetup paperSize="41" scale="17"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74"/>
  <sheetViews>
    <sheetView workbookViewId="0">
      <selection activeCell="J8" sqref="J8"/>
    </sheetView>
  </sheetViews>
  <sheetFormatPr baseColWidth="10" defaultRowHeight="15" x14ac:dyDescent="0.25"/>
  <cols>
    <col min="1" max="1" width="12.7109375" bestFit="1" customWidth="1"/>
    <col min="2" max="2" width="27.28515625" customWidth="1"/>
    <col min="3" max="3" width="22.85546875" customWidth="1"/>
    <col min="4" max="4" width="22" customWidth="1"/>
    <col min="5" max="5" width="17.5703125" customWidth="1"/>
    <col min="6" max="6" width="19.7109375" customWidth="1"/>
    <col min="7" max="7" width="26.7109375" customWidth="1"/>
    <col min="8" max="8" width="26.140625" customWidth="1"/>
    <col min="10" max="10" width="19" bestFit="1" customWidth="1"/>
  </cols>
  <sheetData>
    <row r="2" spans="1:10" ht="165" customHeight="1" x14ac:dyDescent="0.25">
      <c r="A2" s="32">
        <v>3552569151</v>
      </c>
      <c r="B2" s="33" t="s">
        <v>59</v>
      </c>
      <c r="C2" s="27"/>
      <c r="D2" s="27"/>
      <c r="F2" s="33" t="s">
        <v>60</v>
      </c>
      <c r="G2" s="27"/>
      <c r="H2" s="27"/>
    </row>
    <row r="3" spans="1:10" ht="15" customHeight="1" x14ac:dyDescent="0.25">
      <c r="B3" s="27"/>
      <c r="C3" s="27" t="s">
        <v>85</v>
      </c>
      <c r="D3" s="27" t="s">
        <v>38</v>
      </c>
      <c r="F3" s="27"/>
      <c r="G3" s="27" t="s">
        <v>86</v>
      </c>
      <c r="H3" s="27" t="s">
        <v>87</v>
      </c>
    </row>
    <row r="4" spans="1:10" x14ac:dyDescent="0.25">
      <c r="B4" s="28">
        <v>3552569151</v>
      </c>
      <c r="C4" s="29">
        <v>0.7</v>
      </c>
      <c r="D4" s="29">
        <v>0.3</v>
      </c>
      <c r="F4" s="28">
        <v>3552569151</v>
      </c>
      <c r="G4" s="29">
        <v>0.63</v>
      </c>
      <c r="H4" s="29">
        <v>0.37</v>
      </c>
    </row>
    <row r="5" spans="1:10" x14ac:dyDescent="0.25">
      <c r="B5" s="27"/>
      <c r="C5" s="30">
        <f>B4*C4</f>
        <v>2486798405.6999998</v>
      </c>
      <c r="D5" s="30">
        <f>B4*D4</f>
        <v>1065770745.3</v>
      </c>
      <c r="F5" s="27"/>
      <c r="G5" s="30">
        <f>F4*G4</f>
        <v>2238118565.1300001</v>
      </c>
      <c r="H5" s="30">
        <f>F4*H4</f>
        <v>1314450585.8699999</v>
      </c>
    </row>
    <row r="6" spans="1:10" x14ac:dyDescent="0.25">
      <c r="B6" s="27"/>
      <c r="C6" s="30"/>
      <c r="D6" s="30"/>
      <c r="F6" s="27"/>
      <c r="G6" s="30"/>
      <c r="H6" s="30"/>
    </row>
    <row r="7" spans="1:10" x14ac:dyDescent="0.25">
      <c r="B7" s="17" t="s">
        <v>32</v>
      </c>
      <c r="C7" s="30"/>
      <c r="D7" s="30"/>
      <c r="F7" s="17" t="s">
        <v>32</v>
      </c>
      <c r="G7" s="30"/>
      <c r="H7" s="30"/>
    </row>
    <row r="8" spans="1:10" x14ac:dyDescent="0.25">
      <c r="B8" s="27"/>
      <c r="C8" s="30">
        <v>0</v>
      </c>
      <c r="D8" s="30">
        <v>859101479.29355025</v>
      </c>
      <c r="F8" s="27"/>
      <c r="G8" s="30">
        <v>1824845964.3414559</v>
      </c>
      <c r="H8" s="30">
        <v>0</v>
      </c>
      <c r="J8" s="39"/>
    </row>
    <row r="9" spans="1:10" x14ac:dyDescent="0.25">
      <c r="B9" s="27"/>
      <c r="C9" s="30">
        <v>0</v>
      </c>
      <c r="D9" s="30">
        <v>185198079.21634248</v>
      </c>
      <c r="F9" s="27"/>
      <c r="G9" s="30">
        <v>504059767.78424942</v>
      </c>
      <c r="H9" s="30"/>
    </row>
    <row r="10" spans="1:10" x14ac:dyDescent="0.25">
      <c r="B10" s="27"/>
      <c r="C10" s="30"/>
      <c r="D10" s="30"/>
      <c r="F10" s="27"/>
      <c r="G10" s="30">
        <v>75315913.684469745</v>
      </c>
      <c r="H10" s="30"/>
    </row>
    <row r="11" spans="1:10" x14ac:dyDescent="0.25">
      <c r="B11" s="27"/>
      <c r="C11" s="30"/>
      <c r="D11" s="30"/>
      <c r="F11" s="27"/>
      <c r="G11" s="30">
        <v>0</v>
      </c>
      <c r="H11" s="30"/>
    </row>
    <row r="12" spans="1:10" x14ac:dyDescent="0.25">
      <c r="B12" s="27"/>
      <c r="C12" s="30"/>
      <c r="D12" s="30"/>
      <c r="F12" s="27"/>
      <c r="G12" s="30"/>
      <c r="H12" s="30"/>
    </row>
    <row r="13" spans="1:10" x14ac:dyDescent="0.25">
      <c r="B13" s="27"/>
      <c r="C13" s="30">
        <f>SUM(C7:C12)</f>
        <v>0</v>
      </c>
      <c r="D13" s="30">
        <f>SUM(D7:D12)</f>
        <v>1044299558.5098927</v>
      </c>
      <c r="F13" s="27"/>
      <c r="G13" s="30">
        <f>SUM(G7:G12)</f>
        <v>2404221645.8101749</v>
      </c>
      <c r="H13" s="30">
        <f>SUM(H7:H12)</f>
        <v>0</v>
      </c>
    </row>
    <row r="14" spans="1:10" x14ac:dyDescent="0.25">
      <c r="B14" s="27"/>
      <c r="C14" s="31" t="str">
        <f>+IF(C13&lt;C5,"MAL","BIEN")</f>
        <v>MAL</v>
      </c>
      <c r="D14" s="27" t="str">
        <f>+IF(D13&lt;D5,"MAL","BIEN")</f>
        <v>MAL</v>
      </c>
      <c r="F14" s="27"/>
      <c r="G14" s="31" t="str">
        <f>+IF(G13&lt;G5,"MAL","BIEN")</f>
        <v>BIEN</v>
      </c>
      <c r="H14" s="27" t="str">
        <f>+IF(H13&lt;H5,"MAL","BIEN")</f>
        <v>MAL</v>
      </c>
    </row>
    <row r="17" spans="2:8" ht="210" x14ac:dyDescent="0.25">
      <c r="B17" s="33" t="s">
        <v>61</v>
      </c>
      <c r="C17" s="27"/>
      <c r="D17" s="27"/>
      <c r="F17" s="33" t="s">
        <v>62</v>
      </c>
      <c r="G17" s="27"/>
      <c r="H17" s="27"/>
    </row>
    <row r="18" spans="2:8" x14ac:dyDescent="0.25">
      <c r="B18" s="27"/>
      <c r="C18" s="27" t="s">
        <v>88</v>
      </c>
      <c r="D18" s="27" t="s">
        <v>89</v>
      </c>
      <c r="F18" s="27"/>
      <c r="G18" s="27" t="s">
        <v>90</v>
      </c>
      <c r="H18" s="27" t="s">
        <v>91</v>
      </c>
    </row>
    <row r="19" spans="2:8" x14ac:dyDescent="0.25">
      <c r="B19" s="28">
        <v>3552569151</v>
      </c>
      <c r="C19" s="29">
        <v>0.27</v>
      </c>
      <c r="D19" s="29">
        <v>0.73</v>
      </c>
      <c r="F19" s="28">
        <v>3552569151</v>
      </c>
      <c r="G19" s="29">
        <v>0.83</v>
      </c>
      <c r="H19" s="29">
        <v>0.17</v>
      </c>
    </row>
    <row r="20" spans="2:8" x14ac:dyDescent="0.25">
      <c r="B20" s="27"/>
      <c r="C20" s="30">
        <f>B19*C19</f>
        <v>959193670.7700001</v>
      </c>
      <c r="D20" s="30">
        <f>B19*D19</f>
        <v>2593375480.23</v>
      </c>
      <c r="F20" s="27"/>
      <c r="G20" s="30">
        <f>+F19*G19</f>
        <v>2948632395.3299999</v>
      </c>
      <c r="H20" s="30">
        <f>+H19*F19</f>
        <v>603936755.67000008</v>
      </c>
    </row>
    <row r="21" spans="2:8" x14ac:dyDescent="0.25">
      <c r="B21" s="27"/>
      <c r="C21" s="30"/>
      <c r="D21" s="30"/>
      <c r="F21" s="27"/>
      <c r="G21" s="30"/>
      <c r="H21" s="30"/>
    </row>
    <row r="22" spans="2:8" x14ac:dyDescent="0.25">
      <c r="B22" s="17" t="s">
        <v>32</v>
      </c>
      <c r="C22" s="30">
        <v>0</v>
      </c>
      <c r="D22" s="30">
        <v>522619296.07170641</v>
      </c>
      <c r="F22" s="17" t="s">
        <v>32</v>
      </c>
      <c r="G22" s="30">
        <v>1511145223.3824081</v>
      </c>
      <c r="H22" s="30">
        <v>309430415.53632522</v>
      </c>
    </row>
    <row r="23" spans="2:8" x14ac:dyDescent="0.25">
      <c r="B23" s="27"/>
      <c r="C23" s="30">
        <v>0</v>
      </c>
      <c r="D23" s="30">
        <v>97603901.068702281</v>
      </c>
      <c r="F23" s="27"/>
      <c r="G23" s="30">
        <v>1725305841.3792729</v>
      </c>
      <c r="H23" s="30">
        <v>401878901.560592</v>
      </c>
    </row>
    <row r="24" spans="2:8" x14ac:dyDescent="0.25">
      <c r="B24" s="27"/>
      <c r="C24" s="30">
        <v>0</v>
      </c>
      <c r="D24" s="30">
        <v>1987802119.5567265</v>
      </c>
      <c r="F24" s="27"/>
      <c r="G24" s="30">
        <v>0</v>
      </c>
      <c r="H24" s="30">
        <v>281050088.66697782</v>
      </c>
    </row>
    <row r="25" spans="2:8" x14ac:dyDescent="0.25">
      <c r="B25" s="27"/>
      <c r="C25" s="30">
        <v>0</v>
      </c>
      <c r="D25" s="30">
        <v>0</v>
      </c>
      <c r="F25" s="27"/>
      <c r="G25" s="30">
        <v>0</v>
      </c>
      <c r="H25" s="30">
        <v>89784576.512783483</v>
      </c>
    </row>
    <row r="26" spans="2:8" x14ac:dyDescent="0.25">
      <c r="B26" s="27"/>
      <c r="C26" s="30">
        <v>0</v>
      </c>
      <c r="D26" s="30">
        <v>0</v>
      </c>
      <c r="F26" s="27"/>
      <c r="G26" s="30">
        <v>0</v>
      </c>
      <c r="H26" s="30">
        <v>0</v>
      </c>
    </row>
    <row r="27" spans="2:8" x14ac:dyDescent="0.25">
      <c r="B27" s="27"/>
      <c r="C27" s="30">
        <v>0</v>
      </c>
      <c r="D27" s="30">
        <v>0</v>
      </c>
      <c r="F27" s="27"/>
      <c r="G27" s="30">
        <v>0</v>
      </c>
      <c r="H27" s="30">
        <v>0</v>
      </c>
    </row>
    <row r="28" spans="2:8" x14ac:dyDescent="0.25">
      <c r="B28" s="27"/>
      <c r="C28" s="30">
        <v>0</v>
      </c>
      <c r="D28" s="30">
        <f>SUM(D22:D27)</f>
        <v>2608025316.697135</v>
      </c>
      <c r="F28" s="27"/>
      <c r="G28" s="30">
        <f>SUM(G22:G27)</f>
        <v>3236451064.7616811</v>
      </c>
      <c r="H28" s="30">
        <f>SUM(H22:H27)</f>
        <v>1082143982.2766786</v>
      </c>
    </row>
    <row r="29" spans="2:8" x14ac:dyDescent="0.25">
      <c r="B29" s="27"/>
      <c r="C29" s="31" t="str">
        <f>+IF(C28&lt;C20,"MAL","BIEN")</f>
        <v>MAL</v>
      </c>
      <c r="D29" s="27" t="str">
        <f>+IF(D28&lt;D20,"MAL","BIEN")</f>
        <v>BIEN</v>
      </c>
      <c r="F29" s="27"/>
      <c r="G29" s="31" t="str">
        <f>+IF(G28&lt;G20,"MAL","BIEN")</f>
        <v>BIEN</v>
      </c>
      <c r="H29" s="27" t="str">
        <f>+IF(H28&lt;H20,"MAL","BIEN")</f>
        <v>BIEN</v>
      </c>
    </row>
    <row r="32" spans="2:8" ht="165" x14ac:dyDescent="0.25">
      <c r="B32" s="33" t="s">
        <v>63</v>
      </c>
      <c r="C32" s="27"/>
      <c r="D32" s="27"/>
      <c r="F32" s="33" t="s">
        <v>379</v>
      </c>
      <c r="G32" s="27"/>
      <c r="H32" s="27"/>
    </row>
    <row r="33" spans="2:8" x14ac:dyDescent="0.25">
      <c r="B33" s="27"/>
      <c r="C33" s="27" t="s">
        <v>92</v>
      </c>
      <c r="D33" s="27" t="s">
        <v>37</v>
      </c>
      <c r="F33" s="27"/>
      <c r="G33" s="27" t="s">
        <v>93</v>
      </c>
      <c r="H33" s="27" t="s">
        <v>94</v>
      </c>
    </row>
    <row r="34" spans="2:8" x14ac:dyDescent="0.25">
      <c r="B34" s="28">
        <v>3552569151</v>
      </c>
      <c r="C34" s="29">
        <v>0.5</v>
      </c>
      <c r="D34" s="29">
        <v>0.5</v>
      </c>
      <c r="F34" s="28">
        <v>3552569151</v>
      </c>
      <c r="G34" s="29">
        <v>0.3</v>
      </c>
      <c r="H34" s="29">
        <v>0.7</v>
      </c>
    </row>
    <row r="35" spans="2:8" x14ac:dyDescent="0.25">
      <c r="B35" s="27"/>
      <c r="C35" s="30">
        <f>+B34*C34</f>
        <v>1776284575.5</v>
      </c>
      <c r="D35" s="30">
        <f>+D34*B34</f>
        <v>1776284575.5</v>
      </c>
      <c r="F35" s="27"/>
      <c r="G35" s="30">
        <f>+F34*G34</f>
        <v>1065770745.3</v>
      </c>
      <c r="H35" s="30">
        <f>+H34*F34</f>
        <v>2486798405.6999998</v>
      </c>
    </row>
    <row r="36" spans="2:8" x14ac:dyDescent="0.25">
      <c r="B36" s="27"/>
      <c r="C36" s="30"/>
      <c r="D36" s="30"/>
      <c r="F36" s="27"/>
      <c r="G36" s="30"/>
      <c r="H36" s="30"/>
    </row>
    <row r="37" spans="2:8" x14ac:dyDescent="0.25">
      <c r="B37" s="17" t="s">
        <v>32</v>
      </c>
      <c r="C37" s="30">
        <v>0</v>
      </c>
      <c r="D37" s="30">
        <v>36321943.888508737</v>
      </c>
      <c r="F37" s="17" t="s">
        <v>32</v>
      </c>
      <c r="G37" s="30">
        <v>0</v>
      </c>
      <c r="H37" s="30">
        <v>0</v>
      </c>
    </row>
    <row r="38" spans="2:8" x14ac:dyDescent="0.25">
      <c r="B38" s="27"/>
      <c r="C38" s="30">
        <v>0</v>
      </c>
      <c r="D38" s="30">
        <v>1425075177.9782686</v>
      </c>
      <c r="F38" s="27"/>
      <c r="G38" s="30">
        <v>0</v>
      </c>
      <c r="H38" s="30">
        <v>0</v>
      </c>
    </row>
    <row r="39" spans="2:8" x14ac:dyDescent="0.25">
      <c r="B39" s="27"/>
      <c r="C39" s="30">
        <v>0</v>
      </c>
      <c r="D39" s="30">
        <v>0</v>
      </c>
      <c r="F39" s="27"/>
      <c r="G39" s="30">
        <v>0</v>
      </c>
      <c r="H39" s="30">
        <v>0</v>
      </c>
    </row>
    <row r="40" spans="2:8" x14ac:dyDescent="0.25">
      <c r="B40" s="27"/>
      <c r="C40" s="30">
        <v>0</v>
      </c>
      <c r="D40" s="30">
        <v>0</v>
      </c>
      <c r="F40" s="27"/>
      <c r="G40" s="30">
        <v>0</v>
      </c>
      <c r="H40" s="30">
        <v>0</v>
      </c>
    </row>
    <row r="41" spans="2:8" x14ac:dyDescent="0.25">
      <c r="B41" s="27"/>
      <c r="C41" s="30">
        <v>0</v>
      </c>
      <c r="D41" s="30">
        <v>0</v>
      </c>
      <c r="F41" s="27"/>
      <c r="G41" s="30">
        <v>0</v>
      </c>
      <c r="H41" s="30">
        <v>0</v>
      </c>
    </row>
    <row r="42" spans="2:8" x14ac:dyDescent="0.25">
      <c r="B42" s="27"/>
      <c r="C42" s="30">
        <v>0</v>
      </c>
      <c r="D42" s="30">
        <v>0</v>
      </c>
      <c r="F42" s="27"/>
      <c r="G42" s="30">
        <v>0</v>
      </c>
      <c r="H42" s="30">
        <v>0</v>
      </c>
    </row>
    <row r="43" spans="2:8" x14ac:dyDescent="0.25">
      <c r="B43" s="27"/>
      <c r="C43" s="30">
        <f>SUM(C37:C42)</f>
        <v>0</v>
      </c>
      <c r="D43" s="30">
        <f>SUM(D37:D42)</f>
        <v>1461397121.8667774</v>
      </c>
      <c r="F43" s="27"/>
      <c r="G43" s="30">
        <f>SUM(G37:G42)</f>
        <v>0</v>
      </c>
      <c r="H43" s="30">
        <f>SUM(H37:H42)</f>
        <v>0</v>
      </c>
    </row>
    <row r="44" spans="2:8" x14ac:dyDescent="0.25">
      <c r="B44" s="27"/>
      <c r="C44" s="31" t="str">
        <f>+IF(C43&lt;C35,"MAL","BIEN")</f>
        <v>MAL</v>
      </c>
      <c r="D44" s="27" t="str">
        <f>+IF(D43&lt;D35,"MAL","BIEN")</f>
        <v>MAL</v>
      </c>
      <c r="F44" s="27"/>
      <c r="G44" s="31" t="str">
        <f>+IF(G43&lt;G35,"MAL","BIEN")</f>
        <v>MAL</v>
      </c>
      <c r="H44" s="27" t="str">
        <f>+IF(H43&lt;H35,"MAL","BIEN")</f>
        <v>MAL</v>
      </c>
    </row>
    <row r="47" spans="2:8" ht="180" x14ac:dyDescent="0.25">
      <c r="B47" s="33" t="s">
        <v>64</v>
      </c>
      <c r="C47" s="27"/>
      <c r="D47" s="27"/>
      <c r="F47" s="33" t="s">
        <v>65</v>
      </c>
      <c r="G47" s="27"/>
      <c r="H47" s="27"/>
    </row>
    <row r="48" spans="2:8" x14ac:dyDescent="0.25">
      <c r="B48" s="27"/>
      <c r="C48" s="27" t="s">
        <v>95</v>
      </c>
      <c r="D48" s="27" t="s">
        <v>96</v>
      </c>
      <c r="F48" s="27"/>
      <c r="G48" s="27" t="s">
        <v>97</v>
      </c>
      <c r="H48" s="27" t="s">
        <v>98</v>
      </c>
    </row>
    <row r="49" spans="2:8" x14ac:dyDescent="0.25">
      <c r="B49" s="28">
        <v>3552569151</v>
      </c>
      <c r="C49" s="29">
        <v>0.39</v>
      </c>
      <c r="D49" s="29">
        <v>0.61</v>
      </c>
      <c r="F49" s="28">
        <v>3552569151</v>
      </c>
      <c r="G49" s="29">
        <v>0.98</v>
      </c>
      <c r="H49" s="29">
        <v>0.02</v>
      </c>
    </row>
    <row r="50" spans="2:8" x14ac:dyDescent="0.25">
      <c r="B50" s="27"/>
      <c r="C50" s="30">
        <f>+B49*C49</f>
        <v>1385501968.8900001</v>
      </c>
      <c r="D50" s="30">
        <f>+D49*B49</f>
        <v>2167067182.1100001</v>
      </c>
      <c r="F50" s="27"/>
      <c r="G50" s="30">
        <f>+F49*G49</f>
        <v>3481517767.98</v>
      </c>
      <c r="H50" s="30">
        <f>+H49*F49</f>
        <v>71051383.019999996</v>
      </c>
    </row>
    <row r="51" spans="2:8" x14ac:dyDescent="0.25">
      <c r="B51" s="27"/>
      <c r="C51" s="30"/>
      <c r="D51" s="30"/>
      <c r="F51" s="27"/>
      <c r="G51" s="30"/>
      <c r="H51" s="30"/>
    </row>
    <row r="52" spans="2:8" x14ac:dyDescent="0.25">
      <c r="B52" s="17" t="s">
        <v>32</v>
      </c>
      <c r="C52" s="30">
        <v>1438275485.5633099</v>
      </c>
      <c r="D52" s="30">
        <v>610621540.79091454</v>
      </c>
      <c r="F52" s="17" t="s">
        <v>32</v>
      </c>
      <c r="G52" s="30">
        <v>0</v>
      </c>
      <c r="H52" s="30">
        <v>0</v>
      </c>
    </row>
    <row r="53" spans="2:8" x14ac:dyDescent="0.25">
      <c r="B53" s="27"/>
      <c r="C53" s="30">
        <v>0</v>
      </c>
      <c r="D53" s="30">
        <v>591176370.97994733</v>
      </c>
      <c r="F53" s="27"/>
      <c r="G53" s="30">
        <v>0</v>
      </c>
      <c r="H53" s="30">
        <v>0</v>
      </c>
    </row>
    <row r="54" spans="2:8" x14ac:dyDescent="0.25">
      <c r="B54" s="27"/>
      <c r="C54" s="30">
        <v>0</v>
      </c>
      <c r="D54" s="30">
        <v>358143624</v>
      </c>
      <c r="F54" s="27"/>
      <c r="G54" s="30">
        <v>0</v>
      </c>
      <c r="H54" s="30">
        <v>0</v>
      </c>
    </row>
    <row r="55" spans="2:8" x14ac:dyDescent="0.25">
      <c r="B55" s="27"/>
      <c r="C55" s="30">
        <v>0</v>
      </c>
      <c r="D55" s="30">
        <v>349661219.72943848</v>
      </c>
      <c r="F55" s="27"/>
      <c r="G55" s="30">
        <v>0</v>
      </c>
      <c r="H55" s="30">
        <v>0</v>
      </c>
    </row>
    <row r="56" spans="2:8" x14ac:dyDescent="0.25">
      <c r="B56" s="27"/>
      <c r="C56" s="30">
        <v>0</v>
      </c>
      <c r="D56" s="30">
        <v>333886792.77465719</v>
      </c>
      <c r="F56" s="27"/>
      <c r="G56" s="30">
        <v>0</v>
      </c>
      <c r="H56" s="30">
        <v>0</v>
      </c>
    </row>
    <row r="57" spans="2:8" x14ac:dyDescent="0.25">
      <c r="B57" s="27"/>
      <c r="C57" s="30">
        <v>0</v>
      </c>
      <c r="D57" s="30">
        <v>0</v>
      </c>
      <c r="F57" s="27"/>
      <c r="G57" s="30">
        <v>0</v>
      </c>
      <c r="H57" s="30">
        <v>0</v>
      </c>
    </row>
    <row r="58" spans="2:8" x14ac:dyDescent="0.25">
      <c r="B58" s="27"/>
      <c r="C58" s="30">
        <f>SUM(C52:C57)</f>
        <v>1438275485.5633099</v>
      </c>
      <c r="D58" s="30">
        <f>SUM(D52:D57)</f>
        <v>2243489548.2749577</v>
      </c>
      <c r="F58" s="27"/>
      <c r="G58" s="30">
        <v>0</v>
      </c>
      <c r="H58" s="30">
        <f>SUM(H52:H57)</f>
        <v>0</v>
      </c>
    </row>
    <row r="59" spans="2:8" x14ac:dyDescent="0.25">
      <c r="B59" s="27"/>
      <c r="C59" s="31" t="str">
        <f>+IF(C58&lt;C50,"MAL","BIEN")</f>
        <v>BIEN</v>
      </c>
      <c r="D59" s="27" t="str">
        <f>+IF(D58&lt;D50,"MAL","BIEN")</f>
        <v>BIEN</v>
      </c>
      <c r="F59" s="27"/>
      <c r="G59" s="31" t="str">
        <f>+IF(G58&lt;G50,"MAL","BIEN")</f>
        <v>MAL</v>
      </c>
      <c r="H59" s="27" t="str">
        <f>+IF(H58&lt;H50,"MAL","BIEN")</f>
        <v>MAL</v>
      </c>
    </row>
    <row r="62" spans="2:8" ht="135" x14ac:dyDescent="0.25">
      <c r="B62" s="33" t="s">
        <v>124</v>
      </c>
      <c r="C62" s="27"/>
      <c r="D62" s="27"/>
      <c r="F62" s="33"/>
      <c r="G62" s="27"/>
      <c r="H62" s="27"/>
    </row>
    <row r="63" spans="2:8" x14ac:dyDescent="0.25">
      <c r="B63" s="27"/>
      <c r="C63" s="27" t="s">
        <v>99</v>
      </c>
      <c r="D63" s="27" t="s">
        <v>398</v>
      </c>
      <c r="F63" s="27"/>
      <c r="G63" s="27"/>
      <c r="H63" s="27"/>
    </row>
    <row r="64" spans="2:8" x14ac:dyDescent="0.25">
      <c r="B64" s="28">
        <v>3552569151</v>
      </c>
      <c r="C64" s="29">
        <v>0.85</v>
      </c>
      <c r="D64" s="29">
        <v>0.15</v>
      </c>
      <c r="F64" s="28"/>
      <c r="G64" s="29"/>
      <c r="H64" s="29"/>
    </row>
    <row r="65" spans="2:8" x14ac:dyDescent="0.25">
      <c r="B65" s="27"/>
      <c r="C65" s="30">
        <f>+B64*C64</f>
        <v>3019683778.3499999</v>
      </c>
      <c r="D65" s="30">
        <f>+D64*B64</f>
        <v>532885372.64999998</v>
      </c>
      <c r="F65" s="27"/>
      <c r="G65" s="30"/>
      <c r="H65" s="30"/>
    </row>
    <row r="66" spans="2:8" x14ac:dyDescent="0.25">
      <c r="B66" s="27"/>
      <c r="C66" s="30"/>
      <c r="D66" s="30"/>
      <c r="F66" s="27"/>
      <c r="G66" s="30"/>
      <c r="H66" s="30"/>
    </row>
    <row r="67" spans="2:8" x14ac:dyDescent="0.25">
      <c r="B67" s="17" t="s">
        <v>32</v>
      </c>
      <c r="C67" s="30">
        <v>739715733.70759654</v>
      </c>
      <c r="D67" s="30">
        <v>68206767.348067179</v>
      </c>
      <c r="F67" s="17"/>
      <c r="G67" s="30"/>
      <c r="H67" s="30"/>
    </row>
    <row r="68" spans="2:8" x14ac:dyDescent="0.25">
      <c r="B68" s="27"/>
      <c r="C68" s="30">
        <v>0</v>
      </c>
      <c r="D68" s="30">
        <v>0</v>
      </c>
      <c r="F68" s="27"/>
      <c r="G68" s="30"/>
      <c r="H68" s="30"/>
    </row>
    <row r="69" spans="2:8" x14ac:dyDescent="0.25">
      <c r="B69" s="27"/>
      <c r="C69" s="30">
        <v>0</v>
      </c>
      <c r="D69" s="30">
        <v>0</v>
      </c>
      <c r="F69" s="27"/>
      <c r="G69" s="30"/>
      <c r="H69" s="30"/>
    </row>
    <row r="70" spans="2:8" x14ac:dyDescent="0.25">
      <c r="B70" s="27"/>
      <c r="C70" s="30">
        <v>0</v>
      </c>
      <c r="D70" s="30">
        <v>0</v>
      </c>
      <c r="F70" s="27"/>
      <c r="G70" s="30"/>
      <c r="H70" s="30"/>
    </row>
    <row r="71" spans="2:8" x14ac:dyDescent="0.25">
      <c r="B71" s="27"/>
      <c r="C71" s="30">
        <v>0</v>
      </c>
      <c r="D71" s="30">
        <v>0</v>
      </c>
      <c r="F71" s="27"/>
      <c r="G71" s="30"/>
      <c r="H71" s="30"/>
    </row>
    <row r="72" spans="2:8" x14ac:dyDescent="0.25">
      <c r="B72" s="27"/>
      <c r="C72" s="30">
        <v>0</v>
      </c>
      <c r="D72" s="30">
        <v>0</v>
      </c>
      <c r="F72" s="27"/>
      <c r="G72" s="30"/>
      <c r="H72" s="30"/>
    </row>
    <row r="73" spans="2:8" x14ac:dyDescent="0.25">
      <c r="B73" s="27"/>
      <c r="C73" s="30">
        <v>0</v>
      </c>
      <c r="D73" s="30">
        <f>SUM(D67:D72)</f>
        <v>68206767.348067179</v>
      </c>
      <c r="F73" s="27"/>
      <c r="G73" s="30"/>
      <c r="H73" s="30"/>
    </row>
    <row r="74" spans="2:8" x14ac:dyDescent="0.25">
      <c r="B74" s="27"/>
      <c r="C74" s="31" t="str">
        <f>+IF(C73&lt;C65,"MAL","BIEN")</f>
        <v>MAL</v>
      </c>
      <c r="D74" s="27" t="str">
        <f>+IF(D73&lt;D65,"MAL","BIEN")</f>
        <v>MAL</v>
      </c>
      <c r="F74" s="27"/>
      <c r="G74" s="31"/>
      <c r="H74" s="27"/>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30"/>
  <sheetViews>
    <sheetView topLeftCell="A7" workbookViewId="0">
      <selection activeCell="E18" sqref="E18"/>
    </sheetView>
  </sheetViews>
  <sheetFormatPr baseColWidth="10" defaultRowHeight="15" x14ac:dyDescent="0.25"/>
  <cols>
    <col min="1" max="1" width="12.7109375" bestFit="1" customWidth="1"/>
    <col min="2" max="2" width="27.28515625" customWidth="1"/>
    <col min="3" max="3" width="22.85546875" customWidth="1"/>
    <col min="4" max="4" width="22" customWidth="1"/>
    <col min="5" max="5" width="17.5703125" customWidth="1"/>
    <col min="6" max="6" width="19.7109375" customWidth="1"/>
    <col min="7" max="7" width="26.7109375" customWidth="1"/>
    <col min="8" max="8" width="26.140625" customWidth="1"/>
  </cols>
  <sheetData>
    <row r="2" spans="1:8" ht="199.5" customHeight="1" x14ac:dyDescent="0.25">
      <c r="A2" s="32">
        <v>87813551</v>
      </c>
      <c r="B2" s="33" t="s">
        <v>59</v>
      </c>
      <c r="C2" s="27"/>
      <c r="D2" s="27"/>
      <c r="F2" s="33" t="s">
        <v>63</v>
      </c>
      <c r="G2" s="27"/>
      <c r="H2" s="27"/>
    </row>
    <row r="3" spans="1:8" ht="15" customHeight="1" x14ac:dyDescent="0.25">
      <c r="B3" s="27"/>
      <c r="C3" s="27" t="s">
        <v>85</v>
      </c>
      <c r="D3" s="27" t="s">
        <v>38</v>
      </c>
      <c r="F3" s="27"/>
      <c r="G3" s="27" t="s">
        <v>92</v>
      </c>
      <c r="H3" s="27" t="s">
        <v>37</v>
      </c>
    </row>
    <row r="4" spans="1:8" x14ac:dyDescent="0.25">
      <c r="B4" s="28">
        <v>87813551</v>
      </c>
      <c r="C4" s="29">
        <v>0.7</v>
      </c>
      <c r="D4" s="29">
        <v>0.3</v>
      </c>
      <c r="F4" s="28">
        <v>87813551</v>
      </c>
      <c r="G4" s="29">
        <v>0.5</v>
      </c>
      <c r="H4" s="29">
        <v>0.5</v>
      </c>
    </row>
    <row r="5" spans="1:8" x14ac:dyDescent="0.25">
      <c r="B5" s="27"/>
      <c r="C5" s="30">
        <f>+B4*C4</f>
        <v>61469485.699999996</v>
      </c>
      <c r="D5" s="30">
        <f>+D4*B4</f>
        <v>26344065.300000001</v>
      </c>
      <c r="F5" s="27"/>
      <c r="G5" s="30">
        <f>+F4*G4</f>
        <v>43906775.5</v>
      </c>
      <c r="H5" s="30">
        <f>+H4*F4</f>
        <v>43906775.5</v>
      </c>
    </row>
    <row r="6" spans="1:8" x14ac:dyDescent="0.25">
      <c r="B6" s="27"/>
      <c r="C6" s="30"/>
      <c r="D6" s="30"/>
      <c r="F6" s="27"/>
      <c r="G6" s="30"/>
      <c r="H6" s="30"/>
    </row>
    <row r="7" spans="1:8" x14ac:dyDescent="0.25">
      <c r="B7" s="17" t="s">
        <v>32</v>
      </c>
      <c r="C7" s="30"/>
      <c r="D7" s="30"/>
      <c r="F7" s="17" t="s">
        <v>32</v>
      </c>
      <c r="G7" s="30">
        <v>2361491254.2465072</v>
      </c>
      <c r="H7" s="30">
        <v>90855499.579776689</v>
      </c>
    </row>
    <row r="8" spans="1:8" x14ac:dyDescent="0.25">
      <c r="B8" s="27"/>
      <c r="C8" s="30">
        <v>24636117.262626249</v>
      </c>
      <c r="D8" s="30">
        <v>281215313.21301138</v>
      </c>
      <c r="F8" s="27"/>
      <c r="G8" s="30">
        <v>0</v>
      </c>
      <c r="H8" s="30">
        <v>0</v>
      </c>
    </row>
    <row r="9" spans="1:8" x14ac:dyDescent="0.25">
      <c r="B9" s="27"/>
      <c r="C9" s="30">
        <v>0</v>
      </c>
      <c r="D9" s="30">
        <v>0</v>
      </c>
      <c r="F9" s="27"/>
      <c r="G9" s="30">
        <v>0</v>
      </c>
      <c r="H9" s="30">
        <v>0</v>
      </c>
    </row>
    <row r="10" spans="1:8" x14ac:dyDescent="0.25">
      <c r="B10" s="27"/>
      <c r="C10" s="30">
        <v>384104089.27471554</v>
      </c>
      <c r="D10" s="30">
        <v>59336089.103845358</v>
      </c>
      <c r="F10" s="27"/>
      <c r="G10" s="30">
        <v>0</v>
      </c>
      <c r="H10" s="30">
        <v>0</v>
      </c>
    </row>
    <row r="11" spans="1:8" x14ac:dyDescent="0.25">
      <c r="B11" s="27"/>
      <c r="C11" s="30">
        <v>0</v>
      </c>
      <c r="D11" s="30">
        <v>0</v>
      </c>
      <c r="F11" s="27"/>
      <c r="G11" s="30">
        <v>0</v>
      </c>
      <c r="H11" s="30">
        <v>0</v>
      </c>
    </row>
    <row r="12" spans="1:8" x14ac:dyDescent="0.25">
      <c r="B12" s="27"/>
      <c r="C12" s="30">
        <v>0</v>
      </c>
      <c r="D12" s="30">
        <v>0</v>
      </c>
      <c r="F12" s="27"/>
      <c r="G12" s="30">
        <v>0</v>
      </c>
      <c r="H12" s="30">
        <v>0</v>
      </c>
    </row>
    <row r="13" spans="1:8" x14ac:dyDescent="0.25">
      <c r="B13" s="27"/>
      <c r="C13" s="30">
        <f>SUM(C7:C12)</f>
        <v>408740206.53734177</v>
      </c>
      <c r="D13" s="30">
        <f>SUM(D7:D12)</f>
        <v>340551402.31685674</v>
      </c>
      <c r="F13" s="27"/>
      <c r="G13" s="30">
        <f>SUM(G7:G12)</f>
        <v>2361491254.2465072</v>
      </c>
      <c r="H13" s="30">
        <f>SUM(H7:H12)</f>
        <v>90855499.579776689</v>
      </c>
    </row>
    <row r="14" spans="1:8" x14ac:dyDescent="0.25">
      <c r="B14" s="27"/>
      <c r="C14" s="31" t="str">
        <f>+IF(C13&lt;C5,"MAL","BIEN")</f>
        <v>BIEN</v>
      </c>
      <c r="D14" s="27" t="str">
        <f>+IF(D13&lt;D5,"MAL","BIEN")</f>
        <v>BIEN</v>
      </c>
      <c r="F14" s="27"/>
      <c r="G14" s="31" t="str">
        <f>+IF(G13&lt;G5,"MAL","BIEN")</f>
        <v>BIEN</v>
      </c>
      <c r="H14" s="27" t="str">
        <f>+IF(H13&lt;H5,"MAL","BIEN")</f>
        <v>BIEN</v>
      </c>
    </row>
    <row r="18" spans="2:8" ht="180" x14ac:dyDescent="0.25">
      <c r="B18" s="33" t="s">
        <v>213</v>
      </c>
      <c r="C18" s="27"/>
      <c r="D18" s="27"/>
      <c r="F18" s="33" t="s">
        <v>65</v>
      </c>
      <c r="G18" s="27"/>
      <c r="H18" s="27"/>
    </row>
    <row r="19" spans="2:8" x14ac:dyDescent="0.25">
      <c r="B19" s="27"/>
      <c r="C19" s="27" t="s">
        <v>214</v>
      </c>
      <c r="D19" s="27" t="s">
        <v>100</v>
      </c>
      <c r="F19" s="27"/>
      <c r="G19" s="27" t="s">
        <v>97</v>
      </c>
      <c r="H19" s="27" t="s">
        <v>98</v>
      </c>
    </row>
    <row r="20" spans="2:8" x14ac:dyDescent="0.25">
      <c r="B20" s="28">
        <v>87813551</v>
      </c>
      <c r="C20" s="29">
        <v>0.5</v>
      </c>
      <c r="D20" s="29">
        <v>0.5</v>
      </c>
      <c r="F20" s="28">
        <v>87813551</v>
      </c>
      <c r="G20" s="29">
        <v>0.98</v>
      </c>
      <c r="H20" s="29">
        <v>0.02</v>
      </c>
    </row>
    <row r="21" spans="2:8" x14ac:dyDescent="0.25">
      <c r="B21" s="27"/>
      <c r="C21" s="30">
        <f>+B20*C20</f>
        <v>43906775.5</v>
      </c>
      <c r="D21" s="30">
        <f>+D20*B20</f>
        <v>43906775.5</v>
      </c>
      <c r="F21" s="27"/>
      <c r="G21" s="30">
        <f>+F20*G20</f>
        <v>86057279.980000004</v>
      </c>
      <c r="H21" s="30">
        <f>+H20*F20</f>
        <v>1756271.02</v>
      </c>
    </row>
    <row r="22" spans="2:8" x14ac:dyDescent="0.25">
      <c r="B22" s="27"/>
      <c r="C22" s="30"/>
      <c r="D22" s="30"/>
      <c r="F22" s="27"/>
      <c r="G22" s="30"/>
      <c r="H22" s="30"/>
    </row>
    <row r="23" spans="2:8" x14ac:dyDescent="0.25">
      <c r="B23" s="17" t="s">
        <v>32</v>
      </c>
      <c r="C23" s="30">
        <v>95483465.652361229</v>
      </c>
      <c r="D23" s="30">
        <v>0</v>
      </c>
      <c r="F23" s="17" t="s">
        <v>32</v>
      </c>
      <c r="G23" s="30">
        <v>0</v>
      </c>
      <c r="H23" s="30">
        <v>0</v>
      </c>
    </row>
    <row r="24" spans="2:8" x14ac:dyDescent="0.25">
      <c r="B24" s="27"/>
      <c r="C24" s="30">
        <v>167733623.95034415</v>
      </c>
      <c r="D24" s="30">
        <v>114943494.32099299</v>
      </c>
      <c r="F24" s="27"/>
      <c r="G24" s="30">
        <v>0</v>
      </c>
      <c r="H24" s="30">
        <v>0</v>
      </c>
    </row>
    <row r="25" spans="2:8" x14ac:dyDescent="0.25">
      <c r="B25" s="27"/>
      <c r="C25" s="30">
        <v>0</v>
      </c>
      <c r="D25" s="30">
        <v>0</v>
      </c>
      <c r="F25" s="27"/>
      <c r="G25" s="30">
        <v>0</v>
      </c>
      <c r="H25" s="30">
        <v>0</v>
      </c>
    </row>
    <row r="26" spans="2:8" x14ac:dyDescent="0.25">
      <c r="B26" s="27"/>
      <c r="C26" s="30">
        <v>0</v>
      </c>
      <c r="D26" s="30">
        <v>0</v>
      </c>
      <c r="F26" s="27"/>
      <c r="G26" s="30">
        <v>0</v>
      </c>
      <c r="H26" s="30">
        <v>0</v>
      </c>
    </row>
    <row r="27" spans="2:8" x14ac:dyDescent="0.25">
      <c r="B27" s="27"/>
      <c r="C27" s="30">
        <v>0</v>
      </c>
      <c r="D27" s="30">
        <v>0</v>
      </c>
      <c r="F27" s="27"/>
      <c r="G27" s="30">
        <v>0</v>
      </c>
      <c r="H27" s="30">
        <v>0</v>
      </c>
    </row>
    <row r="28" spans="2:8" x14ac:dyDescent="0.25">
      <c r="B28" s="27"/>
      <c r="C28" s="30">
        <v>0</v>
      </c>
      <c r="D28" s="30">
        <v>0</v>
      </c>
      <c r="F28" s="27"/>
      <c r="G28" s="30">
        <v>0</v>
      </c>
      <c r="H28" s="30">
        <v>0</v>
      </c>
    </row>
    <row r="29" spans="2:8" x14ac:dyDescent="0.25">
      <c r="B29" s="27"/>
      <c r="C29" s="30">
        <f>SUM(C23:C28)</f>
        <v>263217089.60270536</v>
      </c>
      <c r="D29" s="30">
        <f>SUM(D23:D28)</f>
        <v>114943494.32099299</v>
      </c>
      <c r="F29" s="27"/>
      <c r="G29" s="30">
        <f>SUM(G23:G28)</f>
        <v>0</v>
      </c>
      <c r="H29" s="30">
        <f>SUM(H23:H28)</f>
        <v>0</v>
      </c>
    </row>
    <row r="30" spans="2:8" x14ac:dyDescent="0.25">
      <c r="B30" s="27"/>
      <c r="C30" s="31" t="str">
        <f>+IF(C29&lt;C21,"MAL","BIEN")</f>
        <v>BIEN</v>
      </c>
      <c r="D30" s="27" t="str">
        <f>+IF(D29&lt;D21,"MAL","BIEN")</f>
        <v>BIEN</v>
      </c>
      <c r="F30" s="27"/>
      <c r="G30" s="31" t="str">
        <f>+IF(G29&lt;G21,"MAL","BIEN")</f>
        <v>MAL</v>
      </c>
      <c r="H30" s="27" t="str">
        <f>+IF(H29&lt;H21,"MAL","BIEN")</f>
        <v>MAL</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6</vt:i4>
      </vt:variant>
    </vt:vector>
  </HeadingPairs>
  <TitlesOfParts>
    <vt:vector size="14" baseType="lpstr">
      <vt:lpstr>RESUMEN G2</vt:lpstr>
      <vt:lpstr>RESUMEN G1</vt:lpstr>
      <vt:lpstr>OFRECIMI TECN G1</vt:lpstr>
      <vt:lpstr>OFRECIMI TECN G2</vt:lpstr>
      <vt:lpstr>EXPERIENCIA G1</vt:lpstr>
      <vt:lpstr>EXPERIENCIA G2</vt:lpstr>
      <vt:lpstr>VERIFICACION UT G1</vt:lpstr>
      <vt:lpstr>VERIFICACION UT G2</vt:lpstr>
      <vt:lpstr>'EXPERIENCIA G1'!Área_de_impresión</vt:lpstr>
      <vt:lpstr>'EXPERIENCIA G2'!Área_de_impresión</vt:lpstr>
      <vt:lpstr>'OFRECIMI TECN G1'!Área_de_impresión</vt:lpstr>
      <vt:lpstr>'OFRECIMI TECN G2'!Área_de_impresión</vt:lpstr>
      <vt:lpstr>'RESUMEN G1'!Área_de_impresión</vt:lpstr>
      <vt:lpstr>'RESUMEN G2'!Área_de_impresión</vt:lpstr>
    </vt:vector>
  </TitlesOfParts>
  <Company>sed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kplazas</dc:creator>
  <cp:lastModifiedBy>Administrador</cp:lastModifiedBy>
  <cp:lastPrinted>2019-06-12T16:46:15Z</cp:lastPrinted>
  <dcterms:created xsi:type="dcterms:W3CDTF">2012-11-02T21:10:59Z</dcterms:created>
  <dcterms:modified xsi:type="dcterms:W3CDTF">2020-11-06T19:44:11Z</dcterms:modified>
</cp:coreProperties>
</file>