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65" windowWidth="20745" windowHeight="11160"/>
  </bookViews>
  <sheets>
    <sheet name="Presupuesto" sheetId="1" r:id="rId1"/>
    <sheet name="Insumos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1" l="1"/>
  <c r="H50" i="1"/>
  <c r="H49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1" i="1"/>
  <c r="H26" i="1"/>
  <c r="H27" i="1"/>
  <c r="H28" i="1"/>
  <c r="H29" i="1"/>
  <c r="H25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4" i="1"/>
  <c r="H23" i="1" l="1"/>
  <c r="F14" i="2"/>
  <c r="F13" i="2"/>
  <c r="F4" i="2"/>
  <c r="F5" i="2" l="1"/>
  <c r="F6" i="2"/>
  <c r="F7" i="2"/>
  <c r="F8" i="2"/>
  <c r="F9" i="2"/>
  <c r="F10" i="2"/>
  <c r="F11" i="2"/>
  <c r="F12" i="2"/>
  <c r="F3" i="2"/>
</calcChain>
</file>

<file path=xl/sharedStrings.xml><?xml version="1.0" encoding="utf-8"?>
<sst xmlns="http://schemas.openxmlformats.org/spreadsheetml/2006/main" count="124" uniqueCount="96">
  <si>
    <t>PERSONAL PROFESIONAL</t>
  </si>
  <si>
    <t>CANTIDAD</t>
  </si>
  <si>
    <t>SUELDO Y/O JORNAL MENSUAL</t>
  </si>
  <si>
    <t>PARTICIÁCIÓN TOTAL (H-MES)</t>
  </si>
  <si>
    <t>MESES</t>
  </si>
  <si>
    <t>VALOR PARCIAL</t>
  </si>
  <si>
    <t>Categoría 1</t>
  </si>
  <si>
    <t>Experiencia</t>
  </si>
  <si>
    <t>General</t>
  </si>
  <si>
    <t>Especificica</t>
  </si>
  <si>
    <t>Salarios</t>
  </si>
  <si>
    <t>Salario Minimo</t>
  </si>
  <si>
    <t>Cargos Categoría Profesionales</t>
  </si>
  <si>
    <t>Funciones del Director o Especialista de Proyectos</t>
  </si>
  <si>
    <t>&gt;= 12 años</t>
  </si>
  <si>
    <t>&gt;= 10 años</t>
  </si>
  <si>
    <t>&gt;= 8 años</t>
  </si>
  <si>
    <t>Experiencia técnica y administrativa para Especialista de Proyectos</t>
  </si>
  <si>
    <t>&gt;= 5 años</t>
  </si>
  <si>
    <t>Número de Salarios MLV</t>
  </si>
  <si>
    <t>Profesional</t>
  </si>
  <si>
    <t>&gt;= 4 años</t>
  </si>
  <si>
    <t>&gt;= 3 años</t>
  </si>
  <si>
    <t>&gt;= 6 años</t>
  </si>
  <si>
    <t>&gt;= 2 años</t>
  </si>
  <si>
    <t>&gt;= 1 año</t>
  </si>
  <si>
    <t>E2</t>
  </si>
  <si>
    <t>E1</t>
  </si>
  <si>
    <t>E3</t>
  </si>
  <si>
    <t>E4</t>
  </si>
  <si>
    <t>E5</t>
  </si>
  <si>
    <t>E6</t>
  </si>
  <si>
    <t>E7</t>
  </si>
  <si>
    <t>E8</t>
  </si>
  <si>
    <t>ELABORACION DE LOS ESTUDIOS Y DISEÑOS NECESARIOS PARA LA EJECUCIÓN DE LAS OBRAS DE MEJORAMIENTO DEL CORREDOR VIAL QUE VA ENTRE LA CIRCUNVALAR Y EL MUNICIPIO DE PUERTO COLOMBIA</t>
  </si>
  <si>
    <t>OTROS COSTOS DIRECTOS</t>
  </si>
  <si>
    <t>Conductor</t>
  </si>
  <si>
    <t>Alquiler de vehiculo</t>
  </si>
  <si>
    <t>Papeleria (incluye informes e impresiones de planos, CD/DVD/USB)</t>
  </si>
  <si>
    <t>Unidad</t>
  </si>
  <si>
    <t>Cantidad</t>
  </si>
  <si>
    <t>Valor Unitario</t>
  </si>
  <si>
    <t>Valor Parcial</t>
  </si>
  <si>
    <t>Global</t>
  </si>
  <si>
    <t>Meses</t>
  </si>
  <si>
    <t>mes</t>
  </si>
  <si>
    <t>Mes</t>
  </si>
  <si>
    <t>Director de Estudios y Diseños</t>
  </si>
  <si>
    <t>Coordiador de Estudios y Diseños</t>
  </si>
  <si>
    <t>Ingeniero Especialista en Transito</t>
  </si>
  <si>
    <t>Ingeniero Especialista en Diseño Geométrico</t>
  </si>
  <si>
    <t>Ingeniero Especialista en Pavimentos</t>
  </si>
  <si>
    <t>Ingeniero Especialista en Estructuras</t>
  </si>
  <si>
    <t>Ingeniero Especialista en Hidráulica</t>
  </si>
  <si>
    <t>Ingeniero Especialista en Hidrología</t>
  </si>
  <si>
    <t>Ingeniero Eléctrico</t>
  </si>
  <si>
    <t>Ingeniero Ambiental</t>
  </si>
  <si>
    <t>Ingeniero Civil ó Arquitecto Especialista en Urbanismo</t>
  </si>
  <si>
    <t>Ingeniero Especialista en Geotecnia</t>
  </si>
  <si>
    <t>Ingeniero de Presupuestos</t>
  </si>
  <si>
    <t>Geólogo</t>
  </si>
  <si>
    <t>Profesional Social</t>
  </si>
  <si>
    <t>Digitador</t>
  </si>
  <si>
    <t>FACTOR MULTIPLICADOR</t>
  </si>
  <si>
    <t>TOTAL PERSONAL PROFESIONAL Y TECNICO</t>
  </si>
  <si>
    <t>TOTAL PERSONAL TÉCNICO</t>
  </si>
  <si>
    <t>TOTAL PERSONAL PROFESIONAL</t>
  </si>
  <si>
    <t>PERSONAL TÉCNICO Y AUXILIAR</t>
  </si>
  <si>
    <t>Topografo</t>
  </si>
  <si>
    <t>Cadenero</t>
  </si>
  <si>
    <t>E9</t>
  </si>
  <si>
    <t>E10</t>
  </si>
  <si>
    <t>E11</t>
  </si>
  <si>
    <t>E12</t>
  </si>
  <si>
    <t>Secretaria</t>
  </si>
  <si>
    <t>Profesional SIG y Avaluos</t>
  </si>
  <si>
    <t>Equipos de Topografia (Estación Total, Drone, GPS entre otros)</t>
  </si>
  <si>
    <t>Ingeniero Auxiliar</t>
  </si>
  <si>
    <t>Dibujante</t>
  </si>
  <si>
    <t>Conductor, Cadenero</t>
  </si>
  <si>
    <t>TOTAL COSTOS DIRECTOS</t>
  </si>
  <si>
    <t>IVA (19%)</t>
  </si>
  <si>
    <t>TOTAL</t>
  </si>
  <si>
    <t>TOTAL COSTOS DE PERSONAL Y DIRECTOS</t>
  </si>
  <si>
    <t>Ensayos para Monitoreos Ambientales</t>
  </si>
  <si>
    <t>Adquisición de Cartografia</t>
  </si>
  <si>
    <t>Transportes (áreos/terrestres/fluviales)</t>
  </si>
  <si>
    <t>Arriendo Oficina/Campamento</t>
  </si>
  <si>
    <t>Edición de informes</t>
  </si>
  <si>
    <t>Información Primaria Transito (aforos, encuestas de preferencias declaradas/reveladas/encuestas origen destino y ascenso y descenso de pasajeros, estudio de velocidades, demorás, entre otros)</t>
  </si>
  <si>
    <t>Ingeniero de Redes</t>
  </si>
  <si>
    <t>Comunicaciones (telefonía fija y/o celular, fax,correo, internet, etc)</t>
  </si>
  <si>
    <t>Provision elementos de Bio-Seguridad  (Pago Según Comprobante)</t>
  </si>
  <si>
    <t>Inventario Vial para reporte de información de la vía según resolución 0000411 y 0000412 de 2020</t>
  </si>
  <si>
    <t>Apiques, inventario de daños en pavimentos, Deflexiones de impacto para pavimentos, ensayos de laboratorio, entre otros</t>
  </si>
  <si>
    <t>Inventario de 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</si>
</sst>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* #,##0.00_-;\-* #,##0.00_-;_-* &quot;-&quot;_-;_-@_-"/>
    <numFmt numFmtId="165" formatCode="_-&quot;$&quot;\ * #,##0.00_-;\-&quot;$&quot;\ * #,##0.0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42" fontId="5" fillId="2" borderId="0" xfId="2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2" fontId="4" fillId="0" borderId="0" xfId="2" applyFont="1" applyFill="1" applyAlignment="1">
      <alignment horizontal="center" vertical="center" wrapText="1"/>
    </xf>
    <xf numFmtId="42" fontId="4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2" fontId="3" fillId="3" borderId="0" xfId="2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42" fontId="4" fillId="0" borderId="0" xfId="0" applyNumberFormat="1" applyFont="1" applyFill="1" applyAlignment="1">
      <alignment horizontal="center" vertical="center" wrapText="1"/>
    </xf>
    <xf numFmtId="9" fontId="4" fillId="0" borderId="0" xfId="3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42" fontId="3" fillId="0" borderId="0" xfId="2" applyFont="1" applyAlignment="1">
      <alignment vertical="center"/>
    </xf>
    <xf numFmtId="42" fontId="4" fillId="0" borderId="0" xfId="0" applyNumberFormat="1" applyFont="1" applyFill="1" applyAlignment="1">
      <alignment horizontal="center" vertical="center"/>
    </xf>
    <xf numFmtId="9" fontId="4" fillId="0" borderId="0" xfId="3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42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42" fontId="4" fillId="0" borderId="0" xfId="0" applyNumberFormat="1" applyFont="1" applyAlignment="1">
      <alignment horizontal="center" vertical="center"/>
    </xf>
    <xf numFmtId="9" fontId="4" fillId="0" borderId="0" xfId="3" applyFont="1" applyAlignment="1">
      <alignment horizontal="center" vertical="center"/>
    </xf>
    <xf numFmtId="42" fontId="4" fillId="0" borderId="0" xfId="2" applyFont="1" applyAlignment="1">
      <alignment vertical="center"/>
    </xf>
    <xf numFmtId="42" fontId="4" fillId="0" borderId="0" xfId="2" applyFont="1" applyAlignment="1">
      <alignment horizontal="center" vertical="center"/>
    </xf>
    <xf numFmtId="42" fontId="3" fillId="3" borderId="0" xfId="2" applyFont="1" applyFill="1" applyAlignment="1">
      <alignment horizontal="center" vertical="center"/>
    </xf>
    <xf numFmtId="42" fontId="3" fillId="3" borderId="0" xfId="2" applyFont="1" applyFill="1" applyAlignment="1">
      <alignment vertical="center"/>
    </xf>
    <xf numFmtId="0" fontId="4" fillId="0" borderId="0" xfId="0" applyFont="1" applyFill="1" applyAlignment="1">
      <alignment horizontal="left" vertical="center" wrapText="1"/>
    </xf>
    <xf numFmtId="42" fontId="4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justify" vertical="center" wrapText="1"/>
    </xf>
    <xf numFmtId="165" fontId="3" fillId="3" borderId="0" xfId="2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2" fontId="3" fillId="3" borderId="0" xfId="2" applyNumberFormat="1" applyFont="1" applyFill="1" applyAlignment="1">
      <alignment horizontal="center" vertical="center" wrapText="1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717274</xdr:colOff>
      <xdr:row>0</xdr:row>
      <xdr:rowOff>0</xdr:rowOff>
    </xdr:from>
    <xdr:to>
      <xdr:col>14</xdr:col>
      <xdr:colOff>190501</xdr:colOff>
      <xdr:row>9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F858B0FC-17A6-4D1E-983E-1F3A677A3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28024" y="0"/>
          <a:ext cx="4045227" cy="205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27" workbookViewId="0">
      <selection activeCell="L42" sqref="L41:L42"/>
    </sheetView>
  </sheetViews>
  <sheetFormatPr baseColWidth="10" defaultColWidth="11.42578125" defaultRowHeight="12.75" x14ac:dyDescent="0.25"/>
  <cols>
    <col min="1" max="1" width="1.85546875" style="7" bestFit="1" customWidth="1"/>
    <col min="2" max="2" width="56.42578125" style="22" bestFit="1" customWidth="1"/>
    <col min="3" max="3" width="9" style="17" bestFit="1" customWidth="1"/>
    <col min="4" max="4" width="15.42578125" style="17" bestFit="1" customWidth="1"/>
    <col min="5" max="5" width="12.42578125" style="22" bestFit="1" customWidth="1"/>
    <col min="6" max="6" width="6.42578125" style="17" bestFit="1" customWidth="1"/>
    <col min="7" max="7" width="14" style="17" bestFit="1" customWidth="1"/>
    <col min="8" max="8" width="15.140625" style="22" bestFit="1" customWidth="1"/>
    <col min="9" max="9" width="8" style="22" customWidth="1"/>
    <col min="10" max="10" width="15.42578125" style="34" bestFit="1" customWidth="1"/>
    <col min="11" max="11" width="4.42578125" style="22" customWidth="1"/>
    <col min="12" max="12" width="12" style="22" bestFit="1" customWidth="1"/>
    <col min="13" max="16384" width="11.42578125" style="22"/>
  </cols>
  <sheetData>
    <row r="1" spans="1:10" ht="99.75" customHeight="1" x14ac:dyDescent="0.25">
      <c r="B1" s="45" t="s">
        <v>34</v>
      </c>
      <c r="C1" s="45"/>
      <c r="D1" s="45"/>
      <c r="E1" s="45"/>
      <c r="F1" s="45"/>
      <c r="G1" s="45"/>
      <c r="H1" s="45"/>
      <c r="I1" s="44"/>
      <c r="J1" s="44"/>
    </row>
    <row r="2" spans="1:10" ht="12.95" x14ac:dyDescent="0.2">
      <c r="B2" s="25"/>
      <c r="C2" s="7"/>
      <c r="D2" s="7"/>
      <c r="E2" s="25"/>
      <c r="F2" s="7"/>
      <c r="G2" s="7"/>
      <c r="H2" s="7"/>
      <c r="I2" s="7"/>
      <c r="J2" s="26"/>
    </row>
    <row r="3" spans="1:10" s="9" customFormat="1" ht="38.25" x14ac:dyDescent="0.25">
      <c r="A3" s="8"/>
      <c r="B3" s="9" t="s">
        <v>0</v>
      </c>
      <c r="C3" s="8" t="s">
        <v>1</v>
      </c>
      <c r="D3" s="10" t="s">
        <v>2</v>
      </c>
      <c r="E3" s="10" t="s">
        <v>3</v>
      </c>
      <c r="F3" s="8" t="s">
        <v>4</v>
      </c>
      <c r="G3" s="10" t="s">
        <v>63</v>
      </c>
      <c r="H3" s="10" t="s">
        <v>5</v>
      </c>
      <c r="I3" s="10"/>
      <c r="J3" s="11"/>
    </row>
    <row r="4" spans="1:10" s="16" customFormat="1" x14ac:dyDescent="0.25">
      <c r="A4" s="12"/>
      <c r="B4" s="13" t="s">
        <v>47</v>
      </c>
      <c r="C4" s="12">
        <v>1</v>
      </c>
      <c r="D4" s="23">
        <v>10533600</v>
      </c>
      <c r="E4" s="24">
        <v>0.5</v>
      </c>
      <c r="F4" s="12">
        <v>7</v>
      </c>
      <c r="G4" s="24">
        <v>2.23</v>
      </c>
      <c r="H4" s="15">
        <f>ROUND(C4*((D4*E4)*F4)*G4,0)</f>
        <v>82214748</v>
      </c>
      <c r="I4" s="24"/>
    </row>
    <row r="5" spans="1:10" s="16" customFormat="1" x14ac:dyDescent="0.25">
      <c r="A5" s="12"/>
      <c r="B5" s="13" t="s">
        <v>48</v>
      </c>
      <c r="C5" s="12">
        <v>1</v>
      </c>
      <c r="D5" s="23">
        <v>9655800</v>
      </c>
      <c r="E5" s="24">
        <v>1</v>
      </c>
      <c r="F5" s="12">
        <v>7</v>
      </c>
      <c r="G5" s="24">
        <v>2.23</v>
      </c>
      <c r="H5" s="15">
        <f t="shared" ref="H5:H22" si="0">ROUND(C5*((D5*E5)*F5)*G5,0)</f>
        <v>150727038</v>
      </c>
      <c r="I5" s="24"/>
      <c r="J5" s="15"/>
    </row>
    <row r="6" spans="1:10" s="16" customFormat="1" x14ac:dyDescent="0.25">
      <c r="A6" s="12"/>
      <c r="B6" s="13" t="s">
        <v>49</v>
      </c>
      <c r="C6" s="12">
        <v>1</v>
      </c>
      <c r="D6" s="23">
        <v>8778000</v>
      </c>
      <c r="E6" s="24">
        <v>1</v>
      </c>
      <c r="F6" s="12">
        <v>7</v>
      </c>
      <c r="G6" s="24">
        <v>2.23</v>
      </c>
      <c r="H6" s="15">
        <f t="shared" si="0"/>
        <v>137024580</v>
      </c>
      <c r="I6" s="24"/>
      <c r="J6" s="15"/>
    </row>
    <row r="7" spans="1:10" s="16" customFormat="1" x14ac:dyDescent="0.25">
      <c r="A7" s="12"/>
      <c r="B7" s="13" t="s">
        <v>50</v>
      </c>
      <c r="C7" s="12">
        <v>1</v>
      </c>
      <c r="D7" s="23">
        <v>8778000</v>
      </c>
      <c r="E7" s="24">
        <v>1</v>
      </c>
      <c r="F7" s="12">
        <v>7</v>
      </c>
      <c r="G7" s="24">
        <v>2.23</v>
      </c>
      <c r="H7" s="15">
        <f t="shared" si="0"/>
        <v>137024580</v>
      </c>
      <c r="I7" s="24"/>
      <c r="J7" s="15"/>
    </row>
    <row r="8" spans="1:10" s="16" customFormat="1" x14ac:dyDescent="0.25">
      <c r="A8" s="12"/>
      <c r="B8" s="13" t="s">
        <v>51</v>
      </c>
      <c r="C8" s="12">
        <v>1</v>
      </c>
      <c r="D8" s="23">
        <v>8778000</v>
      </c>
      <c r="E8" s="24">
        <v>1</v>
      </c>
      <c r="F8" s="12">
        <v>7</v>
      </c>
      <c r="G8" s="24">
        <v>2.23</v>
      </c>
      <c r="H8" s="15">
        <f t="shared" si="0"/>
        <v>137024580</v>
      </c>
      <c r="I8" s="24"/>
      <c r="J8" s="15"/>
    </row>
    <row r="9" spans="1:10" s="16" customFormat="1" x14ac:dyDescent="0.25">
      <c r="A9" s="12"/>
      <c r="B9" s="13" t="s">
        <v>52</v>
      </c>
      <c r="C9" s="12">
        <v>1</v>
      </c>
      <c r="D9" s="23">
        <v>8778000</v>
      </c>
      <c r="E9" s="24">
        <v>1</v>
      </c>
      <c r="F9" s="12">
        <v>7</v>
      </c>
      <c r="G9" s="24">
        <v>2.23</v>
      </c>
      <c r="H9" s="15">
        <f t="shared" si="0"/>
        <v>137024580</v>
      </c>
      <c r="I9" s="24"/>
      <c r="J9" s="15"/>
    </row>
    <row r="10" spans="1:10" s="16" customFormat="1" x14ac:dyDescent="0.25">
      <c r="A10" s="12"/>
      <c r="B10" s="13" t="s">
        <v>53</v>
      </c>
      <c r="C10" s="12">
        <v>1</v>
      </c>
      <c r="D10" s="23">
        <v>8778000</v>
      </c>
      <c r="E10" s="24">
        <v>0.6</v>
      </c>
      <c r="F10" s="12">
        <v>7</v>
      </c>
      <c r="G10" s="24">
        <v>2.23</v>
      </c>
      <c r="H10" s="15">
        <f t="shared" si="0"/>
        <v>82214748</v>
      </c>
      <c r="I10" s="24"/>
      <c r="J10" s="15"/>
    </row>
    <row r="11" spans="1:10" s="16" customFormat="1" x14ac:dyDescent="0.25">
      <c r="A11" s="12"/>
      <c r="B11" s="13" t="s">
        <v>54</v>
      </c>
      <c r="C11" s="12">
        <v>1</v>
      </c>
      <c r="D11" s="23">
        <v>8778000</v>
      </c>
      <c r="E11" s="24">
        <v>0.6</v>
      </c>
      <c r="F11" s="12">
        <v>7</v>
      </c>
      <c r="G11" s="24">
        <v>2.23</v>
      </c>
      <c r="H11" s="15">
        <f t="shared" si="0"/>
        <v>82214748</v>
      </c>
      <c r="I11" s="24"/>
      <c r="J11" s="15"/>
    </row>
    <row r="12" spans="1:10" s="16" customFormat="1" x14ac:dyDescent="0.25">
      <c r="A12" s="12"/>
      <c r="B12" s="13" t="s">
        <v>58</v>
      </c>
      <c r="C12" s="12">
        <v>1</v>
      </c>
      <c r="D12" s="27">
        <v>8778000</v>
      </c>
      <c r="E12" s="28">
        <v>0.6</v>
      </c>
      <c r="F12" s="12">
        <v>7</v>
      </c>
      <c r="G12" s="24">
        <v>2.23</v>
      </c>
      <c r="H12" s="15">
        <f t="shared" si="0"/>
        <v>82214748</v>
      </c>
      <c r="I12" s="24"/>
      <c r="J12" s="15"/>
    </row>
    <row r="13" spans="1:10" s="16" customFormat="1" x14ac:dyDescent="0.25">
      <c r="A13" s="12"/>
      <c r="B13" s="13" t="s">
        <v>55</v>
      </c>
      <c r="C13" s="12">
        <v>1</v>
      </c>
      <c r="D13" s="23">
        <v>7022400</v>
      </c>
      <c r="E13" s="24">
        <v>0.6</v>
      </c>
      <c r="F13" s="12">
        <v>7</v>
      </c>
      <c r="G13" s="24">
        <v>2.23</v>
      </c>
      <c r="H13" s="15">
        <f t="shared" si="0"/>
        <v>65771798</v>
      </c>
      <c r="I13" s="24"/>
      <c r="J13" s="15"/>
    </row>
    <row r="14" spans="1:10" s="16" customFormat="1" x14ac:dyDescent="0.25">
      <c r="A14" s="12"/>
      <c r="B14" s="13" t="s">
        <v>90</v>
      </c>
      <c r="C14" s="12">
        <v>1</v>
      </c>
      <c r="D14" s="23">
        <v>7022400</v>
      </c>
      <c r="E14" s="24">
        <v>0.6</v>
      </c>
      <c r="F14" s="12">
        <v>7</v>
      </c>
      <c r="G14" s="24">
        <v>2.23</v>
      </c>
      <c r="H14" s="15">
        <f t="shared" si="0"/>
        <v>65771798</v>
      </c>
      <c r="I14" s="24"/>
      <c r="J14" s="15"/>
    </row>
    <row r="15" spans="1:10" s="16" customFormat="1" x14ac:dyDescent="0.25">
      <c r="A15" s="12"/>
      <c r="B15" s="13" t="s">
        <v>56</v>
      </c>
      <c r="C15" s="12">
        <v>1</v>
      </c>
      <c r="D15" s="23">
        <v>7022400</v>
      </c>
      <c r="E15" s="24">
        <v>0.5</v>
      </c>
      <c r="F15" s="12">
        <v>7</v>
      </c>
      <c r="G15" s="24">
        <v>2.23</v>
      </c>
      <c r="H15" s="15">
        <f t="shared" si="0"/>
        <v>54809832</v>
      </c>
      <c r="I15" s="24"/>
      <c r="J15" s="15"/>
    </row>
    <row r="16" spans="1:10" s="16" customFormat="1" x14ac:dyDescent="0.25">
      <c r="A16" s="12"/>
      <c r="B16" s="13" t="s">
        <v>57</v>
      </c>
      <c r="C16" s="12">
        <v>1</v>
      </c>
      <c r="D16" s="23">
        <v>7900200</v>
      </c>
      <c r="E16" s="24">
        <v>0.5</v>
      </c>
      <c r="F16" s="12">
        <v>7</v>
      </c>
      <c r="G16" s="24">
        <v>2.23</v>
      </c>
      <c r="H16" s="15">
        <f t="shared" si="0"/>
        <v>61661061</v>
      </c>
      <c r="I16" s="24"/>
      <c r="J16" s="15"/>
    </row>
    <row r="17" spans="1:11" s="16" customFormat="1" x14ac:dyDescent="0.25">
      <c r="A17" s="12"/>
      <c r="B17" s="16" t="s">
        <v>59</v>
      </c>
      <c r="C17" s="12">
        <v>1</v>
      </c>
      <c r="D17" s="27">
        <v>7022400</v>
      </c>
      <c r="E17" s="24">
        <v>0.5</v>
      </c>
      <c r="F17" s="12">
        <v>7</v>
      </c>
      <c r="G17" s="24">
        <v>2.23</v>
      </c>
      <c r="H17" s="15">
        <f t="shared" si="0"/>
        <v>54809832</v>
      </c>
      <c r="I17" s="24"/>
      <c r="J17" s="15"/>
    </row>
    <row r="18" spans="1:11" s="16" customFormat="1" x14ac:dyDescent="0.25">
      <c r="A18" s="12"/>
      <c r="B18" s="13" t="s">
        <v>60</v>
      </c>
      <c r="C18" s="12">
        <v>1</v>
      </c>
      <c r="D18" s="27">
        <v>7022400</v>
      </c>
      <c r="E18" s="24">
        <v>0.5</v>
      </c>
      <c r="F18" s="12">
        <v>7</v>
      </c>
      <c r="G18" s="24">
        <v>2.23</v>
      </c>
      <c r="H18" s="15">
        <f t="shared" si="0"/>
        <v>54809832</v>
      </c>
      <c r="I18" s="24"/>
      <c r="J18" s="15"/>
    </row>
    <row r="19" spans="1:11" s="16" customFormat="1" x14ac:dyDescent="0.25">
      <c r="A19" s="12"/>
      <c r="B19" s="13" t="s">
        <v>68</v>
      </c>
      <c r="C19" s="12">
        <v>2</v>
      </c>
      <c r="D19" s="27">
        <v>6144600</v>
      </c>
      <c r="E19" s="24">
        <v>1</v>
      </c>
      <c r="F19" s="12">
        <v>7</v>
      </c>
      <c r="G19" s="24">
        <v>2.23</v>
      </c>
      <c r="H19" s="15">
        <f t="shared" si="0"/>
        <v>191834412</v>
      </c>
      <c r="I19" s="24"/>
      <c r="J19" s="15"/>
    </row>
    <row r="20" spans="1:11" s="16" customFormat="1" x14ac:dyDescent="0.25">
      <c r="A20" s="12"/>
      <c r="B20" s="13" t="s">
        <v>75</v>
      </c>
      <c r="C20" s="12">
        <v>1</v>
      </c>
      <c r="D20" s="27">
        <v>6144600</v>
      </c>
      <c r="E20" s="24">
        <v>0.5</v>
      </c>
      <c r="F20" s="12">
        <v>7</v>
      </c>
      <c r="G20" s="24">
        <v>2.23</v>
      </c>
      <c r="H20" s="15">
        <f t="shared" si="0"/>
        <v>47958603</v>
      </c>
      <c r="I20" s="24"/>
      <c r="J20" s="15"/>
    </row>
    <row r="21" spans="1:11" s="16" customFormat="1" x14ac:dyDescent="0.25">
      <c r="A21" s="12"/>
      <c r="B21" s="13" t="s">
        <v>61</v>
      </c>
      <c r="C21" s="12">
        <v>1</v>
      </c>
      <c r="D21" s="27">
        <v>6144600</v>
      </c>
      <c r="E21" s="24">
        <v>0.5</v>
      </c>
      <c r="F21" s="12">
        <v>7</v>
      </c>
      <c r="G21" s="24">
        <v>2.23</v>
      </c>
      <c r="H21" s="15">
        <f t="shared" si="0"/>
        <v>47958603</v>
      </c>
      <c r="I21" s="24"/>
      <c r="J21" s="15"/>
    </row>
    <row r="22" spans="1:11" s="16" customFormat="1" x14ac:dyDescent="0.25">
      <c r="A22" s="12"/>
      <c r="B22" s="13" t="s">
        <v>77</v>
      </c>
      <c r="C22" s="12">
        <v>2</v>
      </c>
      <c r="D22" s="27">
        <v>4389000</v>
      </c>
      <c r="E22" s="24">
        <v>1</v>
      </c>
      <c r="F22" s="12">
        <v>7</v>
      </c>
      <c r="G22" s="24">
        <v>2.23</v>
      </c>
      <c r="H22" s="15">
        <f t="shared" si="0"/>
        <v>137024580</v>
      </c>
      <c r="I22" s="24"/>
      <c r="J22" s="15"/>
    </row>
    <row r="23" spans="1:11" s="31" customFormat="1" x14ac:dyDescent="0.25">
      <c r="A23" s="19"/>
      <c r="B23" s="29" t="s">
        <v>66</v>
      </c>
      <c r="C23" s="19"/>
      <c r="D23" s="30"/>
      <c r="E23" s="20"/>
      <c r="F23" s="19"/>
      <c r="G23" s="19"/>
      <c r="H23" s="46">
        <f>SUM(H4:H22)</f>
        <v>1810094701</v>
      </c>
      <c r="I23" s="21"/>
      <c r="J23" s="21"/>
    </row>
    <row r="24" spans="1:11" s="9" customFormat="1" ht="38.25" x14ac:dyDescent="0.25">
      <c r="A24" s="8"/>
      <c r="B24" s="9" t="s">
        <v>67</v>
      </c>
      <c r="C24" s="8" t="s">
        <v>1</v>
      </c>
      <c r="D24" s="10" t="s">
        <v>2</v>
      </c>
      <c r="E24" s="10" t="s">
        <v>3</v>
      </c>
      <c r="F24" s="8" t="s">
        <v>4</v>
      </c>
      <c r="G24" s="10" t="s">
        <v>63</v>
      </c>
      <c r="H24" s="10" t="s">
        <v>5</v>
      </c>
      <c r="I24" s="10"/>
      <c r="J24" s="11"/>
    </row>
    <row r="25" spans="1:11" x14ac:dyDescent="0.25">
      <c r="B25" s="13" t="s">
        <v>78</v>
      </c>
      <c r="C25" s="17">
        <v>3</v>
      </c>
      <c r="D25" s="32">
        <v>2633400</v>
      </c>
      <c r="E25" s="33">
        <v>1</v>
      </c>
      <c r="F25" s="17">
        <v>2</v>
      </c>
      <c r="G25" s="24">
        <v>2.23</v>
      </c>
      <c r="H25" s="34">
        <f>ROUND(C25*((D25*E25)*F25)*G25,0)</f>
        <v>35234892</v>
      </c>
      <c r="I25" s="14"/>
      <c r="K25" s="16"/>
    </row>
    <row r="26" spans="1:11" x14ac:dyDescent="0.25">
      <c r="B26" s="13" t="s">
        <v>62</v>
      </c>
      <c r="C26" s="17">
        <v>2</v>
      </c>
      <c r="D26" s="32">
        <v>1316700</v>
      </c>
      <c r="E26" s="33">
        <v>1</v>
      </c>
      <c r="F26" s="17">
        <v>1</v>
      </c>
      <c r="G26" s="24">
        <v>2.23</v>
      </c>
      <c r="H26" s="34">
        <f t="shared" ref="H26:H29" si="1">ROUND(C26*((D26*E26)*F26)*G26,0)</f>
        <v>5872482</v>
      </c>
      <c r="I26" s="14"/>
      <c r="K26" s="16"/>
    </row>
    <row r="27" spans="1:11" x14ac:dyDescent="0.25">
      <c r="B27" s="22" t="s">
        <v>69</v>
      </c>
      <c r="C27" s="17">
        <v>4</v>
      </c>
      <c r="D27" s="32">
        <v>1316700</v>
      </c>
      <c r="E27" s="33">
        <v>1</v>
      </c>
      <c r="F27" s="17">
        <v>7</v>
      </c>
      <c r="G27" s="24">
        <v>2.23</v>
      </c>
      <c r="H27" s="34">
        <f t="shared" si="1"/>
        <v>82214748</v>
      </c>
      <c r="I27" s="14"/>
      <c r="K27" s="16"/>
    </row>
    <row r="28" spans="1:11" x14ac:dyDescent="0.25">
      <c r="B28" s="13" t="s">
        <v>36</v>
      </c>
      <c r="C28" s="17">
        <v>1</v>
      </c>
      <c r="D28" s="35">
        <v>1316700</v>
      </c>
      <c r="E28" s="33">
        <v>1</v>
      </c>
      <c r="F28" s="17">
        <v>7</v>
      </c>
      <c r="G28" s="24">
        <v>2.23</v>
      </c>
      <c r="H28" s="34">
        <f t="shared" si="1"/>
        <v>20553687</v>
      </c>
      <c r="I28" s="14"/>
      <c r="K28" s="16"/>
    </row>
    <row r="29" spans="1:11" x14ac:dyDescent="0.25">
      <c r="B29" s="13" t="s">
        <v>74</v>
      </c>
      <c r="C29" s="17">
        <v>1</v>
      </c>
      <c r="D29" s="35">
        <v>1316700</v>
      </c>
      <c r="E29" s="33">
        <v>1</v>
      </c>
      <c r="F29" s="17">
        <v>7</v>
      </c>
      <c r="G29" s="24">
        <v>2.23</v>
      </c>
      <c r="H29" s="34">
        <f t="shared" si="1"/>
        <v>20553687</v>
      </c>
      <c r="I29" s="14"/>
      <c r="K29" s="16"/>
    </row>
    <row r="30" spans="1:11" s="31" customFormat="1" x14ac:dyDescent="0.25">
      <c r="A30" s="19"/>
      <c r="B30" s="29" t="s">
        <v>65</v>
      </c>
      <c r="C30" s="19"/>
      <c r="D30" s="36"/>
      <c r="F30" s="19"/>
      <c r="G30" s="19"/>
      <c r="H30" s="37">
        <v>164429496</v>
      </c>
      <c r="I30" s="37"/>
      <c r="J30" s="37"/>
    </row>
    <row r="31" spans="1:11" s="31" customFormat="1" ht="12.95" x14ac:dyDescent="0.2">
      <c r="A31" s="19"/>
      <c r="B31" s="29" t="s">
        <v>64</v>
      </c>
      <c r="C31" s="19"/>
      <c r="D31" s="36"/>
      <c r="F31" s="19"/>
      <c r="G31" s="19"/>
      <c r="H31" s="37">
        <f>H23+H30</f>
        <v>1974524197</v>
      </c>
      <c r="I31" s="37"/>
      <c r="J31" s="37"/>
    </row>
    <row r="32" spans="1:11" s="8" customFormat="1" x14ac:dyDescent="0.25">
      <c r="B32" s="9" t="s">
        <v>35</v>
      </c>
      <c r="C32" s="8" t="s">
        <v>39</v>
      </c>
      <c r="D32" s="10" t="s">
        <v>40</v>
      </c>
      <c r="E32" s="10" t="s">
        <v>41</v>
      </c>
      <c r="F32" s="8" t="s">
        <v>44</v>
      </c>
      <c r="H32" s="10" t="s">
        <v>42</v>
      </c>
      <c r="I32" s="10"/>
      <c r="J32" s="11"/>
    </row>
    <row r="33" spans="1:12" s="40" customFormat="1" ht="38.25" x14ac:dyDescent="0.25">
      <c r="A33" s="18"/>
      <c r="B33" s="42" t="s">
        <v>89</v>
      </c>
      <c r="C33" s="17" t="s">
        <v>43</v>
      </c>
      <c r="D33" s="17">
        <v>1</v>
      </c>
      <c r="E33" s="34">
        <v>20830000</v>
      </c>
      <c r="F33" s="17">
        <v>2</v>
      </c>
      <c r="G33" s="17"/>
      <c r="H33" s="39">
        <f>ROUND(D33*(E33*F33),0)</f>
        <v>41660000</v>
      </c>
      <c r="I33" s="39"/>
      <c r="J33" s="34"/>
    </row>
    <row r="34" spans="1:12" x14ac:dyDescent="0.25">
      <c r="B34" s="38" t="s">
        <v>38</v>
      </c>
      <c r="C34" s="17" t="s">
        <v>43</v>
      </c>
      <c r="D34" s="17">
        <v>1</v>
      </c>
      <c r="E34" s="34">
        <v>2500000</v>
      </c>
      <c r="F34" s="17">
        <v>7</v>
      </c>
      <c r="H34" s="39">
        <f t="shared" ref="H34:H46" si="2">ROUND(D34*(E34*F34),0)</f>
        <v>17500000</v>
      </c>
      <c r="I34" s="39"/>
    </row>
    <row r="35" spans="1:12" x14ac:dyDescent="0.25">
      <c r="B35" s="38" t="s">
        <v>37</v>
      </c>
      <c r="C35" s="17" t="s">
        <v>46</v>
      </c>
      <c r="D35" s="17">
        <v>1</v>
      </c>
      <c r="E35" s="34">
        <v>5500000</v>
      </c>
      <c r="F35" s="17">
        <v>7</v>
      </c>
      <c r="H35" s="39">
        <f t="shared" si="2"/>
        <v>38500000</v>
      </c>
      <c r="I35" s="39"/>
    </row>
    <row r="36" spans="1:12" ht="25.5" x14ac:dyDescent="0.25">
      <c r="B36" s="38" t="s">
        <v>94</v>
      </c>
      <c r="C36" s="17" t="s">
        <v>43</v>
      </c>
      <c r="D36" s="17">
        <v>1</v>
      </c>
      <c r="E36" s="34">
        <v>443396438</v>
      </c>
      <c r="F36" s="17">
        <v>1</v>
      </c>
      <c r="H36" s="39">
        <f t="shared" si="2"/>
        <v>443396438</v>
      </c>
      <c r="I36" s="39"/>
    </row>
    <row r="37" spans="1:12" x14ac:dyDescent="0.25">
      <c r="B37" s="38" t="s">
        <v>95</v>
      </c>
      <c r="C37" s="17" t="s">
        <v>43</v>
      </c>
      <c r="D37" s="17">
        <v>1</v>
      </c>
      <c r="E37" s="34">
        <v>94000000</v>
      </c>
      <c r="F37" s="17">
        <v>1</v>
      </c>
      <c r="H37" s="39">
        <f t="shared" si="2"/>
        <v>94000000</v>
      </c>
      <c r="I37" s="39"/>
    </row>
    <row r="38" spans="1:12" ht="25.5" x14ac:dyDescent="0.25">
      <c r="B38" s="38" t="s">
        <v>93</v>
      </c>
      <c r="C38" s="17" t="s">
        <v>43</v>
      </c>
      <c r="D38" s="17">
        <v>1</v>
      </c>
      <c r="E38" s="34">
        <v>18940257</v>
      </c>
      <c r="F38" s="17">
        <v>1</v>
      </c>
      <c r="H38" s="39">
        <f t="shared" si="2"/>
        <v>18940257</v>
      </c>
      <c r="I38" s="39"/>
    </row>
    <row r="39" spans="1:12" x14ac:dyDescent="0.25">
      <c r="B39" s="38" t="s">
        <v>76</v>
      </c>
      <c r="C39" s="17" t="s">
        <v>45</v>
      </c>
      <c r="D39" s="17">
        <v>1</v>
      </c>
      <c r="E39" s="34">
        <v>6500000</v>
      </c>
      <c r="F39" s="17">
        <v>7</v>
      </c>
      <c r="H39" s="39">
        <f t="shared" si="2"/>
        <v>45500000</v>
      </c>
      <c r="I39" s="34"/>
      <c r="L39" s="34"/>
    </row>
    <row r="40" spans="1:12" x14ac:dyDescent="0.25">
      <c r="B40" s="38" t="s">
        <v>84</v>
      </c>
      <c r="C40" s="17" t="s">
        <v>43</v>
      </c>
      <c r="D40" s="17">
        <v>1</v>
      </c>
      <c r="E40" s="34">
        <v>12000000</v>
      </c>
      <c r="F40" s="17">
        <v>7</v>
      </c>
      <c r="H40" s="39">
        <f t="shared" si="2"/>
        <v>84000000</v>
      </c>
      <c r="I40" s="34"/>
      <c r="L40" s="34"/>
    </row>
    <row r="41" spans="1:12" x14ac:dyDescent="0.25">
      <c r="B41" s="38" t="s">
        <v>85</v>
      </c>
      <c r="C41" s="17" t="s">
        <v>43</v>
      </c>
      <c r="D41" s="17">
        <v>1</v>
      </c>
      <c r="E41" s="34">
        <v>20000000</v>
      </c>
      <c r="F41" s="17">
        <v>1</v>
      </c>
      <c r="H41" s="39">
        <f t="shared" si="2"/>
        <v>20000000</v>
      </c>
      <c r="I41" s="34"/>
      <c r="L41" s="34"/>
    </row>
    <row r="42" spans="1:12" x14ac:dyDescent="0.25">
      <c r="B42" s="38" t="s">
        <v>86</v>
      </c>
      <c r="C42" s="17" t="s">
        <v>45</v>
      </c>
      <c r="D42" s="17">
        <v>1</v>
      </c>
      <c r="E42" s="34">
        <v>5100000</v>
      </c>
      <c r="F42" s="17">
        <v>7</v>
      </c>
      <c r="H42" s="39">
        <f t="shared" si="2"/>
        <v>35700000</v>
      </c>
      <c r="I42" s="34"/>
      <c r="L42" s="34"/>
    </row>
    <row r="43" spans="1:12" x14ac:dyDescent="0.25">
      <c r="B43" s="38" t="s">
        <v>88</v>
      </c>
      <c r="C43" s="17" t="s">
        <v>45</v>
      </c>
      <c r="D43" s="17">
        <v>1</v>
      </c>
      <c r="E43" s="34">
        <v>1200000</v>
      </c>
      <c r="F43" s="17">
        <v>7</v>
      </c>
      <c r="H43" s="39">
        <f t="shared" si="2"/>
        <v>8400000</v>
      </c>
      <c r="I43" s="34"/>
      <c r="L43" s="34"/>
    </row>
    <row r="44" spans="1:12" x14ac:dyDescent="0.25">
      <c r="B44" s="38" t="s">
        <v>91</v>
      </c>
      <c r="C44" s="17" t="s">
        <v>45</v>
      </c>
      <c r="D44" s="17">
        <v>1</v>
      </c>
      <c r="E44" s="34">
        <v>151980</v>
      </c>
      <c r="F44" s="17">
        <v>7</v>
      </c>
      <c r="H44" s="39">
        <f t="shared" si="2"/>
        <v>1063860</v>
      </c>
      <c r="I44" s="34"/>
      <c r="L44" s="34"/>
    </row>
    <row r="45" spans="1:12" x14ac:dyDescent="0.25">
      <c r="B45" s="38" t="s">
        <v>92</v>
      </c>
      <c r="C45" s="17" t="s">
        <v>45</v>
      </c>
      <c r="D45" s="17">
        <v>1</v>
      </c>
      <c r="E45" s="34">
        <v>600000</v>
      </c>
      <c r="F45" s="17">
        <v>7</v>
      </c>
      <c r="H45" s="39">
        <f t="shared" si="2"/>
        <v>4200000</v>
      </c>
      <c r="I45" s="34"/>
      <c r="L45" s="34"/>
    </row>
    <row r="46" spans="1:12" x14ac:dyDescent="0.25">
      <c r="B46" s="38" t="s">
        <v>87</v>
      </c>
      <c r="C46" s="17" t="s">
        <v>45</v>
      </c>
      <c r="D46" s="17">
        <v>1</v>
      </c>
      <c r="E46" s="34">
        <v>3500000</v>
      </c>
      <c r="F46" s="17">
        <v>7</v>
      </c>
      <c r="H46" s="39">
        <f t="shared" si="2"/>
        <v>24500000</v>
      </c>
      <c r="I46" s="34"/>
      <c r="L46" s="34"/>
    </row>
    <row r="47" spans="1:12" s="31" customFormat="1" x14ac:dyDescent="0.25">
      <c r="A47" s="19"/>
      <c r="B47" s="29" t="s">
        <v>80</v>
      </c>
      <c r="C47" s="19"/>
      <c r="D47" s="36"/>
      <c r="F47" s="19"/>
      <c r="G47" s="19"/>
      <c r="H47" s="37">
        <f>SUM(H33:H46)</f>
        <v>877360555</v>
      </c>
      <c r="I47" s="37"/>
      <c r="J47" s="43"/>
    </row>
    <row r="48" spans="1:12" x14ac:dyDescent="0.25">
      <c r="B48" s="41"/>
      <c r="E48" s="34"/>
      <c r="H48" s="39"/>
      <c r="I48" s="39"/>
    </row>
    <row r="49" spans="1:10" s="31" customFormat="1" x14ac:dyDescent="0.25">
      <c r="A49" s="19"/>
      <c r="B49" s="29" t="s">
        <v>83</v>
      </c>
      <c r="C49" s="19"/>
      <c r="D49" s="36"/>
      <c r="F49" s="19"/>
      <c r="G49" s="19"/>
      <c r="H49" s="37">
        <f>+H31+H47</f>
        <v>2851884752</v>
      </c>
      <c r="I49" s="37"/>
      <c r="J49" s="37"/>
    </row>
    <row r="50" spans="1:10" s="31" customFormat="1" x14ac:dyDescent="0.25">
      <c r="A50" s="19"/>
      <c r="B50" s="29" t="s">
        <v>81</v>
      </c>
      <c r="C50" s="19">
        <v>0.19</v>
      </c>
      <c r="D50" s="36"/>
      <c r="F50" s="19"/>
      <c r="G50" s="19"/>
      <c r="H50" s="37">
        <f>H49*C50</f>
        <v>541858102.88</v>
      </c>
      <c r="I50" s="37"/>
    </row>
    <row r="51" spans="1:10" s="31" customFormat="1" x14ac:dyDescent="0.25">
      <c r="A51" s="19"/>
      <c r="B51" s="29" t="s">
        <v>82</v>
      </c>
      <c r="C51" s="19"/>
      <c r="D51" s="36"/>
      <c r="F51" s="19"/>
      <c r="G51" s="19"/>
      <c r="H51" s="37">
        <f>SUM(H49:H50)</f>
        <v>3393742854.8800001</v>
      </c>
      <c r="I51" s="37"/>
      <c r="J51" s="37"/>
    </row>
    <row r="52" spans="1:10" x14ac:dyDescent="0.25">
      <c r="B52" s="41"/>
      <c r="E52" s="34"/>
      <c r="H52" s="39"/>
      <c r="I52" s="39"/>
    </row>
    <row r="53" spans="1:10" x14ac:dyDescent="0.25">
      <c r="B53" s="41"/>
      <c r="E53" s="34"/>
      <c r="H53" s="39"/>
      <c r="I53" s="39"/>
    </row>
    <row r="54" spans="1:10" x14ac:dyDescent="0.25">
      <c r="E54" s="34"/>
      <c r="H54" s="34"/>
      <c r="I54" s="34"/>
    </row>
    <row r="55" spans="1:10" x14ac:dyDescent="0.25">
      <c r="E55" s="34"/>
    </row>
    <row r="56" spans="1:10" x14ac:dyDescent="0.25">
      <c r="E56" s="34"/>
    </row>
    <row r="57" spans="1:10" x14ac:dyDescent="0.25">
      <c r="E57" s="34"/>
    </row>
  </sheetData>
  <mergeCells count="1">
    <mergeCell ref="B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showGridLines="0" workbookViewId="0">
      <selection activeCell="B12" sqref="B12"/>
    </sheetView>
  </sheetViews>
  <sheetFormatPr baseColWidth="10" defaultColWidth="11.42578125" defaultRowHeight="15" x14ac:dyDescent="0.25"/>
  <cols>
    <col min="1" max="1" width="12.7109375" style="1" bestFit="1" customWidth="1"/>
    <col min="2" max="2" width="60.7109375" style="4" bestFit="1" customWidth="1"/>
    <col min="3" max="4" width="11.42578125" style="1"/>
    <col min="5" max="5" width="13.140625" style="1" customWidth="1"/>
    <col min="6" max="6" width="13" style="1" bestFit="1" customWidth="1"/>
    <col min="7" max="7" width="11.42578125" style="1"/>
    <col min="8" max="8" width="14.28515625" style="1" bestFit="1" customWidth="1"/>
    <col min="9" max="16384" width="11.42578125" style="1"/>
  </cols>
  <sheetData>
    <row r="1" spans="1:9" x14ac:dyDescent="0.25">
      <c r="A1" s="1" t="s">
        <v>6</v>
      </c>
      <c r="B1" s="4" t="s">
        <v>12</v>
      </c>
      <c r="C1" s="1" t="s">
        <v>7</v>
      </c>
      <c r="H1" s="1" t="s">
        <v>11</v>
      </c>
    </row>
    <row r="2" spans="1:9" ht="30" x14ac:dyDescent="0.25">
      <c r="C2" s="1" t="s">
        <v>8</v>
      </c>
      <c r="D2" s="1" t="s">
        <v>9</v>
      </c>
      <c r="E2" s="5" t="s">
        <v>19</v>
      </c>
      <c r="F2" s="1" t="s">
        <v>10</v>
      </c>
      <c r="H2" s="2">
        <v>877803</v>
      </c>
      <c r="I2" s="1">
        <v>2020</v>
      </c>
    </row>
    <row r="3" spans="1:9" x14ac:dyDescent="0.25">
      <c r="A3" s="1" t="s">
        <v>27</v>
      </c>
      <c r="B3" s="4" t="s">
        <v>13</v>
      </c>
      <c r="C3" s="1" t="s">
        <v>14</v>
      </c>
      <c r="D3" s="1" t="s">
        <v>15</v>
      </c>
      <c r="E3" s="6">
        <v>12</v>
      </c>
      <c r="F3" s="3">
        <f>ROUND(E3*$H$2,-2)</f>
        <v>10533600</v>
      </c>
      <c r="H3" s="3"/>
    </row>
    <row r="4" spans="1:9" x14ac:dyDescent="0.25">
      <c r="A4" s="1" t="s">
        <v>26</v>
      </c>
      <c r="B4" s="4" t="s">
        <v>13</v>
      </c>
      <c r="C4" s="1" t="s">
        <v>15</v>
      </c>
      <c r="D4" s="1" t="s">
        <v>16</v>
      </c>
      <c r="E4" s="6">
        <v>11</v>
      </c>
      <c r="F4" s="3">
        <f t="shared" ref="F4:F14" si="0">ROUND(E4*$H$2,-2)</f>
        <v>9655800</v>
      </c>
      <c r="H4" s="3"/>
    </row>
    <row r="5" spans="1:9" x14ac:dyDescent="0.25">
      <c r="A5" s="1" t="s">
        <v>28</v>
      </c>
      <c r="B5" s="4" t="s">
        <v>17</v>
      </c>
      <c r="C5" s="1" t="s">
        <v>16</v>
      </c>
      <c r="D5" s="1" t="s">
        <v>18</v>
      </c>
      <c r="E5" s="6">
        <v>10</v>
      </c>
      <c r="F5" s="3">
        <f t="shared" si="0"/>
        <v>8778000</v>
      </c>
      <c r="H5" s="3"/>
    </row>
    <row r="6" spans="1:9" x14ac:dyDescent="0.25">
      <c r="A6" s="1" t="s">
        <v>29</v>
      </c>
      <c r="B6" s="4" t="s">
        <v>17</v>
      </c>
      <c r="C6" s="1" t="s">
        <v>23</v>
      </c>
      <c r="D6" s="1" t="s">
        <v>21</v>
      </c>
      <c r="E6" s="6">
        <v>9</v>
      </c>
      <c r="F6" s="3">
        <f t="shared" si="0"/>
        <v>7900200</v>
      </c>
      <c r="H6" s="3"/>
    </row>
    <row r="7" spans="1:9" x14ac:dyDescent="0.25">
      <c r="A7" s="1" t="s">
        <v>30</v>
      </c>
      <c r="B7" s="4" t="s">
        <v>17</v>
      </c>
      <c r="C7" s="1" t="s">
        <v>21</v>
      </c>
      <c r="D7" s="1" t="s">
        <v>22</v>
      </c>
      <c r="E7" s="6">
        <v>8</v>
      </c>
      <c r="F7" s="3">
        <f t="shared" si="0"/>
        <v>7022400</v>
      </c>
      <c r="H7" s="3"/>
    </row>
    <row r="8" spans="1:9" x14ac:dyDescent="0.25">
      <c r="A8" s="1" t="s">
        <v>31</v>
      </c>
      <c r="B8" s="4" t="s">
        <v>20</v>
      </c>
      <c r="C8" s="1" t="s">
        <v>22</v>
      </c>
      <c r="D8" s="1" t="s">
        <v>25</v>
      </c>
      <c r="E8" s="6">
        <v>7</v>
      </c>
      <c r="F8" s="3">
        <f t="shared" si="0"/>
        <v>6144600</v>
      </c>
      <c r="H8" s="3"/>
    </row>
    <row r="9" spans="1:9" x14ac:dyDescent="0.25">
      <c r="A9" s="1" t="s">
        <v>32</v>
      </c>
      <c r="B9" s="4" t="s">
        <v>20</v>
      </c>
      <c r="C9" s="1" t="s">
        <v>24</v>
      </c>
      <c r="E9" s="6">
        <v>6</v>
      </c>
      <c r="F9" s="3">
        <f t="shared" si="0"/>
        <v>5266800</v>
      </c>
      <c r="H9" s="3"/>
    </row>
    <row r="10" spans="1:9" x14ac:dyDescent="0.25">
      <c r="A10" s="1" t="s">
        <v>33</v>
      </c>
      <c r="B10" s="4" t="s">
        <v>20</v>
      </c>
      <c r="C10" s="1" t="s">
        <v>24</v>
      </c>
      <c r="E10" s="6">
        <v>5</v>
      </c>
      <c r="F10" s="3">
        <f t="shared" si="0"/>
        <v>4389000</v>
      </c>
      <c r="H10" s="3"/>
    </row>
    <row r="11" spans="1:9" x14ac:dyDescent="0.2">
      <c r="A11" s="1" t="s">
        <v>70</v>
      </c>
      <c r="E11" s="6">
        <v>4</v>
      </c>
      <c r="F11" s="3">
        <f t="shared" si="0"/>
        <v>3511200</v>
      </c>
      <c r="H11" s="3"/>
    </row>
    <row r="12" spans="1:9" x14ac:dyDescent="0.2">
      <c r="A12" s="1" t="s">
        <v>71</v>
      </c>
      <c r="B12" s="4" t="s">
        <v>78</v>
      </c>
      <c r="E12" s="6">
        <v>3</v>
      </c>
      <c r="F12" s="3">
        <f t="shared" si="0"/>
        <v>2633400</v>
      </c>
      <c r="H12" s="3"/>
    </row>
    <row r="13" spans="1:9" x14ac:dyDescent="0.2">
      <c r="A13" s="1" t="s">
        <v>72</v>
      </c>
      <c r="E13" s="6">
        <v>2</v>
      </c>
      <c r="F13" s="3">
        <f t="shared" si="0"/>
        <v>1755600</v>
      </c>
    </row>
    <row r="14" spans="1:9" x14ac:dyDescent="0.2">
      <c r="A14" s="1" t="s">
        <v>73</v>
      </c>
      <c r="B14" s="4" t="s">
        <v>79</v>
      </c>
      <c r="E14" s="6">
        <v>1.5</v>
      </c>
      <c r="F14" s="3">
        <f t="shared" si="0"/>
        <v>1316700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Insumos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RLAFONT</dc:creator>
  <cp:lastModifiedBy>Juan Alberto Martínez Mora</cp:lastModifiedBy>
  <dcterms:created xsi:type="dcterms:W3CDTF">2020-08-25T13:02:51Z</dcterms:created>
  <dcterms:modified xsi:type="dcterms:W3CDTF">2020-11-24T19:54:21Z</dcterms:modified>
</cp:coreProperties>
</file>