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C:\Users\Jtova\Downloads\"/>
    </mc:Choice>
  </mc:AlternateContent>
  <xr:revisionPtr revIDLastSave="0" documentId="13_ncr:1_{6E80D0BE-EF52-480A-93B3-1390F7FA6402}" xr6:coauthVersionLast="47" xr6:coauthVersionMax="47" xr10:uidLastSave="{00000000-0000-0000-0000-000000000000}"/>
  <bookViews>
    <workbookView xWindow="-108" yWindow="-108" windowWidth="23256" windowHeight="12456" xr2:uid="{00000000-000D-0000-FFFF-FFFF00000000}"/>
  </bookViews>
  <sheets>
    <sheet name="FORMATO GIL-F-029" sheetId="9" r:id="rId1"/>
    <sheet name="Hoja1" sheetId="10" r:id="rId2"/>
    <sheet name="LISTAS" sheetId="4" state="hidden" r:id="rId3"/>
    <sheet name="LISTADO PCI's" sheetId="3" state="hidden" r:id="rId4"/>
  </sheets>
  <externalReferences>
    <externalReference r:id="rId5"/>
    <externalReference r:id="rId6"/>
    <externalReference r:id="rId7"/>
  </externalReferences>
  <definedNames>
    <definedName name="_xlnm._FilterDatabase" localSheetId="0" hidden="1">'FORMATO GIL-F-029'!#REF!</definedName>
    <definedName name="_xlnm._FilterDatabase" localSheetId="3">'LISTADO PCI''s'!$B$1:$D$152</definedName>
    <definedName name="_xlnm.Print_Area" localSheetId="0">'FORMATO GIL-F-029'!$A$1:$R$117</definedName>
    <definedName name="NOM_BPIN">'[1]RUBROS X BPIN '!$A$2:$D$338</definedName>
    <definedName name="regionales">[2]regionales!$A$1:$B$34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00" i="9" l="1"/>
  <c r="E64" i="9"/>
  <c r="F40" i="9"/>
  <c r="F57" i="9"/>
  <c r="D57" i="9"/>
  <c r="F64" i="9"/>
  <c r="O83" i="9"/>
  <c r="O82" i="9"/>
  <c r="M77" i="9" l="1"/>
  <c r="M82" i="9" s="1"/>
  <c r="F37" i="9"/>
  <c r="F59" i="9"/>
  <c r="F60" i="9" s="1"/>
  <c r="D60" i="9"/>
  <c r="E57" i="9"/>
  <c r="F65" i="9" l="1"/>
  <c r="F66" i="9" s="1"/>
  <c r="E65" i="9"/>
  <c r="E66" i="9" s="1"/>
  <c r="E60" i="9"/>
  <c r="E89" i="9" l="1"/>
  <c r="I71" i="9"/>
  <c r="J71" i="9"/>
  <c r="K71" i="9" s="1"/>
  <c r="G99" i="9"/>
  <c r="H81" i="9"/>
  <c r="H82" i="9" s="1"/>
  <c r="H84" i="9" s="1"/>
  <c r="I70" i="9"/>
  <c r="H57" i="9"/>
  <c r="F56" i="9"/>
  <c r="G56" i="9" s="1"/>
  <c r="I56" i="9" s="1"/>
  <c r="F55" i="9"/>
  <c r="G55" i="9" s="1"/>
  <c r="I55" i="9" s="1"/>
  <c r="F54" i="9"/>
  <c r="G54" i="9" s="1"/>
  <c r="I54" i="9" s="1"/>
  <c r="F53" i="9"/>
  <c r="G53" i="9" s="1"/>
  <c r="I53" i="9" s="1"/>
  <c r="F52" i="9"/>
  <c r="G52" i="9" s="1"/>
  <c r="I52" i="9" s="1"/>
  <c r="F51" i="9"/>
  <c r="G51" i="9" s="1"/>
  <c r="I51" i="9" s="1"/>
  <c r="F50" i="9"/>
  <c r="G50" i="9" s="1"/>
  <c r="I50" i="9" s="1"/>
  <c r="F49" i="9"/>
  <c r="G49" i="9" s="1"/>
  <c r="I49" i="9" s="1"/>
  <c r="F48" i="9"/>
  <c r="G48" i="9" s="1"/>
  <c r="I48" i="9" s="1"/>
  <c r="F47" i="9"/>
  <c r="G47" i="9" s="1"/>
  <c r="I47" i="9" s="1"/>
  <c r="F46" i="9"/>
  <c r="G46" i="9" s="1"/>
  <c r="I46" i="9" s="1"/>
  <c r="F45" i="9"/>
  <c r="G45" i="9" s="1"/>
  <c r="I45" i="9" s="1"/>
  <c r="F44" i="9"/>
  <c r="G44" i="9" s="1"/>
  <c r="I44" i="9" s="1"/>
  <c r="F43" i="9"/>
  <c r="G43" i="9" s="1"/>
  <c r="I43" i="9" s="1"/>
  <c r="F42" i="9"/>
  <c r="G42" i="9" s="1"/>
  <c r="I42" i="9" s="1"/>
  <c r="F41" i="9"/>
  <c r="G41" i="9" s="1"/>
  <c r="I41" i="9" s="1"/>
  <c r="G40" i="9"/>
  <c r="I40" i="9" s="1"/>
  <c r="F39" i="9"/>
  <c r="G39" i="9" s="1"/>
  <c r="I39" i="9" s="1"/>
  <c r="F38" i="9"/>
  <c r="G38" i="9" s="1"/>
  <c r="I38" i="9" s="1"/>
  <c r="G88" i="9"/>
  <c r="G89" i="9" s="1"/>
  <c r="I64" i="9" s="1"/>
  <c r="M78" i="9"/>
  <c r="M79" i="9"/>
  <c r="M80" i="9"/>
  <c r="M81" i="9"/>
  <c r="I77" i="9"/>
  <c r="D85" i="9" l="1"/>
  <c r="G37" i="9"/>
  <c r="I37" i="9" s="1"/>
  <c r="F61" i="9"/>
  <c r="F85" i="9"/>
  <c r="M71" i="9"/>
  <c r="H13" i="9"/>
  <c r="M84" i="9" l="1"/>
  <c r="N84" i="9" s="1"/>
  <c r="C66" i="9"/>
  <c r="C64" i="9"/>
  <c r="C65" i="9"/>
  <c r="G106" i="9"/>
  <c r="D106" i="9"/>
  <c r="H105" i="9"/>
  <c r="H104" i="9"/>
  <c r="I104" i="9" s="1"/>
  <c r="L99" i="9"/>
  <c r="K99" i="9"/>
  <c r="J99" i="9"/>
  <c r="I99" i="9"/>
  <c r="H99" i="9"/>
  <c r="F99" i="9"/>
  <c r="O85" i="9"/>
  <c r="G72" i="9"/>
  <c r="N77" i="9" s="1"/>
  <c r="I65" i="9"/>
  <c r="H19" i="9"/>
  <c r="J70" i="9" l="1"/>
  <c r="N80" i="9"/>
  <c r="N81" i="9"/>
  <c r="N79" i="9"/>
  <c r="N78" i="9"/>
  <c r="N82" i="9" s="1"/>
  <c r="F62" i="9"/>
  <c r="F63" i="9" s="1"/>
  <c r="H106" i="9"/>
  <c r="I106" i="9" s="1"/>
  <c r="H72" i="9"/>
  <c r="H73" i="9" s="1"/>
  <c r="I105" i="9"/>
  <c r="K70" i="9" l="1"/>
  <c r="M70" i="9"/>
  <c r="L89" i="9"/>
  <c r="K85" i="9" s="1"/>
  <c r="F88" i="9"/>
  <c r="J72" i="9"/>
  <c r="J73" i="9" s="1"/>
  <c r="F89" i="9" l="1"/>
  <c r="E85" i="9" s="1"/>
  <c r="N83" i="9"/>
  <c r="K89" i="9" l="1"/>
  <c r="L85" i="9" s="1"/>
  <c r="M89" i="9"/>
  <c r="J85" i="9" s="1"/>
  <c r="A3" i="3"/>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2" i="3"/>
  <c r="G59" i="9" l="1"/>
  <c r="I59" i="9" s="1"/>
  <c r="I60" i="9" s="1"/>
  <c r="I57" i="9" l="1"/>
  <c r="I61" i="9" s="1"/>
  <c r="I62" i="9" s="1"/>
  <c r="G57" i="9"/>
  <c r="I88" i="9" l="1"/>
  <c r="H65" i="9"/>
  <c r="H64" i="9"/>
  <c r="I66" i="9" l="1"/>
  <c r="H66" i="9" s="1"/>
  <c r="H6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tc={98B68344-3999-4833-9CB7-947331FF3C87}</author>
    <author>Exkardymion</author>
    <author>tc={7F7BCFCE-8DAE-4F1C-B789-D52A743706A5}</author>
    <author>tc={8ACFA93E-9426-467E-A061-14A49A5DC234}</author>
  </authors>
  <commentList>
    <comment ref="B19" authorId="0" shapeId="0" xr:uid="{98B68344-3999-4833-9CB7-947331FF3C87}">
      <text>
        <t>[Comentario encadenado]
Su versión de Excel le permite leer este comentario encadenado; sin embargo, las ediciones que se apliquen se quitarán si el archivo se abre en una versión más reciente de Excel. Más información: https://go.microsoft.com/fwlink/?linkid=870924
Comentario:
    PROPUESTA EN LA PARTE DE ABAJO IDENTIFICANDO CADA INMUEBLE A INTERVENIR CON LOS DEMAS DATOS</t>
      </text>
    </comment>
    <comment ref="H28" authorId="1" shapeId="0" xr:uid="{DF57E776-9D79-4556-8315-BFCCC8A4E5C9}">
      <text>
        <r>
          <rPr>
            <b/>
            <sz val="9"/>
            <color indexed="81"/>
            <rFont val="Tahoma"/>
            <family val="2"/>
          </rPr>
          <t>user:</t>
        </r>
        <r>
          <rPr>
            <sz val="9"/>
            <color indexed="81"/>
            <rFont val="Tahoma"/>
            <family val="2"/>
          </rPr>
          <t xml:space="preserve">
las fechas deben colocarse según las acciones administrativas</t>
        </r>
      </text>
    </comment>
    <comment ref="B96" authorId="2" shapeId="0" xr:uid="{7F7BCFCE-8DAE-4F1C-B789-D52A743706A5}">
      <text>
        <t>[Comentario encadenado]
Su versión de Excel le permite leer este comentario encadenado; sin embargo, las ediciones que se apliquen se quitarán si el archivo se abre en una versión más reciente de Excel. Más información: https://go.microsoft.com/fwlink/?linkid=870924
Comentario:
    Se eliminan estos datos, se colocaron en la parte de abajo</t>
      </text>
    </comment>
    <comment ref="B102" authorId="3" shapeId="0" xr:uid="{8ACFA93E-9426-467E-A061-14A49A5DC23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ELIMINAR SE ESTAN DISCRIMINANDO </t>
      </text>
    </comment>
  </commentList>
</comments>
</file>

<file path=xl/sharedStrings.xml><?xml version="1.0" encoding="utf-8"?>
<sst xmlns="http://schemas.openxmlformats.org/spreadsheetml/2006/main" count="919" uniqueCount="559">
  <si>
    <t>FECHA DILIGENCIAMIENTO</t>
  </si>
  <si>
    <t>DATOS GENERALES DEL CONTRATO</t>
  </si>
  <si>
    <t xml:space="preserve">CONTRATO PRINCIPAL </t>
  </si>
  <si>
    <t>FECHA SUSCRIPCIÓN</t>
  </si>
  <si>
    <t>CONTRATO DERIVADO</t>
  </si>
  <si>
    <t>FECHA SUSCRIPCIÓN CONTRATO DERIVADO</t>
  </si>
  <si>
    <t>REGIONAL O CENTRO DE FORMACIÓN DE EJECUCIÓN PRESUPUESTAL</t>
  </si>
  <si>
    <t>SENA GESTION GENERAL</t>
  </si>
  <si>
    <t>POSICIÓN CATÁLOGO INSTITUCIONAL REGIONAL O CENTRO DE FORMACIÓN</t>
  </si>
  <si>
    <t>CONTRATISTA</t>
  </si>
  <si>
    <t>NIT</t>
  </si>
  <si>
    <t>OBJETO:</t>
  </si>
  <si>
    <t>LINK DEL CONTRATO EN SECOP II</t>
  </si>
  <si>
    <t xml:space="preserve">REPRESENTANTE LEGAL </t>
  </si>
  <si>
    <t>CONCEPTO DEL CONTRATO</t>
  </si>
  <si>
    <t>REGIONAL DONDE SE REALIZA EL PROYECTO O INVERSIÓN</t>
  </si>
  <si>
    <t xml:space="preserve">incluir lista de despliefue para multiples regionales o centros </t>
  </si>
  <si>
    <t>POSICION CATALOGO INSITUCIONAL REGIONAL O CENTRO DE FORMACIÓN</t>
  </si>
  <si>
    <t>INCLUIR LISTA DESPEGABLE</t>
  </si>
  <si>
    <t>CENTRO DONDE SE UBICA EL PROYECTO O INVERSIÓN</t>
  </si>
  <si>
    <t>ESTADO DE TENENCIA</t>
  </si>
  <si>
    <t>DIRECCIÓN DEL INMUEBLE</t>
  </si>
  <si>
    <t>CIUDAD</t>
  </si>
  <si>
    <t>ORDENADOR DEL GASTO</t>
  </si>
  <si>
    <t>CARGO</t>
  </si>
  <si>
    <t>UNIDAD ADMINISTRATIVA RESPONSABLE DE ORDENAR EL GASTO</t>
  </si>
  <si>
    <t>DEPARTAMENTO / CIUDAD / MUNICIPIO  EXENTO DE IVA?</t>
  </si>
  <si>
    <t>SUPERVISIÓN DESIGNADO DEL SENA</t>
  </si>
  <si>
    <t>APOYO SUPERVISIÓN</t>
  </si>
  <si>
    <t xml:space="preserve">INTERVENTORIA </t>
  </si>
  <si>
    <t xml:space="preserve">CONTRATO No </t>
  </si>
  <si>
    <t>DIRECTOR DE INTERVENTORÍA</t>
  </si>
  <si>
    <t>SUPERVISIÓN SENA</t>
  </si>
  <si>
    <t>FECHA DE INICIO</t>
  </si>
  <si>
    <t>FECHA ESTIMADA DE TERMINACIÓN</t>
  </si>
  <si>
    <t>ACTUACIONES   ADMINISTRATIVAS</t>
  </si>
  <si>
    <t>TIPO DE ACTUACIONES ADMINISTRATIVO</t>
  </si>
  <si>
    <t>FECHA</t>
  </si>
  <si>
    <t>NO. REFERENCIA SECOP  II</t>
  </si>
  <si>
    <t>CONCEPTO</t>
  </si>
  <si>
    <t>VALOR DEL CONTRATO</t>
  </si>
  <si>
    <t>VALOR ANTES DE IVA</t>
  </si>
  <si>
    <t>IVA</t>
  </si>
  <si>
    <t>VALOR TOTAL IVA INCLUIDO</t>
  </si>
  <si>
    <t>ANTICIPO  DISCRIMINADO</t>
  </si>
  <si>
    <t>TOTAL ANTICIPO</t>
  </si>
  <si>
    <t>VALOR</t>
  </si>
  <si>
    <t>PORCENTAJE (%)</t>
  </si>
  <si>
    <t>VALOR TOTAL DEL CONTRATO</t>
  </si>
  <si>
    <t>ACTUACIONES  ADMINISTRATIVAS</t>
  </si>
  <si>
    <t>SUBTOTAL ADICIONES</t>
  </si>
  <si>
    <t>SUBTOTAL ADICIONES ANTICIPO</t>
  </si>
  <si>
    <t>VALOR TOTAL CONTRATO  =  VR INICIAL  +  ADICIONES</t>
  </si>
  <si>
    <t>VALOR TOTAL ANTICIPO ACUMULADO</t>
  </si>
  <si>
    <t>% AVANCE FINANCIERO</t>
  </si>
  <si>
    <t>DATOS CONTABLES</t>
  </si>
  <si>
    <t>VALOR TOTAL DEL IVA</t>
  </si>
  <si>
    <t>VR TOTAL ANTICIPO</t>
  </si>
  <si>
    <t>VALOR CONTRATO SIN IVA</t>
  </si>
  <si>
    <t>TOTAL PAGADO</t>
  </si>
  <si>
    <t>TOTAL AMORTIZADO</t>
  </si>
  <si>
    <t>SALDO EN TRAMITE DE PAGO</t>
  </si>
  <si>
    <t>SALDO  TRAMITE X AMORTIZAR</t>
  </si>
  <si>
    <t>SALDO POR PAGAR</t>
  </si>
  <si>
    <t>SALDO POR AMORTIZAR</t>
  </si>
  <si>
    <t>INFORMACIÓN PRESUPUESTAL</t>
  </si>
  <si>
    <t>VIGENCIA</t>
  </si>
  <si>
    <t>No. COMPROMISO</t>
  </si>
  <si>
    <t>RUBRO PRESUPUESTAL</t>
  </si>
  <si>
    <t>FUENTE</t>
  </si>
  <si>
    <t>VALOR TOTAL</t>
  </si>
  <si>
    <t>VALOR PAGADO</t>
  </si>
  <si>
    <t>% PAGADO</t>
  </si>
  <si>
    <t>SALDO X PAGAR</t>
  </si>
  <si>
    <t>% POR PAGAR</t>
  </si>
  <si>
    <t xml:space="preserve">ESTADO </t>
  </si>
  <si>
    <t>SALDO PERDIDA APROPIACION / POR OBLIGAR</t>
  </si>
  <si>
    <t>TOTAL</t>
  </si>
  <si>
    <t>% EJECUCIÓN</t>
  </si>
  <si>
    <t>FACTURA - CORTE O PAGO A REALIZAR</t>
  </si>
  <si>
    <t>CUENTA CONTABLE AFECTAR</t>
  </si>
  <si>
    <t xml:space="preserve">INFORMES EN TRAMITE DE PAGO </t>
  </si>
  <si>
    <t xml:space="preserve">DETALLE </t>
  </si>
  <si>
    <t>DETALLE DE LA FACTURA</t>
  </si>
  <si>
    <t>VALOR ANTES DE  IVA</t>
  </si>
  <si>
    <t>VALOR IVA</t>
  </si>
  <si>
    <t xml:space="preserve">VALOR ACTAS DE AVANCE </t>
  </si>
  <si>
    <t>% AVANCE DE OBRA</t>
  </si>
  <si>
    <t xml:space="preserve">AMORTIZACION DEL ANTICIPO </t>
  </si>
  <si>
    <t>VALOR ACTA XX</t>
  </si>
  <si>
    <t>VALOR ADMINISTRACION</t>
  </si>
  <si>
    <t>FACTURA No.</t>
  </si>
  <si>
    <t>UTILIDAD</t>
  </si>
  <si>
    <t>TIPO DE PAGO</t>
  </si>
  <si>
    <t>FECHA FACTURA</t>
  </si>
  <si>
    <t>SUBTOTAL SIN IVA</t>
  </si>
  <si>
    <t>CONCEPTO DEL PAGO</t>
  </si>
  <si>
    <t>SUB TOTAL CON IVA</t>
  </si>
  <si>
    <t>VALOR EN TRAMITE DE PAGO</t>
  </si>
  <si>
    <t>TOTAL EJECUTADO</t>
  </si>
  <si>
    <t>TOTAL A PAGAR</t>
  </si>
  <si>
    <t>SALDO POR EJECUTAR</t>
  </si>
  <si>
    <t xml:space="preserve">CONTROL DE LA SUPERVISIÓN CONSTRUCCIONES - SEGUIMIENTO FINANCIERO </t>
  </si>
  <si>
    <t>NUMERO DE FACTURA</t>
  </si>
  <si>
    <t>VALOR ACTAS DE AVANCE FACTURA</t>
  </si>
  <si>
    <t>% AMORTIZACION X PAGO</t>
  </si>
  <si>
    <t>% X AMORTIZAR</t>
  </si>
  <si>
    <t>VALOR TOTAL = A NETO PAGADO</t>
  </si>
  <si>
    <t>NO. COMPROMISO</t>
  </si>
  <si>
    <t>obligacion</t>
  </si>
  <si>
    <t>orden de pago</t>
  </si>
  <si>
    <t>TOTAL CONTABILIZADO</t>
  </si>
  <si>
    <t>MOBILIARIO</t>
  </si>
  <si>
    <t>NÚMERO NOTA DE ENTRADA ALMACÉN</t>
  </si>
  <si>
    <t>FECHA NOTA DE ENTRADA ALMACEN</t>
  </si>
  <si>
    <t>TIPO DE NOTA DE ENTRADA ALMACEN</t>
  </si>
  <si>
    <t>VALOR NOTA DE ENTRADA ALMACEN</t>
  </si>
  <si>
    <t>RELACIÓN DE COMPONENTES BIENES INMUEBLES OBJETO DE CONSTRUCCIÓN, ADICION O MEJORA</t>
  </si>
  <si>
    <t>¿COMPONENTE NUEVO?</t>
  </si>
  <si>
    <t>¿AUMENTA VIDA ÚTIL?</t>
  </si>
  <si>
    <t>¿ENTREGADO A SATISFACCIÓN?</t>
  </si>
  <si>
    <t>¿INCREMENTA LA CAP. PRODUCTIVA Y EFICIENCIA OPERATIVA DEL INMUEBLE?, Y/O 
¿MEJORA LA CALIDAD DE LOS PRODUCTOS Y SERVICIOS?, Y/O 
¿REDUCE SIGNIFICATIVAMENTE LOS COSTOS?</t>
  </si>
  <si>
    <t>AUMENTO DE VIDA ÚTIL (MESES)</t>
  </si>
  <si>
    <t>FECHA ENTREGA Y/O RECIBO A SATISFACCION</t>
  </si>
  <si>
    <t>¿OBRA TERMINADA Y EN CONDICIONES DE USO?</t>
  </si>
  <si>
    <t>¿INCLUYE ENTREGA DE BIENES MUEBLES?</t>
  </si>
  <si>
    <t>SE ELIMINÓ AREA CONSTRUIDA M2</t>
  </si>
  <si>
    <t xml:space="preserve">REGIONAL DONDE SE REALIZA EL PROYECTO </t>
  </si>
  <si>
    <t xml:space="preserve">POSICION CATALOGO INSITUCIONAL REGIONAL </t>
  </si>
  <si>
    <t>DIRECCION DEL INMUEBLE</t>
  </si>
  <si>
    <t>CUIDAD</t>
  </si>
  <si>
    <t>VALOR RECONOCIDO</t>
  </si>
  <si>
    <t>CONSTRUCCIONES NUEVAS O NUEVOS COMPONENTES</t>
  </si>
  <si>
    <t>NOMBRE COMPONENTE</t>
  </si>
  <si>
    <t>ÁREA m2</t>
  </si>
  <si>
    <t>VALOR SIN IVA DE CONSTRUCCIONES, ADICIÓN O MEJORA A COMPONENTE</t>
  </si>
  <si>
    <t>VALOR EDIFICACION O ELEMENTO CONSTRUIDO</t>
  </si>
  <si>
    <t>SUBTOTAL</t>
  </si>
  <si>
    <t xml:space="preserve">OBSERVACIONES: </t>
  </si>
  <si>
    <t>COMO SUPERVISOR  DEL CONTRATO DE LA REFERENCIA, CERTIFICO QUE LA INFORMACIÓN CONTENIDA EN EL PRESENTE INFORME HA SIDO VERIFICADA Y CONFIRMADA, Y RECOMIENDO AUTORIZAR EL DESEMBOLSO REQUERIDO.</t>
  </si>
  <si>
    <t>FIRMAS:</t>
  </si>
  <si>
    <t>SUPERVISOR (NOMBRE)</t>
  </si>
  <si>
    <t>CEDULA DE CIUDADANIA</t>
  </si>
  <si>
    <t>REVISION FINACIERA (NOMBRE)</t>
  </si>
  <si>
    <t>ANTICIPO</t>
  </si>
  <si>
    <t>SI</t>
  </si>
  <si>
    <t>PARCIAL</t>
  </si>
  <si>
    <t>DETALLE DEL VALOR A DSEMBOLSAR</t>
  </si>
  <si>
    <t>cuenta contable</t>
  </si>
  <si>
    <t>NO</t>
  </si>
  <si>
    <t>FINAL</t>
  </si>
  <si>
    <t>BIENES EN ADMINISTRACIÓN</t>
  </si>
  <si>
    <t>MANTENIMIENTO Y/O REPARACIONES</t>
  </si>
  <si>
    <t>BIENES DEVOLUTIVOS</t>
  </si>
  <si>
    <t>PROPIO EN USO</t>
  </si>
  <si>
    <t>ADECUACIONES</t>
  </si>
  <si>
    <t>PROPIO NO EXPLOTADO</t>
  </si>
  <si>
    <t>ACTUACIONES ADMINISTRATIVAS</t>
  </si>
  <si>
    <t>ESTUDIOS TECNICOS Y/O DISEÑOS</t>
  </si>
  <si>
    <t>PROPIO EN CONSTRUCCION</t>
  </si>
  <si>
    <t>ADICIÓN</t>
  </si>
  <si>
    <t>LICENCIAS Y OTROS PAGOS AL MUNICIPIO</t>
  </si>
  <si>
    <t>PROPIO ENTREGADO EN COMODATO</t>
  </si>
  <si>
    <t>PRORROGA</t>
  </si>
  <si>
    <t>INTERVENTORIA</t>
  </si>
  <si>
    <t>RECIBIDO EN COMODATO</t>
  </si>
  <si>
    <t>ADICIÓN Y PRORROGA</t>
  </si>
  <si>
    <t>CONSTRUCCION</t>
  </si>
  <si>
    <t xml:space="preserve">SUSPENSIÓN </t>
  </si>
  <si>
    <t>ESTUDIOS TECNICOS Y/O DISEÑOS Y CONSTRUCCIÓN</t>
  </si>
  <si>
    <t>MODIFICACIÓN</t>
  </si>
  <si>
    <t>Estados del RP</t>
  </si>
  <si>
    <t>EJECUTADO</t>
  </si>
  <si>
    <t>EN EJECUCIÓN</t>
  </si>
  <si>
    <t>VALOR DEL CONTRATO/ CONCEPTO</t>
  </si>
  <si>
    <t xml:space="preserve">PERDIDA DE APROPACIÓN </t>
  </si>
  <si>
    <t>Notas</t>
  </si>
  <si>
    <t>NOTA DE ENTRADA</t>
  </si>
  <si>
    <t>NOTA DE SALIDA</t>
  </si>
  <si>
    <t>LIQUIDACIÓN</t>
  </si>
  <si>
    <t>UNICO PAGO</t>
  </si>
  <si>
    <t>AMORTIZACION</t>
  </si>
  <si>
    <t>AVANCE DE OBRA</t>
  </si>
  <si>
    <t>CENTRO REG CONCATENADO</t>
  </si>
  <si>
    <t>REGIONAL</t>
  </si>
  <si>
    <t>PCI</t>
  </si>
  <si>
    <t>Descripción</t>
  </si>
  <si>
    <t>DIRECCIÓN GENERAL</t>
  </si>
  <si>
    <t>36-02-00-001-0000</t>
  </si>
  <si>
    <t>ANTIOQUIA</t>
  </si>
  <si>
    <t>36-02-00-005-000000</t>
  </si>
  <si>
    <t>SENA REGIONAL ANTIOQUIA  DIRECCION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</si>
  <si>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</si>
  <si>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</si>
  <si>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</si>
  <si>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</si>
  <si>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</si>
  <si>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</si>
  <si>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</si>
  <si>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</si>
  <si>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</si>
  <si>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</si>
  <si>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</si>
  <si>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</si>
  <si>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</si>
  <si>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</si>
  <si>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</si>
  <si>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</si>
  <si>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</si>
  <si>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</si>
  <si>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</si>
  <si>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</si>
  <si>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</si>
  <si>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</si>
  <si>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</si>
  <si>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</si>
  <si>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</si>
  <si>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</si>
  <si>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</si>
  <si>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</si>
  <si>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SERVICIOS DE SALUD</t>
  </si>
  <si>
    <t>CUNDINAMARCA</t>
  </si>
  <si>
    <t>36-02-00-005-940210</t>
  </si>
  <si>
    <t>CENTRO DE SERVICIOS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</si>
  <si>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</si>
  <si>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</si>
  <si>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</si>
  <si>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</si>
  <si>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</si>
  <si>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</si>
  <si>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</si>
  <si>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</si>
  <si>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</si>
  <si>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</si>
  <si>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</si>
  <si>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</si>
  <si>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</si>
  <si>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</si>
  <si>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</si>
  <si>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</si>
  <si>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</si>
  <si>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DIRECCION REGIONAL</t>
  </si>
  <si>
    <t>NORTE DE SANTANDER</t>
  </si>
  <si>
    <t>36-02-00-008-910310</t>
  </si>
  <si>
    <t>CENTRO PARA EL DESARROLLO AGROECOLOGICO Y AGROINDUSTRIAL</t>
  </si>
  <si>
    <t>QUINDIO</t>
  </si>
  <si>
    <t>36-02-00-008-920710</t>
  </si>
  <si>
    <t>CENTRO NACIONAL COLOMBO ALEMAN</t>
  </si>
  <si>
    <t>RISARALDA</t>
  </si>
  <si>
    <t>36-02-00-008-920810</t>
  </si>
  <si>
    <t>CENTRO INDUSTRIAL Y DE AVIACION</t>
  </si>
  <si>
    <t>SANTANDER</t>
  </si>
  <si>
    <t>36-02-00-008-930210</t>
  </si>
  <si>
    <t>CENTRO DE COMERCIO Y SERVICIOS</t>
  </si>
  <si>
    <t>SUCRE</t>
  </si>
  <si>
    <t>36-02-00-011-000000</t>
  </si>
  <si>
    <t>SENA REGIONAL BOGOTA DISTRITO DIRECCION REGIONAL</t>
  </si>
  <si>
    <t>TOLIMA</t>
  </si>
  <si>
    <t>36-02-00-011-920910</t>
  </si>
  <si>
    <t>CENTRO DE TECNOLOGIAS PARA LA CONSTRUCCION</t>
  </si>
  <si>
    <t>VALLE DEL CAUCA</t>
  </si>
  <si>
    <t>36-02-00-011-921010</t>
  </si>
  <si>
    <t>CENTRO DE ELECTRICIDAD Y ELECTRONICA</t>
  </si>
  <si>
    <t>ARAUCA</t>
  </si>
  <si>
    <t>36-02-00-011-921110</t>
  </si>
  <si>
    <t>CENTRO DE GESTION INDUSTRIAL</t>
  </si>
  <si>
    <t>CASANARE</t>
  </si>
  <si>
    <t>36-02-00-011-921210</t>
  </si>
  <si>
    <t>CENTRO DE MANUFACTURA EN TEXTILES Y CUERO</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</si>
  <si>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</si>
  <si>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</si>
  <si>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</si>
  <si>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</si>
  <si>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</si>
  <si>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</si>
  <si>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</si>
  <si>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</si>
  <si>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</si>
  <si>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</si>
  <si>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</si>
  <si>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</si>
  <si>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</si>
  <si>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</si>
  <si>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</si>
  <si>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</si>
  <si>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</si>
  <si>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</si>
  <si>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</si>
  <si>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</si>
  <si>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</si>
  <si>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</si>
  <si>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</si>
  <si>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</si>
  <si>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</si>
  <si>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</si>
  <si>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</si>
  <si>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</si>
  <si>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</si>
  <si>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</si>
  <si>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DIRECCION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</si>
  <si>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</si>
  <si>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</si>
  <si>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</si>
  <si>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</si>
  <si>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</si>
  <si>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</si>
  <si>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</si>
  <si>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</si>
  <si>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DIRECCION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</si>
  <si>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</si>
  <si>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</si>
  <si>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</si>
  <si>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</si>
  <si>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</si>
  <si>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</si>
  <si>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</si>
  <si>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</si>
  <si>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</si>
  <si>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DIRECCION REGIONAL</t>
  </si>
  <si>
    <t>36-02-00-017-911210</t>
  </si>
  <si>
    <t>CENTRO PARA LA FORMACION CAFETERA</t>
  </si>
  <si>
    <t>36-02-00-017-921910</t>
  </si>
  <si>
    <t>CENTRO DE AUTOMATIZACION INDUSTRIAL</t>
  </si>
  <si>
    <t>36-02-00-017-922010</t>
  </si>
  <si>
    <t xml:space="preserve">CENTRO DE PROCESOS INDUSTRIALES </t>
  </si>
  <si>
    <t>36-02-00-017-930610</t>
  </si>
  <si>
    <t>CENTRO DE COMERCIO Y SERV.</t>
  </si>
  <si>
    <t>36-02-00-017-951510</t>
  </si>
  <si>
    <t>CENTRO PECUARIO Y AGROEMPRESARIAL</t>
  </si>
  <si>
    <t>36-02-00-018-000000</t>
  </si>
  <si>
    <t>SENA REGIONAL CAQUETA  DIRECCION REGIONAL</t>
  </si>
  <si>
    <t>36-02-00-018-951610</t>
  </si>
  <si>
    <t>CENTRO TECNOLOGICO DE LA AMAZONIA</t>
  </si>
  <si>
    <t>36-02-00-019-000000</t>
  </si>
  <si>
    <t>SENA REGIONAL CAUCA  DIRECCION REGIONAL</t>
  </si>
  <si>
    <t>36-02-00-019-911310</t>
  </si>
  <si>
    <t>CENTRO AGROPECUARIO</t>
  </si>
  <si>
    <t>36-02-00-019-922110</t>
  </si>
  <si>
    <t>C.DE TELEINFORMATICA Y PRODUCCION INDUST</t>
  </si>
  <si>
    <t>36-02-00-019-930710</t>
  </si>
  <si>
    <t>36-02-00-020-000000</t>
  </si>
  <si>
    <t>SENA REGIONAL CESAR  DIRECCION REGIONAL</t>
  </si>
  <si>
    <t>36-02-00-020-911410</t>
  </si>
  <si>
    <t>CENTRO BIOTECNOLOGICO DEL CARIBE</t>
  </si>
  <si>
    <t>36-02-00-020-952010</t>
  </si>
  <si>
    <t>CENTRO AGROEMPRESARIAL</t>
  </si>
  <si>
    <t>36-02-00-020-952110</t>
  </si>
  <si>
    <t>CENTRO DE OPERACIÓN Y MANTENIMIENTO MIN</t>
  </si>
  <si>
    <t>36-02-00-023-000000</t>
  </si>
  <si>
    <t>SENA REGIONAL CORDOBA  DIRECCION REGIONAL</t>
  </si>
  <si>
    <t>36-02-00-023-911510</t>
  </si>
  <si>
    <t>CENTRO AGROPECUARIO Y DE BIOTECNOLOGIA EL PORVENIR</t>
  </si>
  <si>
    <t>36-02-00-023-952310</t>
  </si>
  <si>
    <t>CENTRO DE COMERCIO  INDUSTRIA Y TURISMO</t>
  </si>
  <si>
    <t>36-02-00-025-000000</t>
  </si>
  <si>
    <t>SENA REGIONAL CUNDINAMARCA  DIRECCION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</si>
  <si>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</si>
  <si>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</si>
  <si>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</si>
  <si>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</si>
  <si>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</si>
  <si>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</si>
  <si>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</si>
  <si>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</si>
  <si>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</si>
  <si>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</si>
  <si>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</si>
  <si>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</si>
  <si>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</si>
  <si>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DIRECCION REGIONAL</t>
  </si>
  <si>
    <t>36-02-00-027-952210</t>
  </si>
  <si>
    <t>CENTRO DE RECURSOS NATURALES. INDUSTRIA</t>
  </si>
  <si>
    <t>36-02-00-041-000000</t>
  </si>
  <si>
    <t>SENA REGIONAL HUILA  DIRECCION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</si>
  <si>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</si>
  <si>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</si>
  <si>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</si>
  <si>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</si>
  <si>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</si>
  <si>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</si>
  <si>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</si>
  <si>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</si>
  <si>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</si>
  <si>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</si>
  <si>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</si>
  <si>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DIRECCION REGIONAL</t>
  </si>
  <si>
    <t>36-02-00-044-922210</t>
  </si>
  <si>
    <t>CENTRO INDUSTRIAL Y DE ENERGIAS ALTERNA</t>
  </si>
  <si>
    <t>36-02-00-044-952410</t>
  </si>
  <si>
    <t>CENTRO AGROEMPRESARIAL Y ACUICOLA</t>
  </si>
  <si>
    <t>36-02-00-047-000000</t>
  </si>
  <si>
    <t>SENA REGIONAL MAGDALENA  DIRECCION REGIONAL</t>
  </si>
  <si>
    <t>36-02-00-047-911810</t>
  </si>
  <si>
    <t>CENTRO ACUICOLA Y AGROINDUSTRIAL DE GAIRA</t>
  </si>
  <si>
    <t>36-02-00-047-952910</t>
  </si>
  <si>
    <t>CENTRO DE LOGISTICA Y PROMOCION ECOTURI</t>
  </si>
  <si>
    <t>36-02-00-050-000000</t>
  </si>
  <si>
    <t>SENA REGIONAL META  DIRECCION REGIONAL</t>
  </si>
  <si>
    <t>36-02-00-050-911710</t>
  </si>
  <si>
    <t>CENTRO AGROINDUSTRIAL DEL META</t>
  </si>
  <si>
    <t>36-02-00-050-953210</t>
  </si>
  <si>
    <t>CENTRO DE INDUSTRIA Y SERV. DEL META</t>
  </si>
  <si>
    <t>36-02-00-052-000000</t>
  </si>
  <si>
    <t>SENA REGIONAL NARIÑO  DIRECCION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</si>
  <si>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</si>
  <si>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</si>
  <si>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</si>
  <si>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</si>
  <si>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</si>
  <si>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</si>
  <si>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</si>
  <si>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DIRECCION REGIONAL</t>
  </si>
  <si>
    <t>36-02-00-054-911910</t>
  </si>
  <si>
    <t>CENTRO ATENCION SECTOR AGROPECUARIO</t>
  </si>
  <si>
    <t>36-02-00-054-953710</t>
  </si>
  <si>
    <t>36-02-00-063-000000</t>
  </si>
  <si>
    <t>SENA REGIONAL QUINDIO  DIRECCION REGIONAL</t>
  </si>
  <si>
    <t>36-02-00-063-912010</t>
  </si>
  <si>
    <t>CENTRO AGROINDUSTRIAL</t>
  </si>
  <si>
    <t>36-02-00-063-923110</t>
  </si>
  <si>
    <t>CENTRO PARA EL DESARROLLO TECNOLÓGICO D</t>
  </si>
  <si>
    <t>36-02-00-063-953810</t>
  </si>
  <si>
    <t>CENTRO DE COMERCIO INDUSTRIA Y TURISMO</t>
  </si>
  <si>
    <t>36-02-00-066-000000</t>
  </si>
  <si>
    <t>SENA REGIONAL RISARALDA  DIRECCION REGIONAL</t>
  </si>
  <si>
    <t>36-02-00-066-912110</t>
  </si>
  <si>
    <t>36-02-00-066-922310</t>
  </si>
  <si>
    <t>C.DE DISEÑO E INNOVACION  TECNOLÓGICA IN</t>
  </si>
  <si>
    <t>36-02-00-066-930810</t>
  </si>
  <si>
    <t>36-02-00-068-000000</t>
  </si>
  <si>
    <t>SENA REGIONAL SANTANDER  DIRECCION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</si>
  <si>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</si>
  <si>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</si>
  <si>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</si>
  <si>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</si>
  <si>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</si>
  <si>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</si>
  <si>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</si>
  <si>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</si>
  <si>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</si>
  <si>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</si>
  <si>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</si>
  <si>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</si>
  <si>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</si>
  <si>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</si>
  <si>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</si>
  <si>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</si>
  <si>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DIRECCION REGIONAL</t>
  </si>
  <si>
    <t>36-02-00-070-954210</t>
  </si>
  <si>
    <t xml:space="preserve">CENTRO DE LA INNOVACION LA TECNOLOGIA </t>
  </si>
  <si>
    <t>36-02-00-073-000000</t>
  </si>
  <si>
    <t>SENA REGIONAL TOLIMA  DIRECCION REGIONAL</t>
  </si>
  <si>
    <t>36-02-00-073-912310</t>
  </si>
  <si>
    <t>CENTRO AGROPECUARIO LA GRANJA</t>
  </si>
  <si>
    <t>36-02-00-073-922610</t>
  </si>
  <si>
    <t>CENTRO DE INDUSTRIA Y CONSTRUCCION</t>
  </si>
  <si>
    <t>36-02-00-073-931010</t>
  </si>
  <si>
    <t>36-02-00-076-000000</t>
  </si>
  <si>
    <t>SENA REGIONAL VALLE  DIRECCION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</si>
  <si>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</si>
  <si>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</si>
  <si>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</si>
  <si>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</si>
  <si>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</si>
  <si>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</si>
  <si>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</si>
  <si>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</si>
  <si>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</si>
  <si>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</si>
  <si>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</si>
  <si>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</si>
  <si>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</si>
  <si>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</si>
  <si>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</si>
  <si>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</si>
  <si>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</si>
  <si>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</si>
  <si>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</si>
  <si>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</si>
  <si>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</si>
  <si>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DIRECCION REGIONAL</t>
  </si>
  <si>
    <t>36-02-00-081-953010</t>
  </si>
  <si>
    <t>CENTRO DE GESTION Y DESARROLLO AGROINDU</t>
  </si>
  <si>
    <t>36-02-00-085-000000</t>
  </si>
  <si>
    <t>SENA REGIONAL CASANARES  DIRECCION REGIONAL</t>
  </si>
  <si>
    <t>36-02-00-085-951910</t>
  </si>
  <si>
    <t>CENTRO AGROINDUSTRIAL Y FORTALECIMIENTO</t>
  </si>
  <si>
    <t>36-02-00-086-000000</t>
  </si>
  <si>
    <t>SENA REGIONAL PUTUMAYO  DIRECCION REGIONAL</t>
  </si>
  <si>
    <t>36-02-00-086-951810</t>
  </si>
  <si>
    <t>CENTRO AGROFORESTAL Y ACUICOLA ARAPAIMA</t>
  </si>
  <si>
    <t>36-02-00-088-000000</t>
  </si>
  <si>
    <t>SENA REGIONAL SAN ANDRES  DIRECCION REGIONAL</t>
  </si>
  <si>
    <t>36-02-00-088-953910</t>
  </si>
  <si>
    <t>CENTRO DE FORMACION TURISTICA GENTE DE</t>
  </si>
  <si>
    <t>36-02-00-091-000000</t>
  </si>
  <si>
    <t>SENA REGIONAL AMAZONAS  DIRECCION REGIONAL</t>
  </si>
  <si>
    <t>36-02-00-091-951710</t>
  </si>
  <si>
    <t>CENTRO  PARA LA BIODIVERSIDAD Y EL TURI</t>
  </si>
  <si>
    <t>36-02-00-094-000000</t>
  </si>
  <si>
    <t>SENA REGIONAL GUAINIA  DIRECCION REGIONAL</t>
  </si>
  <si>
    <t>36-02-00-094-954710</t>
  </si>
  <si>
    <t>CENTRO AMBIENTAL Y ECOTURISTICO DEL NOR</t>
  </si>
  <si>
    <t>36-02-00-095-000000</t>
  </si>
  <si>
    <t>SENA REGIONAL GUAVIARE  DIRECCION REGIONAL</t>
  </si>
  <si>
    <t>36-02-00-095-953310</t>
  </si>
  <si>
    <t>CENTRO DE DESARROLLO AGROINDUSTRIAL, TU</t>
  </si>
  <si>
    <t>36-02-00-097-000000</t>
  </si>
  <si>
    <t>SENA REGIONAL VAUPES  DIRECCION REGIONAL</t>
  </si>
  <si>
    <t>36-02-00-097-954810</t>
  </si>
  <si>
    <t>CENTRO AGROPECUARIO Y DE SERV. AMBIENTA</t>
  </si>
  <si>
    <t>36-02-00-099-000000</t>
  </si>
  <si>
    <t>SENA REGIONAL VICHADA  DIRECCION REGIONAL</t>
  </si>
  <si>
    <t>36-02-00-099-953110</t>
  </si>
  <si>
    <t xml:space="preserve">CENTRO DE PRODUCCIÓN Y TRANSFORMACION A </t>
  </si>
  <si>
    <t>PROCESO</t>
  </si>
  <si>
    <t>NOMBRE DEL FORMATO</t>
  </si>
  <si>
    <t>CLASIFICACIÓN DE LA INFORMACIÓN</t>
  </si>
  <si>
    <t xml:space="preserve">Pública  </t>
  </si>
  <si>
    <t>Pública Clasificada</t>
  </si>
  <si>
    <t>Pública Reservada</t>
  </si>
  <si>
    <t>Versión: 10</t>
  </si>
  <si>
    <t>FORMATO CERTIFICACIÓN CONTRATO PARA INTERVENCIONES A INMUEBLES</t>
  </si>
  <si>
    <t>GESTION DE INFRAESTRUCTURA Y LOGISTICA</t>
  </si>
  <si>
    <t>Juan Camilo Pulgarin Vanegas</t>
  </si>
  <si>
    <t>Bogotá</t>
  </si>
  <si>
    <t>No</t>
  </si>
  <si>
    <t xml:space="preserve">Propios </t>
  </si>
  <si>
    <t>No aplica se diligencia para pago</t>
  </si>
  <si>
    <t>PAGO 01</t>
  </si>
  <si>
    <t>UN UNICO PAGO POR EL 100% DE LO EJECUTADO</t>
  </si>
  <si>
    <t xml:space="preserve">IMPREVISTOS </t>
  </si>
  <si>
    <t>NO APLICA</t>
  </si>
  <si>
    <t>OBRA TERMINADA 100%</t>
  </si>
  <si>
    <t>BOGOTA</t>
  </si>
  <si>
    <t>Cl. 15 #31-42</t>
  </si>
  <si>
    <t xml:space="preserve">36-02-00-011-921710 </t>
  </si>
  <si>
    <t>CENTRO PARA LA INDUSTRIA DE LA COMUNICACIÓN GRAFICA-BTA D C</t>
  </si>
  <si>
    <t xml:space="preserve">MEJORA LA CALIDAD </t>
  </si>
  <si>
    <r>
      <t xml:space="preserve">Código: 
</t>
    </r>
    <r>
      <rPr>
        <sz val="9"/>
        <rFont val="Arial"/>
        <family val="2"/>
      </rPr>
      <t>GIL-F-029</t>
    </r>
  </si>
  <si>
    <t>SAMC-DC-CICG-014-2025</t>
  </si>
  <si>
    <t>CO1.PCCNTR.8647825</t>
  </si>
  <si>
    <t>SOLTEC PROYECTOS DE INGENIERÍA S.A.S</t>
  </si>
  <si>
    <t>CONTRATAR EL MANTENIMIENTO DE LA TERRAZA DEL SEGUNDO PISO DE LA SEDE PRINCIPAL DEL CENTRO PARA LA INDUSTRIA DE LA COMUNICACIÓN GRÁFICA DEL SERVICIO NACIONAL DE APRENDIZAJE SENA REGIONAL DISTRITO CAPITAL DE LA CIUDAD DE BOGOTÁ D.C.</t>
  </si>
  <si>
    <t>https://community.secop.gov.co/Public/Tendering/ContractNoticePhases/View?PPI=CO1.PPI.43087381&amp;isFromPublicArea=True&amp;isModal=False</t>
  </si>
  <si>
    <t>DIDIER FABIAN ACOSTA BELTRAN</t>
  </si>
  <si>
    <t>Subdirector E</t>
  </si>
  <si>
    <t>CARLOS MARIO INSIGNARES GUERRA</t>
  </si>
  <si>
    <t xml:space="preserve">No aplica </t>
  </si>
  <si>
    <t xml:space="preserve">	10/01/2026</t>
  </si>
  <si>
    <t>CO1.CTRMOD.21516893</t>
  </si>
  <si>
    <t>De conformidad con la solicitud realiza por el supervisor del contrato, se procede a realizar la presente prorroga.</t>
  </si>
  <si>
    <t>Venta de servicios para la construccion de Edificios y obras de ingenieria civil art 462 E.T Y
decreto 1625 de 2016</t>
  </si>
  <si>
    <t>Administración</t>
  </si>
  <si>
    <t>Imprevistos</t>
  </si>
  <si>
    <t>Utilidad</t>
  </si>
  <si>
    <t>FE517</t>
  </si>
  <si>
    <t xml:space="preserve">IVA </t>
  </si>
  <si>
    <t>80420671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</si>
</sst>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quot;\ #,##0.00;[Red]\-&quot;$&quot;\ #,##0.00"/>
    <numFmt numFmtId="44" formatCode="_-&quot;$&quot;\ * #,##0.00_-;\-&quot;$&quot;\ * #,##0.00_-;_-&quot;$&quot;\ * &quot;-&quot;??_-;_-@_-"/>
    <numFmt numFmtId="43" formatCode="_-* #,##0.00_-;\-* #,##0.00_-;_-* &quot;-&quot;??_-;_-@_-"/>
    <numFmt numFmtId="164" formatCode="_-* #,##0\ _€_-;\-* #,##0\ _€_-;_-* &quot;-&quot;??\ _€_-;_-@"/>
    <numFmt numFmtId="165" formatCode="_-* #,##0\ _€_-;\-* #,##0\ _€_-;_-* &quot;-&quot;??\ _€_-;_-@_-"/>
    <numFmt numFmtId="166" formatCode="_-* #,##0.00\ _€_-;\-* #,##0.00\ _€_-;_-* &quot;-&quot;??\ _€_-;_-@"/>
    <numFmt numFmtId="167" formatCode="[$$-240A]\ #,##0.00"/>
    <numFmt numFmtId="168" formatCode="0.0000000000%"/>
    <numFmt numFmtId="169" formatCode="0.0000%"/>
    <numFmt numFmtId="170" formatCode="yyyy\-mm\-dd"/>
  </numFmts>
  <fonts count="28"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b/>
      <sz val="12"/>
      <color rgb="FF000000"/>
      <name val="Calibri"/>
      <family val="2"/>
    </font>
    <font>
      <b/>
      <sz val="14"/>
      <color rgb="FF000000"/>
      <name val="Calibri"/>
      <family val="2"/>
    </font>
    <font>
      <b/>
      <sz val="11"/>
      <color rgb="FF000000"/>
      <name val="Calibri"/>
      <family val="2"/>
    </font>
    <font>
      <sz val="10"/>
      <color rgb="FF000000"/>
      <name val="Calibri"/>
      <family val="2"/>
    </font>
    <font>
      <sz val="11"/>
      <color rgb="FFFF0000"/>
      <name val="Calibri"/>
      <family val="2"/>
    </font>
    <font>
      <b/>
      <sz val="11"/>
      <name val="Calibri"/>
      <family val="2"/>
      <scheme val="minor"/>
    </font>
    <font>
      <b/>
      <sz val="10"/>
      <name val="Calibri"/>
      <family val="2"/>
    </font>
    <font>
      <sz val="10"/>
      <name val="Calibri"/>
      <family val="2"/>
    </font>
    <font>
      <sz val="10"/>
      <color theme="1"/>
      <name val="Calibri"/>
      <family val="2"/>
    </font>
    <font>
      <sz val="9"/>
      <color indexed="81"/>
      <name val="Tahoma"/>
      <family val="2"/>
    </font>
    <font>
      <b/>
      <sz val="9"/>
      <color indexed="81"/>
      <name val="Tahoma"/>
      <family val="2"/>
    </font>
    <font>
      <sz val="11"/>
      <color rgb="FF9C5700"/>
      <name val="Calibri"/>
      <family val="2"/>
      <scheme val="minor"/>
    </font>
    <font>
      <u/>
      <sz val="11"/>
      <color theme="10"/>
      <name val="Calibri"/>
      <family val="2"/>
    </font>
    <font>
      <sz val="9"/>
      <name val="Arial"/>
      <family val="2"/>
    </font>
    <font>
      <b/>
      <sz val="9"/>
      <color rgb="FFFF0000"/>
      <name val="Arial"/>
      <family val="2"/>
    </font>
    <font>
      <sz val="9"/>
      <color theme="1"/>
      <name val="Arial"/>
      <family val="2"/>
    </font>
    <font>
      <b/>
      <sz val="9"/>
      <name val="Arial"/>
      <family val="2"/>
    </font>
    <font>
      <b/>
      <sz val="9"/>
      <color theme="0"/>
      <name val="Arial"/>
      <family val="2"/>
    </font>
    <font>
      <b/>
      <sz val="9"/>
      <color theme="1"/>
      <name val="Arial"/>
      <family val="2"/>
    </font>
    <font>
      <b/>
      <sz val="9"/>
      <color rgb="FF000000"/>
      <name val="Arial"/>
      <family val="2"/>
    </font>
    <font>
      <sz val="9"/>
      <color rgb="FF000000"/>
      <name val="Arial"/>
      <family val="2"/>
    </font>
    <font>
      <sz val="9"/>
      <color theme="0"/>
      <name val="Arial"/>
      <family val="2"/>
    </font>
    <font>
      <sz val="9"/>
      <color rgb="FF9C5700"/>
      <name val="Arial"/>
      <family val="2"/>
    </font>
  </fonts>
  <fills count="20">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rgb="FF575757"/>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F8F8D8"/>
        <bgColor indexed="64"/>
      </patternFill>
    </fill>
    <fill>
      <patternFill patternType="solid">
        <fgColor theme="5" tint="0.79998168889431442"/>
        <bgColor indexed="64"/>
      </patternFill>
    </fill>
    <fill>
      <patternFill patternType="solid">
        <fgColor theme="2"/>
        <bgColor indexed="64"/>
      </patternFill>
    </fill>
    <fill>
      <patternFill patternType="solid">
        <fgColor theme="0" tint="-0.14999847407452621"/>
        <bgColor rgb="FFD8D8D8"/>
      </patternFill>
    </fill>
    <fill>
      <patternFill patternType="solid">
        <fgColor rgb="FFFF0000"/>
        <bgColor indexed="64"/>
      </patternFill>
    </fill>
    <fill>
      <patternFill patternType="solid">
        <fgColor rgb="FFFFEB9C"/>
      </patternFill>
    </fill>
    <fill>
      <patternFill patternType="solid">
        <fgColor theme="1"/>
        <bgColor indexed="64"/>
      </patternFill>
    </fill>
  </fills>
  <borders count="54">
    <border>
      <left/>
      <right/>
      <top/>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bottom/>
      <diagonal/>
    </border>
    <border>
      <left/>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rgb="FF000000"/>
      </left>
      <right style="thin">
        <color rgb="FF000000"/>
      </right>
      <top style="thin">
        <color rgb="FF000000"/>
      </top>
      <bottom/>
      <diagonal/>
    </border>
    <border>
      <left style="medium">
        <color indexed="64"/>
      </left>
      <right style="thin">
        <color indexed="64"/>
      </right>
      <top style="medium">
        <color indexed="64"/>
      </top>
      <bottom/>
      <diagonal/>
    </border>
    <border>
      <left/>
      <right style="medium">
        <color indexed="64"/>
      </right>
      <top style="medium">
        <color indexed="64"/>
      </top>
      <bottom/>
      <diagonal/>
    </border>
  </borders>
  <cellStyleXfs count="14">
    <xf numFmtId="0" fontId="0" fillId="0" borderId="0"/>
    <xf numFmtId="43" fontId="4"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16" fillId="18" borderId="0" applyNumberFormat="0" applyBorder="0" applyAlignment="0" applyProtection="0"/>
    <xf numFmtId="0" fontId="17" fillId="0" borderId="0" applyNumberFormat="0" applyFill="0" applyBorder="0" applyAlignment="0" applyProtection="0"/>
    <xf numFmtId="44" fontId="4" fillId="0" borderId="0" applyFont="0" applyFill="0" applyBorder="0" applyAlignment="0" applyProtection="0"/>
  </cellStyleXfs>
  <cellXfs count="382">
    <xf numFmtId="0" fontId="0" fillId="0" borderId="0" xfId="0"/>
    <xf numFmtId="164" fontId="0" fillId="2" borderId="3" xfId="0" applyNumberFormat="1" applyFill="1" applyBorder="1" applyAlignment="1">
      <alignment horizontal="center" vertical="center"/>
    </xf>
    <xf numFmtId="164" fontId="0" fillId="2" borderId="4" xfId="0" applyNumberFormat="1" applyFill="1" applyBorder="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164" fontId="7" fillId="0" borderId="0" xfId="0" applyNumberFormat="1" applyFont="1" applyAlignment="1">
      <alignment horizontal="center" vertical="center"/>
    </xf>
    <xf numFmtId="164" fontId="4" fillId="0" borderId="0" xfId="0" applyNumberFormat="1" applyFont="1" applyAlignment="1">
      <alignment horizontal="left" vertical="center" wrapText="1"/>
    </xf>
    <xf numFmtId="164" fontId="9" fillId="0" borderId="0" xfId="0" applyNumberFormat="1" applyFont="1" applyAlignment="1">
      <alignment horizontal="left" vertical="center" wrapText="1"/>
    </xf>
    <xf numFmtId="0" fontId="0" fillId="0" borderId="0" xfId="0" applyAlignment="1">
      <alignment vertical="center"/>
    </xf>
    <xf numFmtId="0" fontId="6" fillId="3" borderId="0" xfId="0" applyFont="1" applyFill="1" applyAlignment="1">
      <alignment vertical="center"/>
    </xf>
    <xf numFmtId="0" fontId="11" fillId="4" borderId="12" xfId="2" applyFont="1" applyFill="1" applyBorder="1" applyAlignment="1">
      <alignment horizontal="center" vertical="center" wrapText="1"/>
    </xf>
    <xf numFmtId="0" fontId="10" fillId="4" borderId="12" xfId="2" applyFont="1" applyFill="1" applyBorder="1" applyAlignment="1">
      <alignment horizontal="center" vertical="center"/>
    </xf>
    <xf numFmtId="0" fontId="3" fillId="0" borderId="0" xfId="2"/>
    <xf numFmtId="0" fontId="8" fillId="3" borderId="12" xfId="2" applyFont="1" applyFill="1" applyBorder="1" applyAlignment="1">
      <alignment vertical="center"/>
    </xf>
    <xf numFmtId="0" fontId="3" fillId="0" borderId="12" xfId="2" applyBorder="1"/>
    <xf numFmtId="0" fontId="8" fillId="0" borderId="12" xfId="2" applyFont="1" applyBorder="1" applyAlignment="1">
      <alignment vertical="center"/>
    </xf>
    <xf numFmtId="0" fontId="3" fillId="3" borderId="12" xfId="2" applyFill="1" applyBorder="1"/>
    <xf numFmtId="0" fontId="12" fillId="3" borderId="12" xfId="2" applyFont="1" applyFill="1" applyBorder="1" applyAlignment="1">
      <alignment vertical="center"/>
    </xf>
    <xf numFmtId="0" fontId="13" fillId="3" borderId="12" xfId="2" applyFont="1" applyFill="1" applyBorder="1" applyAlignment="1">
      <alignment vertical="center"/>
    </xf>
    <xf numFmtId="0" fontId="13" fillId="0" borderId="12" xfId="2" applyFont="1" applyBorder="1" applyAlignment="1">
      <alignment vertical="center"/>
    </xf>
    <xf numFmtId="0" fontId="3" fillId="3" borderId="0" xfId="2" applyFill="1"/>
    <xf numFmtId="0" fontId="10" fillId="4" borderId="12" xfId="2" applyFont="1" applyFill="1" applyBorder="1" applyAlignment="1">
      <alignment vertical="center"/>
    </xf>
    <xf numFmtId="164" fontId="0" fillId="0" borderId="0" xfId="0" applyNumberFormat="1" applyAlignment="1">
      <alignment vertical="center"/>
    </xf>
    <xf numFmtId="164" fontId="0" fillId="0" borderId="0" xfId="0" applyNumberFormat="1" applyAlignment="1">
      <alignment horizontal="center" vertical="center"/>
    </xf>
    <xf numFmtId="164" fontId="4" fillId="0" borderId="0" xfId="0" applyNumberFormat="1" applyFont="1" applyAlignment="1">
      <alignment vertical="center"/>
    </xf>
    <xf numFmtId="0" fontId="0" fillId="0" borderId="0" xfId="0" applyAlignment="1">
      <alignment horizontal="center" vertical="center" wrapText="1"/>
    </xf>
    <xf numFmtId="164" fontId="4" fillId="2" borderId="3" xfId="0" applyNumberFormat="1" applyFont="1" applyFill="1" applyBorder="1" applyAlignment="1">
      <alignment horizontal="center" vertical="center"/>
    </xf>
    <xf numFmtId="164" fontId="4" fillId="2" borderId="7" xfId="0" applyNumberFormat="1" applyFont="1" applyFill="1" applyBorder="1" applyAlignment="1">
      <alignment horizontal="center" vertical="center"/>
    </xf>
    <xf numFmtId="0" fontId="0" fillId="0" borderId="0" xfId="0" applyAlignment="1">
      <alignment horizontal="left" vertical="center"/>
    </xf>
    <xf numFmtId="164" fontId="0" fillId="0" borderId="0" xfId="0" applyNumberFormat="1" applyAlignment="1">
      <alignment horizontal="left" vertical="center"/>
    </xf>
    <xf numFmtId="164" fontId="7" fillId="0" borderId="0" xfId="0" applyNumberFormat="1" applyFont="1" applyAlignment="1">
      <alignment horizontal="left" vertical="center"/>
    </xf>
    <xf numFmtId="0" fontId="4" fillId="0" borderId="0" xfId="0" applyFont="1" applyAlignment="1">
      <alignment horizontal="left" vertical="center"/>
    </xf>
    <xf numFmtId="166" fontId="0" fillId="0" borderId="0" xfId="0" applyNumberFormat="1" applyAlignment="1">
      <alignment horizontal="left" vertical="center"/>
    </xf>
    <xf numFmtId="164" fontId="4" fillId="0" borderId="0" xfId="0" applyNumberFormat="1" applyFont="1" applyAlignment="1">
      <alignment horizontal="left" vertical="center"/>
    </xf>
    <xf numFmtId="0" fontId="0" fillId="0" borderId="0" xfId="0" applyAlignment="1">
      <alignment horizontal="center" vertical="center"/>
    </xf>
    <xf numFmtId="43" fontId="0" fillId="0" borderId="0" xfId="0" applyNumberFormat="1" applyAlignment="1">
      <alignment vertical="center"/>
    </xf>
    <xf numFmtId="0" fontId="4" fillId="0" borderId="0" xfId="0" applyFont="1" applyAlignment="1">
      <alignment vertical="center"/>
    </xf>
    <xf numFmtId="0" fontId="4" fillId="0" borderId="0" xfId="0" applyFont="1" applyAlignment="1">
      <alignment horizontal="center" vertical="center"/>
    </xf>
    <xf numFmtId="4" fontId="0" fillId="0" borderId="0" xfId="0" applyNumberFormat="1" applyAlignment="1">
      <alignment vertical="center"/>
    </xf>
    <xf numFmtId="1" fontId="7" fillId="0" borderId="0" xfId="0" applyNumberFormat="1" applyFont="1" applyAlignment="1">
      <alignment horizontal="center" vertical="center"/>
    </xf>
    <xf numFmtId="0" fontId="18" fillId="0" borderId="12" xfId="7" applyFont="1" applyBorder="1" applyAlignment="1">
      <alignment vertical="center" wrapText="1"/>
    </xf>
    <xf numFmtId="0" fontId="19" fillId="0" borderId="32" xfId="0" applyFont="1" applyBorder="1" applyAlignment="1">
      <alignment vertical="center" wrapText="1"/>
    </xf>
    <xf numFmtId="0" fontId="20" fillId="0" borderId="12" xfId="0" applyFont="1" applyBorder="1" applyAlignment="1">
      <alignment horizontal="center" vertical="center" wrapText="1"/>
    </xf>
    <xf numFmtId="0" fontId="21" fillId="0" borderId="0" xfId="0" applyFont="1" applyAlignment="1">
      <alignment vertical="center" wrapText="1"/>
    </xf>
    <xf numFmtId="0" fontId="20" fillId="0" borderId="0" xfId="7" applyFont="1" applyAlignment="1">
      <alignment vertical="center"/>
    </xf>
    <xf numFmtId="0" fontId="20" fillId="0" borderId="0" xfId="0" applyFont="1"/>
    <xf numFmtId="0" fontId="20" fillId="0" borderId="12" xfId="0" applyFont="1" applyBorder="1" applyAlignment="1">
      <alignment horizontal="center" vertical="center"/>
    </xf>
    <xf numFmtId="0" fontId="21" fillId="0" borderId="32" xfId="0" applyFont="1" applyBorder="1" applyAlignment="1">
      <alignment vertical="center" wrapText="1"/>
    </xf>
    <xf numFmtId="164" fontId="24" fillId="0" borderId="12" xfId="7" applyNumberFormat="1" applyFont="1" applyBorder="1" applyAlignment="1">
      <alignment horizontal="left" vertical="center" wrapText="1"/>
    </xf>
    <xf numFmtId="164" fontId="20" fillId="0" borderId="0" xfId="7" applyNumberFormat="1" applyFont="1" applyAlignment="1">
      <alignment vertical="center"/>
    </xf>
    <xf numFmtId="164" fontId="24" fillId="0" borderId="0" xfId="7" applyNumberFormat="1" applyFont="1" applyAlignment="1">
      <alignment horizontal="center" vertical="center"/>
    </xf>
    <xf numFmtId="164" fontId="25" fillId="0" borderId="12" xfId="7" applyNumberFormat="1" applyFont="1" applyBorder="1" applyAlignment="1">
      <alignment vertical="center"/>
    </xf>
    <xf numFmtId="164" fontId="24" fillId="3" borderId="12" xfId="7" applyNumberFormat="1" applyFont="1" applyFill="1" applyBorder="1" applyAlignment="1">
      <alignment horizontal="left" vertical="center" wrapText="1"/>
    </xf>
    <xf numFmtId="164" fontId="24" fillId="3" borderId="12" xfId="7" applyNumberFormat="1" applyFont="1" applyFill="1" applyBorder="1" applyAlignment="1">
      <alignment horizontal="left" vertical="center"/>
    </xf>
    <xf numFmtId="164" fontId="25" fillId="0" borderId="12" xfId="7" applyNumberFormat="1" applyFont="1" applyBorder="1" applyAlignment="1">
      <alignment horizontal="center" vertical="center" wrapText="1"/>
    </xf>
    <xf numFmtId="164" fontId="24" fillId="0" borderId="0" xfId="7" applyNumberFormat="1" applyFont="1" applyAlignment="1">
      <alignment horizontal="left" vertical="center"/>
    </xf>
    <xf numFmtId="164" fontId="20" fillId="17" borderId="0" xfId="7" applyNumberFormat="1" applyFont="1" applyFill="1" applyAlignment="1">
      <alignment vertical="center"/>
    </xf>
    <xf numFmtId="164" fontId="24" fillId="17" borderId="12" xfId="7" applyNumberFormat="1" applyFont="1" applyFill="1" applyBorder="1" applyAlignment="1">
      <alignment horizontal="left" vertical="center" wrapText="1"/>
    </xf>
    <xf numFmtId="164" fontId="24" fillId="17" borderId="0" xfId="7" applyNumberFormat="1" applyFont="1" applyFill="1" applyAlignment="1">
      <alignment horizontal="center" vertical="center"/>
    </xf>
    <xf numFmtId="0" fontId="20" fillId="17" borderId="0" xfId="7" applyFont="1" applyFill="1" applyAlignment="1">
      <alignment vertical="center"/>
    </xf>
    <xf numFmtId="164" fontId="24" fillId="17" borderId="12" xfId="7" applyNumberFormat="1" applyFont="1" applyFill="1" applyBorder="1" applyAlignment="1">
      <alignment vertical="center" wrapText="1"/>
    </xf>
    <xf numFmtId="164" fontId="24" fillId="0" borderId="12" xfId="7" applyNumberFormat="1" applyFont="1" applyBorder="1" applyAlignment="1">
      <alignment vertical="center" wrapText="1"/>
    </xf>
    <xf numFmtId="164" fontId="24" fillId="0" borderId="12" xfId="7" applyNumberFormat="1" applyFont="1" applyBorder="1" applyAlignment="1">
      <alignment horizontal="left" vertical="center"/>
    </xf>
    <xf numFmtId="0" fontId="24" fillId="17" borderId="12" xfId="7" applyFont="1" applyFill="1" applyBorder="1" applyAlignment="1">
      <alignment vertical="center" wrapText="1"/>
    </xf>
    <xf numFmtId="0" fontId="24" fillId="3" borderId="5" xfId="7" applyFont="1" applyFill="1" applyBorder="1" applyAlignment="1">
      <alignment horizontal="left" vertical="center" wrapText="1"/>
    </xf>
    <xf numFmtId="0" fontId="24" fillId="3" borderId="0" xfId="7" applyFont="1" applyFill="1" applyAlignment="1">
      <alignment horizontal="left" vertical="center" wrapText="1"/>
    </xf>
    <xf numFmtId="164" fontId="24" fillId="0" borderId="0" xfId="7" applyNumberFormat="1" applyFont="1" applyAlignment="1">
      <alignment vertical="center"/>
    </xf>
    <xf numFmtId="164" fontId="24" fillId="0" borderId="6" xfId="7" applyNumberFormat="1" applyFont="1" applyBorder="1" applyAlignment="1">
      <alignment horizontal="center" vertical="center"/>
    </xf>
    <xf numFmtId="0" fontId="24" fillId="3" borderId="46" xfId="7" applyFont="1" applyFill="1" applyBorder="1" applyAlignment="1">
      <alignment horizontal="center" vertical="center"/>
    </xf>
    <xf numFmtId="0" fontId="20" fillId="0" borderId="12" xfId="7" applyFont="1" applyBorder="1" applyAlignment="1">
      <alignment horizontal="center" vertical="center"/>
    </xf>
    <xf numFmtId="14" fontId="25" fillId="3" borderId="23" xfId="7" applyNumberFormat="1" applyFont="1" applyFill="1" applyBorder="1" applyAlignment="1">
      <alignment vertical="center" wrapText="1"/>
    </xf>
    <xf numFmtId="0" fontId="20" fillId="0" borderId="0" xfId="7" applyFont="1"/>
    <xf numFmtId="44" fontId="20" fillId="0" borderId="0" xfId="7" applyNumberFormat="1" applyFont="1"/>
    <xf numFmtId="9" fontId="25" fillId="0" borderId="0" xfId="9" applyFont="1"/>
    <xf numFmtId="40" fontId="20" fillId="0" borderId="0" xfId="7" applyNumberFormat="1" applyFont="1"/>
    <xf numFmtId="10" fontId="25" fillId="0" borderId="0" xfId="9" applyNumberFormat="1" applyFont="1" applyAlignment="1">
      <alignment horizontal="center" vertical="center"/>
    </xf>
    <xf numFmtId="0" fontId="20" fillId="0" borderId="0" xfId="7" applyFont="1" applyAlignment="1">
      <alignment vertical="center" textRotation="90"/>
    </xf>
    <xf numFmtId="44" fontId="23" fillId="0" borderId="0" xfId="7" applyNumberFormat="1" applyFont="1" applyAlignment="1">
      <alignment vertical="center"/>
    </xf>
    <xf numFmtId="0" fontId="24" fillId="11" borderId="12" xfId="7" applyFont="1" applyFill="1" applyBorder="1" applyAlignment="1">
      <alignment horizontal="center" vertical="center" wrapText="1"/>
    </xf>
    <xf numFmtId="44" fontId="24" fillId="11" borderId="12" xfId="7" applyNumberFormat="1" applyFont="1" applyFill="1" applyBorder="1" applyAlignment="1">
      <alignment horizontal="center" vertical="center" wrapText="1"/>
    </xf>
    <xf numFmtId="164" fontId="24" fillId="11" borderId="12" xfId="7" applyNumberFormat="1" applyFont="1" applyFill="1" applyBorder="1" applyAlignment="1">
      <alignment horizontal="center" vertical="center" wrapText="1"/>
    </xf>
    <xf numFmtId="44" fontId="23" fillId="0" borderId="0" xfId="7" applyNumberFormat="1" applyFont="1" applyAlignment="1">
      <alignment horizontal="center" vertical="center"/>
    </xf>
    <xf numFmtId="0" fontId="20" fillId="0" borderId="0" xfId="7" applyFont="1" applyAlignment="1">
      <alignment horizontal="center" vertical="center"/>
    </xf>
    <xf numFmtId="1" fontId="20" fillId="0" borderId="0" xfId="7" applyNumberFormat="1" applyFont="1"/>
    <xf numFmtId="1" fontId="20" fillId="0" borderId="0" xfId="7" applyNumberFormat="1" applyFont="1" applyAlignment="1">
      <alignment vertical="top" wrapText="1"/>
    </xf>
    <xf numFmtId="8" fontId="20" fillId="0" borderId="0" xfId="7" applyNumberFormat="1" applyFont="1"/>
    <xf numFmtId="0" fontId="18" fillId="0" borderId="12" xfId="7" applyFont="1" applyBorder="1" applyAlignment="1">
      <alignment horizontal="left" vertical="center" wrapText="1"/>
    </xf>
    <xf numFmtId="44" fontId="25" fillId="0" borderId="12" xfId="10" applyFont="1" applyBorder="1" applyAlignment="1">
      <alignment horizontal="left" vertical="center" shrinkToFit="1"/>
    </xf>
    <xf numFmtId="44" fontId="25" fillId="3" borderId="12" xfId="10" applyFont="1" applyFill="1" applyBorder="1" applyAlignment="1">
      <alignment vertical="center" wrapText="1"/>
    </xf>
    <xf numFmtId="10" fontId="25" fillId="0" borderId="12" xfId="7" applyNumberFormat="1" applyFont="1" applyBorder="1" applyAlignment="1">
      <alignment horizontal="center" vertical="center" wrapText="1"/>
    </xf>
    <xf numFmtId="44" fontId="25" fillId="3" borderId="12" xfId="8" applyNumberFormat="1" applyFont="1" applyFill="1" applyBorder="1" applyAlignment="1">
      <alignment vertical="center" wrapText="1"/>
    </xf>
    <xf numFmtId="164" fontId="24" fillId="6" borderId="12" xfId="7" applyNumberFormat="1" applyFont="1" applyFill="1" applyBorder="1" applyAlignment="1">
      <alignment vertical="center"/>
    </xf>
    <xf numFmtId="44" fontId="24" fillId="12" borderId="12" xfId="10" applyFont="1" applyFill="1" applyBorder="1" applyAlignment="1">
      <alignment vertical="center" wrapText="1"/>
    </xf>
    <xf numFmtId="44" fontId="24" fillId="12" borderId="12" xfId="10" applyFont="1" applyFill="1" applyBorder="1" applyAlignment="1">
      <alignment horizontal="right" vertical="center" wrapText="1"/>
    </xf>
    <xf numFmtId="44" fontId="24" fillId="6" borderId="12" xfId="10" applyFont="1" applyFill="1" applyBorder="1" applyAlignment="1">
      <alignment vertical="center" wrapText="1"/>
    </xf>
    <xf numFmtId="8" fontId="23" fillId="0" borderId="0" xfId="7" applyNumberFormat="1" applyFont="1" applyAlignment="1">
      <alignment vertical="center"/>
    </xf>
    <xf numFmtId="44" fontId="25" fillId="0" borderId="12" xfId="13" applyFont="1" applyBorder="1" applyAlignment="1">
      <alignment vertical="center" shrinkToFit="1"/>
    </xf>
    <xf numFmtId="44" fontId="25" fillId="0" borderId="12" xfId="10" applyFont="1" applyBorder="1" applyAlignment="1">
      <alignment vertical="center" shrinkToFit="1"/>
    </xf>
    <xf numFmtId="44" fontId="18" fillId="0" borderId="12" xfId="10" applyFont="1" applyFill="1" applyBorder="1" applyAlignment="1">
      <alignment horizontal="right" vertical="center" wrapText="1"/>
    </xf>
    <xf numFmtId="10" fontId="23" fillId="0" borderId="0" xfId="9" applyNumberFormat="1" applyFont="1" applyFill="1" applyBorder="1" applyAlignment="1">
      <alignment horizontal="center" vertical="center"/>
    </xf>
    <xf numFmtId="44" fontId="24" fillId="0" borderId="12" xfId="10" applyFont="1" applyBorder="1" applyAlignment="1">
      <alignment vertical="center" wrapText="1"/>
    </xf>
    <xf numFmtId="44" fontId="23" fillId="0" borderId="12" xfId="7" applyNumberFormat="1" applyFont="1" applyBorder="1"/>
    <xf numFmtId="44" fontId="24" fillId="6" borderId="12" xfId="10" applyFont="1" applyFill="1" applyBorder="1" applyAlignment="1">
      <alignment horizontal="center" vertical="center" wrapText="1"/>
    </xf>
    <xf numFmtId="44" fontId="24" fillId="4" borderId="12" xfId="10" applyFont="1" applyFill="1" applyBorder="1" applyAlignment="1">
      <alignment horizontal="center" vertical="center" wrapText="1"/>
    </xf>
    <xf numFmtId="10" fontId="20" fillId="0" borderId="12" xfId="7" applyNumberFormat="1" applyFont="1" applyBorder="1" applyAlignment="1">
      <alignment horizontal="center" vertical="center"/>
    </xf>
    <xf numFmtId="0" fontId="23" fillId="2" borderId="12" xfId="7" applyFont="1" applyFill="1" applyBorder="1" applyAlignment="1">
      <alignment vertical="center"/>
    </xf>
    <xf numFmtId="10" fontId="20" fillId="2" borderId="12" xfId="9" applyNumberFormat="1" applyFont="1" applyFill="1" applyBorder="1" applyAlignment="1">
      <alignment horizontal="center" vertical="center"/>
    </xf>
    <xf numFmtId="0" fontId="23" fillId="2" borderId="12" xfId="7" applyFont="1" applyFill="1" applyBorder="1" applyAlignment="1">
      <alignment horizontal="right" vertical="center"/>
    </xf>
    <xf numFmtId="44" fontId="23" fillId="2" borderId="12" xfId="7" applyNumberFormat="1" applyFont="1" applyFill="1" applyBorder="1" applyAlignment="1">
      <alignment horizontal="right" vertical="center"/>
    </xf>
    <xf numFmtId="44" fontId="20" fillId="2" borderId="12" xfId="7" applyNumberFormat="1" applyFont="1" applyFill="1" applyBorder="1"/>
    <xf numFmtId="0" fontId="23" fillId="2" borderId="12" xfId="7" applyFont="1" applyFill="1" applyBorder="1" applyAlignment="1">
      <alignment horizontal="left" vertical="center"/>
    </xf>
    <xf numFmtId="10" fontId="25" fillId="2" borderId="12" xfId="9" applyNumberFormat="1" applyFont="1" applyFill="1" applyBorder="1" applyAlignment="1">
      <alignment horizontal="center" vertical="center"/>
    </xf>
    <xf numFmtId="167" fontId="20" fillId="2" borderId="12" xfId="7" applyNumberFormat="1" applyFont="1" applyFill="1" applyBorder="1"/>
    <xf numFmtId="0" fontId="23" fillId="13" borderId="12" xfId="7" applyFont="1" applyFill="1" applyBorder="1" applyAlignment="1">
      <alignment vertical="center"/>
    </xf>
    <xf numFmtId="10" fontId="20" fillId="13" borderId="12" xfId="9" applyNumberFormat="1" applyFont="1" applyFill="1" applyBorder="1" applyAlignment="1">
      <alignment horizontal="center" vertical="center"/>
    </xf>
    <xf numFmtId="0" fontId="23" fillId="13" borderId="12" xfId="7" applyFont="1" applyFill="1" applyBorder="1" applyAlignment="1">
      <alignment horizontal="right" vertical="center"/>
    </xf>
    <xf numFmtId="44" fontId="20" fillId="13" borderId="12" xfId="7" applyNumberFormat="1" applyFont="1" applyFill="1" applyBorder="1"/>
    <xf numFmtId="0" fontId="23" fillId="13" borderId="12" xfId="7" applyFont="1" applyFill="1" applyBorder="1" applyAlignment="1">
      <alignment horizontal="left" vertical="center"/>
    </xf>
    <xf numFmtId="10" fontId="25" fillId="13" borderId="12" xfId="9" applyNumberFormat="1" applyFont="1" applyFill="1" applyBorder="1" applyAlignment="1">
      <alignment horizontal="center" vertical="center"/>
    </xf>
    <xf numFmtId="0" fontId="23" fillId="14" borderId="12" xfId="7" applyFont="1" applyFill="1" applyBorder="1" applyAlignment="1">
      <alignment vertical="center"/>
    </xf>
    <xf numFmtId="10" fontId="20" fillId="14" borderId="12" xfId="9" applyNumberFormat="1" applyFont="1" applyFill="1" applyBorder="1" applyAlignment="1">
      <alignment horizontal="center" vertical="center"/>
    </xf>
    <xf numFmtId="0" fontId="23" fillId="14" borderId="12" xfId="7" applyFont="1" applyFill="1" applyBorder="1" applyAlignment="1">
      <alignment horizontal="right" vertical="center"/>
    </xf>
    <xf numFmtId="44" fontId="20" fillId="14" borderId="12" xfId="7" applyNumberFormat="1" applyFont="1" applyFill="1" applyBorder="1"/>
    <xf numFmtId="0" fontId="23" fillId="14" borderId="12" xfId="7" applyFont="1" applyFill="1" applyBorder="1" applyAlignment="1">
      <alignment horizontal="left" vertical="center"/>
    </xf>
    <xf numFmtId="168" fontId="25" fillId="14" borderId="12" xfId="9" applyNumberFormat="1" applyFont="1" applyFill="1" applyBorder="1" applyAlignment="1">
      <alignment horizontal="center" vertical="center"/>
    </xf>
    <xf numFmtId="44" fontId="23" fillId="12" borderId="12" xfId="7" applyNumberFormat="1" applyFont="1" applyFill="1" applyBorder="1" applyAlignment="1">
      <alignment horizontal="center" vertical="center"/>
    </xf>
    <xf numFmtId="40" fontId="23" fillId="12" borderId="12" xfId="7" applyNumberFormat="1" applyFont="1" applyFill="1" applyBorder="1" applyAlignment="1">
      <alignment horizontal="center" vertical="center"/>
    </xf>
    <xf numFmtId="0" fontId="24" fillId="6" borderId="12" xfId="7" applyFont="1" applyFill="1" applyBorder="1" applyAlignment="1">
      <alignment horizontal="center" vertical="center" wrapText="1"/>
    </xf>
    <xf numFmtId="9" fontId="20" fillId="0" borderId="0" xfId="9" applyFont="1"/>
    <xf numFmtId="10" fontId="20" fillId="0" borderId="0" xfId="9" applyNumberFormat="1" applyFont="1" applyAlignment="1">
      <alignment horizontal="center" vertical="center"/>
    </xf>
    <xf numFmtId="14" fontId="20" fillId="0" borderId="12" xfId="7" applyNumberFormat="1" applyFont="1" applyBorder="1" applyAlignment="1">
      <alignment horizontal="center" vertical="center"/>
    </xf>
    <xf numFmtId="1" fontId="20" fillId="0" borderId="12" xfId="7" applyNumberFormat="1" applyFont="1" applyBorder="1" applyAlignment="1">
      <alignment horizontal="center" vertical="center"/>
    </xf>
    <xf numFmtId="1" fontId="20" fillId="0" borderId="12" xfId="7" applyNumberFormat="1" applyFont="1" applyBorder="1" applyAlignment="1">
      <alignment vertical="center"/>
    </xf>
    <xf numFmtId="8" fontId="20" fillId="0" borderId="12" xfId="7" applyNumberFormat="1" applyFont="1" applyBorder="1" applyAlignment="1">
      <alignment vertical="center"/>
    </xf>
    <xf numFmtId="44" fontId="20" fillId="0" borderId="12" xfId="7" applyNumberFormat="1" applyFont="1" applyBorder="1" applyAlignment="1">
      <alignment vertical="center"/>
    </xf>
    <xf numFmtId="10" fontId="25" fillId="0" borderId="12" xfId="9" applyNumberFormat="1" applyFont="1" applyBorder="1" applyAlignment="1">
      <alignment horizontal="center" vertical="center"/>
    </xf>
    <xf numFmtId="10" fontId="25" fillId="0" borderId="12" xfId="9" applyNumberFormat="1" applyFont="1" applyBorder="1" applyAlignment="1">
      <alignment vertical="center"/>
    </xf>
    <xf numFmtId="0" fontId="20" fillId="9" borderId="12" xfId="7" applyFont="1" applyFill="1" applyBorder="1" applyAlignment="1">
      <alignment vertical="center" wrapText="1"/>
    </xf>
    <xf numFmtId="8" fontId="20" fillId="0" borderId="12" xfId="7" applyNumberFormat="1" applyFont="1" applyBorder="1" applyAlignment="1">
      <alignment vertical="center" wrapText="1"/>
    </xf>
    <xf numFmtId="9" fontId="25" fillId="0" borderId="0" xfId="9" applyFont="1" applyAlignment="1">
      <alignment vertical="center"/>
    </xf>
    <xf numFmtId="40" fontId="20" fillId="0" borderId="0" xfId="7" applyNumberFormat="1" applyFont="1" applyAlignment="1">
      <alignment vertical="center"/>
    </xf>
    <xf numFmtId="8" fontId="20" fillId="0" borderId="12" xfId="7" applyNumberFormat="1" applyFont="1" applyBorder="1"/>
    <xf numFmtId="44" fontId="20" fillId="0" borderId="12" xfId="7" applyNumberFormat="1" applyFont="1" applyBorder="1" applyAlignment="1">
      <alignment vertical="center" wrapText="1"/>
    </xf>
    <xf numFmtId="44" fontId="23" fillId="15" borderId="12" xfId="7" applyNumberFormat="1" applyFont="1" applyFill="1" applyBorder="1" applyAlignment="1">
      <alignment horizontal="right" vertical="center"/>
    </xf>
    <xf numFmtId="8" fontId="23" fillId="15" borderId="12" xfId="7" applyNumberFormat="1" applyFont="1" applyFill="1" applyBorder="1" applyAlignment="1">
      <alignment vertical="center"/>
    </xf>
    <xf numFmtId="8" fontId="23" fillId="15" borderId="24" xfId="7" applyNumberFormat="1" applyFont="1" applyFill="1" applyBorder="1" applyAlignment="1">
      <alignment horizontal="center" vertical="center"/>
    </xf>
    <xf numFmtId="8" fontId="23" fillId="15" borderId="11" xfId="7" applyNumberFormat="1" applyFont="1" applyFill="1" applyBorder="1" applyAlignment="1">
      <alignment horizontal="center" vertical="center"/>
    </xf>
    <xf numFmtId="10" fontId="23" fillId="15" borderId="12" xfId="9" applyNumberFormat="1" applyFont="1" applyFill="1" applyBorder="1" applyAlignment="1">
      <alignment horizontal="center" vertical="center"/>
    </xf>
    <xf numFmtId="10" fontId="23" fillId="15" borderId="24" xfId="9" applyNumberFormat="1" applyFont="1" applyFill="1" applyBorder="1" applyAlignment="1">
      <alignment horizontal="center" vertical="center"/>
    </xf>
    <xf numFmtId="10" fontId="23" fillId="15" borderId="11" xfId="9" applyNumberFormat="1" applyFont="1" applyFill="1" applyBorder="1" applyAlignment="1">
      <alignment horizontal="center" vertical="center"/>
    </xf>
    <xf numFmtId="44" fontId="23" fillId="0" borderId="0" xfId="7" applyNumberFormat="1" applyFont="1" applyAlignment="1">
      <alignment horizontal="right" vertical="center"/>
    </xf>
    <xf numFmtId="40" fontId="23" fillId="0" borderId="0" xfId="7" applyNumberFormat="1" applyFont="1" applyAlignment="1">
      <alignment horizontal="center" vertical="center"/>
    </xf>
    <xf numFmtId="0" fontId="23" fillId="6" borderId="12" xfId="7" applyFont="1" applyFill="1" applyBorder="1" applyAlignment="1">
      <alignment horizontal="center" vertical="center"/>
    </xf>
    <xf numFmtId="0" fontId="23" fillId="6" borderId="12" xfId="7" applyFont="1" applyFill="1" applyBorder="1" applyAlignment="1">
      <alignment horizontal="center" vertical="center" wrapText="1"/>
    </xf>
    <xf numFmtId="9" fontId="25" fillId="0" borderId="0" xfId="9" applyFont="1" applyFill="1"/>
    <xf numFmtId="164" fontId="24" fillId="0" borderId="23" xfId="7" applyNumberFormat="1" applyFont="1" applyBorder="1" applyAlignment="1">
      <alignment horizontal="right" vertical="center" wrapText="1"/>
    </xf>
    <xf numFmtId="0" fontId="20" fillId="0" borderId="23" xfId="7" applyFont="1" applyBorder="1" applyAlignment="1">
      <alignment vertical="center" wrapText="1"/>
    </xf>
    <xf numFmtId="44" fontId="25" fillId="0" borderId="23" xfId="10" applyFont="1" applyFill="1" applyBorder="1" applyAlignment="1">
      <alignment vertical="center"/>
    </xf>
    <xf numFmtId="0" fontId="20" fillId="0" borderId="12" xfId="7" applyFont="1" applyBorder="1" applyAlignment="1">
      <alignment vertical="center"/>
    </xf>
    <xf numFmtId="0" fontId="20" fillId="0" borderId="12" xfId="7" applyFont="1" applyBorder="1"/>
    <xf numFmtId="167" fontId="20" fillId="0" borderId="12" xfId="7" applyNumberFormat="1" applyFont="1" applyBorder="1" applyAlignment="1">
      <alignment vertical="center"/>
    </xf>
    <xf numFmtId="10" fontId="25" fillId="0" borderId="0" xfId="9" applyNumberFormat="1" applyFont="1" applyFill="1"/>
    <xf numFmtId="44" fontId="25" fillId="0" borderId="0" xfId="10" applyFont="1" applyAlignment="1">
      <alignment horizontal="center" vertical="center"/>
    </xf>
    <xf numFmtId="0" fontId="24" fillId="0" borderId="12" xfId="7" applyFont="1" applyBorder="1" applyAlignment="1">
      <alignment horizontal="right" vertical="center" wrapText="1"/>
    </xf>
    <xf numFmtId="10" fontId="20" fillId="0" borderId="12" xfId="7" applyNumberFormat="1" applyFont="1" applyBorder="1" applyAlignment="1">
      <alignment vertical="center" wrapText="1"/>
    </xf>
    <xf numFmtId="44" fontId="25" fillId="0" borderId="12" xfId="10" applyFont="1" applyFill="1" applyBorder="1" applyAlignment="1">
      <alignment vertical="center" wrapText="1"/>
    </xf>
    <xf numFmtId="0" fontId="24" fillId="0" borderId="12" xfId="7" applyFont="1" applyBorder="1" applyAlignment="1">
      <alignment horizontal="right" vertical="center"/>
    </xf>
    <xf numFmtId="9" fontId="20" fillId="0" borderId="12" xfId="7" applyNumberFormat="1" applyFont="1" applyBorder="1" applyAlignment="1">
      <alignment vertical="center" wrapText="1"/>
    </xf>
    <xf numFmtId="164" fontId="24" fillId="0" borderId="12" xfId="7" applyNumberFormat="1" applyFont="1" applyBorder="1" applyAlignment="1">
      <alignment horizontal="right" vertical="center" wrapText="1"/>
    </xf>
    <xf numFmtId="0" fontId="20" fillId="0" borderId="12" xfId="7" applyFont="1" applyBorder="1" applyAlignment="1">
      <alignment vertical="center" wrapText="1"/>
    </xf>
    <xf numFmtId="0" fontId="23" fillId="6" borderId="12" xfId="7" applyFont="1" applyFill="1" applyBorder="1" applyAlignment="1">
      <alignment vertical="center"/>
    </xf>
    <xf numFmtId="0" fontId="20" fillId="6" borderId="12" xfId="7" applyFont="1" applyFill="1" applyBorder="1" applyAlignment="1">
      <alignment vertical="center"/>
    </xf>
    <xf numFmtId="44" fontId="20" fillId="6" borderId="12" xfId="7" applyNumberFormat="1" applyFont="1" applyFill="1" applyBorder="1" applyAlignment="1">
      <alignment vertical="center"/>
    </xf>
    <xf numFmtId="10" fontId="25" fillId="6" borderId="12" xfId="9" applyNumberFormat="1" applyFont="1" applyFill="1" applyBorder="1" applyAlignment="1">
      <alignment horizontal="center" vertical="center"/>
    </xf>
    <xf numFmtId="167" fontId="20" fillId="6" borderId="12" xfId="7" applyNumberFormat="1" applyFont="1" applyFill="1" applyBorder="1" applyAlignment="1">
      <alignment vertical="center"/>
    </xf>
    <xf numFmtId="169" fontId="25" fillId="0" borderId="12" xfId="9" applyNumberFormat="1" applyFont="1" applyFill="1" applyBorder="1" applyAlignment="1">
      <alignment vertical="center" wrapText="1"/>
    </xf>
    <xf numFmtId="164" fontId="23" fillId="0" borderId="12" xfId="7" applyNumberFormat="1" applyFont="1" applyBorder="1" applyAlignment="1">
      <alignment vertical="center"/>
    </xf>
    <xf numFmtId="44" fontId="24" fillId="0" borderId="12" xfId="10" applyFont="1" applyFill="1" applyBorder="1" applyAlignment="1">
      <alignment vertical="center" wrapText="1"/>
    </xf>
    <xf numFmtId="0" fontId="23" fillId="8" borderId="12" xfId="7" applyFont="1" applyFill="1" applyBorder="1" applyAlignment="1">
      <alignment vertical="center"/>
    </xf>
    <xf numFmtId="44" fontId="23" fillId="8" borderId="12" xfId="7" applyNumberFormat="1" applyFont="1" applyFill="1" applyBorder="1" applyAlignment="1">
      <alignment vertical="center"/>
    </xf>
    <xf numFmtId="10" fontId="23" fillId="8" borderId="12" xfId="9" applyNumberFormat="1" applyFont="1" applyFill="1" applyBorder="1" applyAlignment="1">
      <alignment horizontal="center" vertical="center"/>
    </xf>
    <xf numFmtId="0" fontId="26" fillId="0" borderId="0" xfId="7" applyFont="1"/>
    <xf numFmtId="44" fontId="27" fillId="18" borderId="0" xfId="11" applyNumberFormat="1" applyFont="1"/>
    <xf numFmtId="10" fontId="27" fillId="18" borderId="0" xfId="11" applyNumberFormat="1" applyFont="1"/>
    <xf numFmtId="0" fontId="20" fillId="0" borderId="0" xfId="7" applyFont="1" applyAlignment="1">
      <alignment vertical="center" wrapText="1"/>
    </xf>
    <xf numFmtId="9" fontId="26" fillId="0" borderId="0" xfId="9" applyFont="1"/>
    <xf numFmtId="40" fontId="27" fillId="18" borderId="0" xfId="11" applyNumberFormat="1" applyFont="1"/>
    <xf numFmtId="40" fontId="26" fillId="0" borderId="0" xfId="7" applyNumberFormat="1" applyFont="1"/>
    <xf numFmtId="164" fontId="24" fillId="16" borderId="12" xfId="7" applyNumberFormat="1" applyFont="1" applyFill="1" applyBorder="1" applyAlignment="1">
      <alignment horizontal="center" vertical="center" wrapText="1"/>
    </xf>
    <xf numFmtId="9" fontId="24" fillId="16" borderId="12" xfId="9" applyFont="1" applyFill="1" applyBorder="1" applyAlignment="1">
      <alignment horizontal="center" vertical="center" wrapText="1"/>
    </xf>
    <xf numFmtId="40" fontId="24" fillId="16" borderId="12" xfId="7" applyNumberFormat="1" applyFont="1" applyFill="1" applyBorder="1" applyAlignment="1">
      <alignment horizontal="center" vertical="center" wrapText="1"/>
    </xf>
    <xf numFmtId="10" fontId="23" fillId="6" borderId="12" xfId="9" applyNumberFormat="1" applyFont="1" applyFill="1" applyBorder="1" applyAlignment="1">
      <alignment horizontal="center" vertical="center" wrapText="1"/>
    </xf>
    <xf numFmtId="44" fontId="24" fillId="16" borderId="12" xfId="7" applyNumberFormat="1" applyFont="1" applyFill="1" applyBorder="1" applyAlignment="1">
      <alignment horizontal="center" vertical="center" wrapText="1"/>
    </xf>
    <xf numFmtId="0" fontId="24" fillId="0" borderId="0" xfId="0" applyFont="1" applyAlignment="1">
      <alignment vertical="center"/>
    </xf>
    <xf numFmtId="40" fontId="20" fillId="0" borderId="12" xfId="7" applyNumberFormat="1" applyFont="1" applyBorder="1" applyAlignment="1">
      <alignment vertical="center"/>
    </xf>
    <xf numFmtId="0" fontId="25" fillId="0" borderId="12" xfId="7" applyFont="1" applyBorder="1" applyAlignment="1">
      <alignment horizontal="center" vertical="center" wrapText="1"/>
    </xf>
    <xf numFmtId="164" fontId="25" fillId="0" borderId="12" xfId="7" applyNumberFormat="1" applyFont="1" applyBorder="1" applyAlignment="1">
      <alignment vertical="center" wrapText="1"/>
    </xf>
    <xf numFmtId="44" fontId="25" fillId="0" borderId="12" xfId="7" applyNumberFormat="1" applyFont="1" applyBorder="1" applyAlignment="1">
      <alignment horizontal="center" vertical="center" wrapText="1"/>
    </xf>
    <xf numFmtId="44" fontId="18" fillId="0" borderId="12" xfId="10" applyFont="1" applyBorder="1" applyAlignment="1">
      <alignment vertical="center" shrinkToFit="1"/>
    </xf>
    <xf numFmtId="44" fontId="23" fillId="6" borderId="12" xfId="7" applyNumberFormat="1" applyFont="1" applyFill="1" applyBorder="1" applyAlignment="1">
      <alignment vertical="center"/>
    </xf>
    <xf numFmtId="10" fontId="23" fillId="6" borderId="12" xfId="7" applyNumberFormat="1" applyFont="1" applyFill="1" applyBorder="1" applyAlignment="1">
      <alignment horizontal="center" vertical="center"/>
    </xf>
    <xf numFmtId="167" fontId="23" fillId="6" borderId="12" xfId="7" applyNumberFormat="1" applyFont="1" applyFill="1" applyBorder="1" applyAlignment="1">
      <alignment vertical="center"/>
    </xf>
    <xf numFmtId="10" fontId="23" fillId="6" borderId="12" xfId="9" applyNumberFormat="1" applyFont="1" applyFill="1" applyBorder="1" applyAlignment="1">
      <alignment vertical="center"/>
    </xf>
    <xf numFmtId="40" fontId="23" fillId="6" borderId="12" xfId="7" applyNumberFormat="1" applyFont="1" applyFill="1" applyBorder="1" applyAlignment="1">
      <alignment vertical="center"/>
    </xf>
    <xf numFmtId="10" fontId="23" fillId="6" borderId="12" xfId="9" applyNumberFormat="1" applyFont="1" applyFill="1" applyBorder="1" applyAlignment="1">
      <alignment horizontal="center" vertical="center"/>
    </xf>
    <xf numFmtId="44" fontId="24" fillId="6" borderId="12" xfId="7" applyNumberFormat="1" applyFont="1" applyFill="1" applyBorder="1" applyAlignment="1">
      <alignment horizontal="center" vertical="center" wrapText="1"/>
    </xf>
    <xf numFmtId="170" fontId="24" fillId="6" borderId="12" xfId="7" applyNumberFormat="1" applyFont="1" applyFill="1" applyBorder="1" applyAlignment="1">
      <alignment horizontal="center" vertical="center" wrapText="1"/>
    </xf>
    <xf numFmtId="43" fontId="24" fillId="3" borderId="52" xfId="8" applyFont="1" applyFill="1" applyBorder="1" applyAlignment="1">
      <alignment horizontal="center" vertical="center" wrapText="1"/>
    </xf>
    <xf numFmtId="164" fontId="24" fillId="0" borderId="0" xfId="0" applyNumberFormat="1" applyFont="1" applyAlignment="1">
      <alignment horizontal="center" vertical="center"/>
    </xf>
    <xf numFmtId="0" fontId="20" fillId="17" borderId="0" xfId="7" applyFont="1" applyFill="1"/>
    <xf numFmtId="0" fontId="25" fillId="17" borderId="12" xfId="0" applyFont="1" applyFill="1" applyBorder="1" applyAlignment="1">
      <alignment vertical="center" wrapText="1"/>
    </xf>
    <xf numFmtId="0" fontId="25" fillId="17" borderId="12" xfId="0" applyFont="1" applyFill="1" applyBorder="1" applyAlignment="1">
      <alignment horizontal="center" vertical="center" wrapText="1"/>
    </xf>
    <xf numFmtId="0" fontId="25" fillId="17" borderId="13" xfId="0" applyFont="1" applyFill="1" applyBorder="1" applyAlignment="1">
      <alignment vertical="center" wrapText="1"/>
    </xf>
    <xf numFmtId="164" fontId="24" fillId="17" borderId="0" xfId="0" applyNumberFormat="1" applyFont="1" applyFill="1" applyAlignment="1">
      <alignment horizontal="center" vertical="center"/>
    </xf>
    <xf numFmtId="9" fontId="25" fillId="17" borderId="0" xfId="9" applyFont="1" applyFill="1"/>
    <xf numFmtId="40" fontId="20" fillId="17" borderId="0" xfId="7" applyNumberFormat="1" applyFont="1" applyFill="1"/>
    <xf numFmtId="10" fontId="25" fillId="17" borderId="0" xfId="9" applyNumberFormat="1" applyFont="1" applyFill="1" applyAlignment="1">
      <alignment horizontal="center" vertical="center"/>
    </xf>
    <xf numFmtId="14" fontId="25" fillId="17" borderId="13" xfId="0" applyNumberFormat="1" applyFont="1" applyFill="1" applyBorder="1" applyAlignment="1">
      <alignment vertical="center" wrapText="1"/>
    </xf>
    <xf numFmtId="0" fontId="25" fillId="17" borderId="19" xfId="0" applyFont="1" applyFill="1" applyBorder="1" applyAlignment="1">
      <alignment vertical="center" wrapText="1"/>
    </xf>
    <xf numFmtId="0" fontId="25" fillId="17" borderId="19" xfId="0" applyFont="1" applyFill="1" applyBorder="1" applyAlignment="1">
      <alignment horizontal="center" vertical="center" wrapText="1"/>
    </xf>
    <xf numFmtId="0" fontId="20" fillId="0" borderId="0" xfId="7" applyFont="1" applyAlignment="1">
      <alignment horizontal="center"/>
    </xf>
    <xf numFmtId="0" fontId="22" fillId="5" borderId="12" xfId="0" applyFont="1" applyFill="1" applyBorder="1" applyAlignment="1">
      <alignment horizontal="center" vertical="center" wrapText="1"/>
    </xf>
    <xf numFmtId="40" fontId="20" fillId="0" borderId="0" xfId="7" applyNumberFormat="1" applyFont="1" applyAlignment="1">
      <alignment horizontal="center"/>
    </xf>
    <xf numFmtId="9" fontId="25" fillId="0" borderId="0" xfId="9" applyFont="1" applyAlignment="1">
      <alignment horizontal="center"/>
    </xf>
    <xf numFmtId="0" fontId="25" fillId="3" borderId="12" xfId="0" applyFont="1" applyFill="1" applyBorder="1" applyAlignment="1">
      <alignment horizontal="left" vertical="center" wrapText="1"/>
    </xf>
    <xf numFmtId="0" fontId="25" fillId="3" borderId="12" xfId="0" applyFont="1" applyFill="1" applyBorder="1" applyAlignment="1">
      <alignment horizontal="center" vertical="center" wrapText="1"/>
    </xf>
    <xf numFmtId="0" fontId="25" fillId="3" borderId="12" xfId="0" applyFont="1" applyFill="1" applyBorder="1" applyAlignment="1">
      <alignment vertical="center" wrapText="1"/>
    </xf>
    <xf numFmtId="164" fontId="24" fillId="0" borderId="12" xfId="0" applyNumberFormat="1" applyFont="1" applyBorder="1" applyAlignment="1">
      <alignment horizontal="center" vertical="center"/>
    </xf>
    <xf numFmtId="14" fontId="20" fillId="0" borderId="12" xfId="7" applyNumberFormat="1" applyFont="1" applyBorder="1"/>
    <xf numFmtId="0" fontId="25" fillId="0" borderId="12" xfId="0" applyFont="1" applyBorder="1" applyAlignment="1">
      <alignment vertical="center"/>
    </xf>
    <xf numFmtId="9" fontId="25" fillId="0" borderId="12" xfId="9" applyFont="1" applyBorder="1"/>
    <xf numFmtId="164" fontId="24" fillId="17" borderId="21" xfId="0" applyNumberFormat="1" applyFont="1" applyFill="1" applyBorder="1" applyAlignment="1">
      <alignment horizontal="center" vertical="center" wrapText="1"/>
    </xf>
    <xf numFmtId="164" fontId="24" fillId="17" borderId="22" xfId="0" applyNumberFormat="1" applyFont="1" applyFill="1" applyBorder="1" applyAlignment="1">
      <alignment horizontal="center" vertical="center" wrapText="1"/>
    </xf>
    <xf numFmtId="167" fontId="25" fillId="17" borderId="23" xfId="0" applyNumberFormat="1" applyFont="1" applyFill="1" applyBorder="1" applyAlignment="1">
      <alignment vertical="center"/>
    </xf>
    <xf numFmtId="167" fontId="25" fillId="17" borderId="13" xfId="0" applyNumberFormat="1" applyFont="1" applyFill="1" applyBorder="1" applyAlignment="1">
      <alignment vertical="center"/>
    </xf>
    <xf numFmtId="167" fontId="25" fillId="17" borderId="15" xfId="0" applyNumberFormat="1" applyFont="1" applyFill="1" applyBorder="1" applyAlignment="1">
      <alignment vertical="center"/>
    </xf>
    <xf numFmtId="167" fontId="25" fillId="17" borderId="16" xfId="0" applyNumberFormat="1" applyFont="1" applyFill="1" applyBorder="1" applyAlignment="1">
      <alignment vertical="center"/>
    </xf>
    <xf numFmtId="164" fontId="20" fillId="0" borderId="0" xfId="7" applyNumberFormat="1" applyFont="1"/>
    <xf numFmtId="0" fontId="24" fillId="0" borderId="0" xfId="7" applyFont="1" applyAlignment="1">
      <alignment horizontal="left" vertical="center"/>
    </xf>
    <xf numFmtId="0" fontId="23" fillId="0" borderId="0" xfId="7" applyFont="1" applyAlignment="1">
      <alignment vertical="center"/>
    </xf>
    <xf numFmtId="164" fontId="23" fillId="0" borderId="0" xfId="7" applyNumberFormat="1" applyFont="1" applyAlignment="1">
      <alignment vertical="center"/>
    </xf>
    <xf numFmtId="40" fontId="23" fillId="0" borderId="0" xfId="7" applyNumberFormat="1" applyFont="1" applyAlignment="1">
      <alignment vertical="center"/>
    </xf>
    <xf numFmtId="10" fontId="25" fillId="0" borderId="0" xfId="9" applyNumberFormat="1" applyFont="1" applyFill="1" applyBorder="1" applyAlignment="1">
      <alignment horizontal="center" vertical="center"/>
    </xf>
    <xf numFmtId="164" fontId="25" fillId="0" borderId="5" xfId="7" applyNumberFormat="1" applyFont="1" applyBorder="1" applyAlignment="1">
      <alignment vertical="center"/>
    </xf>
    <xf numFmtId="164" fontId="25" fillId="0" borderId="0" xfId="7" applyNumberFormat="1" applyFont="1" applyAlignment="1">
      <alignment vertical="center"/>
    </xf>
    <xf numFmtId="164" fontId="25" fillId="0" borderId="0" xfId="7" applyNumberFormat="1" applyFont="1" applyAlignment="1">
      <alignment horizontal="center" vertical="center"/>
    </xf>
    <xf numFmtId="164" fontId="25" fillId="0" borderId="6" xfId="7" applyNumberFormat="1" applyFont="1" applyBorder="1" applyAlignment="1">
      <alignment horizontal="center" vertical="center"/>
    </xf>
    <xf numFmtId="43" fontId="20" fillId="0" borderId="12" xfId="1" applyFont="1" applyBorder="1"/>
    <xf numFmtId="0" fontId="19" fillId="0" borderId="12" xfId="0" applyFont="1" applyBorder="1" applyAlignment="1">
      <alignment horizontal="center" vertical="center" wrapText="1"/>
    </xf>
    <xf numFmtId="0" fontId="22" fillId="10" borderId="12" xfId="7" applyFont="1" applyFill="1" applyBorder="1" applyAlignment="1">
      <alignment horizontal="center" vertical="center" wrapText="1"/>
    </xf>
    <xf numFmtId="0" fontId="24" fillId="0" borderId="12" xfId="7" applyFont="1" applyBorder="1" applyAlignment="1">
      <alignment horizontal="left" vertical="center" wrapText="1"/>
    </xf>
    <xf numFmtId="164" fontId="25" fillId="0" borderId="12" xfId="7" applyNumberFormat="1" applyFont="1" applyBorder="1" applyAlignment="1">
      <alignment vertical="center"/>
    </xf>
    <xf numFmtId="14" fontId="25" fillId="0" borderId="12" xfId="7" applyNumberFormat="1" applyFont="1" applyBorder="1" applyAlignment="1">
      <alignment horizontal="center" vertical="center"/>
    </xf>
    <xf numFmtId="164" fontId="25" fillId="0" borderId="12" xfId="7" applyNumberFormat="1" applyFont="1" applyBorder="1" applyAlignment="1">
      <alignment horizontal="center" vertical="center"/>
    </xf>
    <xf numFmtId="0" fontId="24" fillId="3" borderId="12" xfId="7" applyFont="1" applyFill="1" applyBorder="1" applyAlignment="1">
      <alignment vertical="center" wrapText="1"/>
    </xf>
    <xf numFmtId="0" fontId="24" fillId="17" borderId="12" xfId="7" applyFont="1" applyFill="1" applyBorder="1" applyAlignment="1">
      <alignment horizontal="left" vertical="center" wrapText="1"/>
    </xf>
    <xf numFmtId="164" fontId="25" fillId="17" borderId="12" xfId="7" applyNumberFormat="1" applyFont="1" applyFill="1" applyBorder="1" applyAlignment="1">
      <alignment vertical="center"/>
    </xf>
    <xf numFmtId="165" fontId="20" fillId="17" borderId="12" xfId="8" applyNumberFormat="1" applyFont="1" applyFill="1" applyBorder="1" applyAlignment="1">
      <alignment horizontal="center" vertical="center" wrapText="1"/>
    </xf>
    <xf numFmtId="0" fontId="24" fillId="3" borderId="12" xfId="7" applyFont="1" applyFill="1" applyBorder="1" applyAlignment="1">
      <alignment horizontal="left" vertical="center" wrapText="1"/>
    </xf>
    <xf numFmtId="165" fontId="20" fillId="0" borderId="12" xfId="8" applyNumberFormat="1" applyFont="1" applyFill="1" applyBorder="1" applyAlignment="1">
      <alignment horizontal="center" vertical="center" wrapText="1"/>
    </xf>
    <xf numFmtId="0" fontId="25" fillId="17" borderId="12" xfId="7" applyFont="1" applyFill="1" applyBorder="1" applyAlignment="1">
      <alignment horizontal="center" vertical="center"/>
    </xf>
    <xf numFmtId="164" fontId="24" fillId="0" borderId="12" xfId="7" applyNumberFormat="1" applyFont="1" applyBorder="1" applyAlignment="1">
      <alignment horizontal="left" vertical="center" wrapText="1"/>
    </xf>
    <xf numFmtId="0" fontId="22" fillId="5" borderId="12" xfId="7" applyFont="1" applyFill="1" applyBorder="1" applyAlignment="1">
      <alignment horizontal="center" vertical="center" wrapText="1"/>
    </xf>
    <xf numFmtId="164" fontId="25" fillId="0" borderId="12" xfId="7" applyNumberFormat="1" applyFont="1" applyBorder="1" applyAlignment="1">
      <alignment horizontal="left" vertical="center"/>
    </xf>
    <xf numFmtId="0" fontId="24" fillId="0" borderId="24" xfId="7" applyFont="1" applyBorder="1" applyAlignment="1">
      <alignment horizontal="center" vertical="center" wrapText="1"/>
    </xf>
    <xf numFmtId="0" fontId="24" fillId="0" borderId="33" xfId="7" applyFont="1" applyBorder="1" applyAlignment="1">
      <alignment horizontal="center" vertical="center" wrapText="1"/>
    </xf>
    <xf numFmtId="0" fontId="24" fillId="0" borderId="11" xfId="7" applyFont="1" applyBorder="1" applyAlignment="1">
      <alignment horizontal="center" vertical="center" wrapText="1"/>
    </xf>
    <xf numFmtId="164" fontId="25" fillId="0" borderId="12" xfId="7" applyNumberFormat="1" applyFont="1" applyBorder="1" applyAlignment="1">
      <alignment horizontal="left" vertical="center" wrapText="1"/>
    </xf>
    <xf numFmtId="164" fontId="25" fillId="0" borderId="12" xfId="7" applyNumberFormat="1" applyFont="1" applyBorder="1" applyAlignment="1">
      <alignment horizontal="center" vertical="center" wrapText="1"/>
    </xf>
    <xf numFmtId="14" fontId="23" fillId="0" borderId="12" xfId="8" applyNumberFormat="1" applyFont="1" applyFill="1" applyBorder="1" applyAlignment="1">
      <alignment horizontal="center" vertical="center"/>
    </xf>
    <xf numFmtId="14" fontId="25" fillId="0" borderId="12" xfId="7" applyNumberFormat="1" applyFont="1" applyBorder="1" applyAlignment="1">
      <alignment vertical="center"/>
    </xf>
    <xf numFmtId="0" fontId="22" fillId="5" borderId="46" xfId="7" applyFont="1" applyFill="1" applyBorder="1" applyAlignment="1">
      <alignment horizontal="center" vertical="center" wrapText="1"/>
    </xf>
    <xf numFmtId="0" fontId="24" fillId="3" borderId="51" xfId="7" applyFont="1" applyFill="1" applyBorder="1" applyAlignment="1">
      <alignment horizontal="center" vertical="center"/>
    </xf>
    <xf numFmtId="0" fontId="24" fillId="3" borderId="46" xfId="7" applyFont="1" applyFill="1" applyBorder="1" applyAlignment="1">
      <alignment horizontal="center" vertical="center"/>
    </xf>
    <xf numFmtId="164" fontId="25" fillId="17" borderId="12" xfId="7" applyNumberFormat="1" applyFont="1" applyFill="1" applyBorder="1" applyAlignment="1">
      <alignment horizontal="left" vertical="center"/>
    </xf>
    <xf numFmtId="0" fontId="20" fillId="0" borderId="12" xfId="7" applyFont="1" applyBorder="1" applyAlignment="1">
      <alignment horizontal="center" vertical="center"/>
    </xf>
    <xf numFmtId="0" fontId="25" fillId="3" borderId="23" xfId="7" applyFont="1" applyFill="1" applyBorder="1" applyAlignment="1">
      <alignment horizontal="center" vertical="center" wrapText="1"/>
    </xf>
    <xf numFmtId="0" fontId="24" fillId="11" borderId="12" xfId="7" applyFont="1" applyFill="1" applyBorder="1" applyAlignment="1">
      <alignment horizontal="center" vertical="center" wrapText="1"/>
    </xf>
    <xf numFmtId="44" fontId="24" fillId="11" borderId="12" xfId="7" applyNumberFormat="1" applyFont="1" applyFill="1" applyBorder="1" applyAlignment="1">
      <alignment horizontal="center" vertical="center" wrapText="1"/>
    </xf>
    <xf numFmtId="164" fontId="24" fillId="11" borderId="12" xfId="7" applyNumberFormat="1" applyFont="1" applyFill="1" applyBorder="1" applyAlignment="1">
      <alignment horizontal="center" vertical="center" wrapText="1"/>
    </xf>
    <xf numFmtId="44" fontId="24" fillId="0" borderId="12" xfId="10" applyFont="1" applyFill="1" applyBorder="1" applyAlignment="1">
      <alignment horizontal="center" vertical="center" wrapText="1"/>
    </xf>
    <xf numFmtId="44" fontId="22" fillId="10" borderId="24" xfId="7" applyNumberFormat="1" applyFont="1" applyFill="1" applyBorder="1" applyAlignment="1">
      <alignment horizontal="center" vertical="center"/>
    </xf>
    <xf numFmtId="44" fontId="22" fillId="10" borderId="33" xfId="7" applyNumberFormat="1" applyFont="1" applyFill="1" applyBorder="1" applyAlignment="1">
      <alignment horizontal="center" vertical="center"/>
    </xf>
    <xf numFmtId="44" fontId="22" fillId="10" borderId="11" xfId="7" applyNumberFormat="1" applyFont="1" applyFill="1" applyBorder="1" applyAlignment="1">
      <alignment horizontal="center" vertical="center"/>
    </xf>
    <xf numFmtId="0" fontId="18" fillId="0" borderId="12" xfId="7" applyFont="1" applyBorder="1" applyAlignment="1">
      <alignment horizontal="left" vertical="center" wrapText="1"/>
    </xf>
    <xf numFmtId="164" fontId="24" fillId="0" borderId="12" xfId="7" applyNumberFormat="1" applyFont="1" applyBorder="1" applyAlignment="1">
      <alignment horizontal="center" vertical="center" wrapText="1"/>
    </xf>
    <xf numFmtId="164" fontId="24" fillId="6" borderId="12" xfId="7" applyNumberFormat="1" applyFont="1" applyFill="1" applyBorder="1" applyAlignment="1">
      <alignment horizontal="center" vertical="center" wrapText="1"/>
    </xf>
    <xf numFmtId="0" fontId="23" fillId="0" borderId="28" xfId="7" applyFont="1" applyBorder="1" applyAlignment="1">
      <alignment horizontal="center" vertical="center"/>
    </xf>
    <xf numFmtId="0" fontId="23" fillId="0" borderId="14" xfId="7" applyFont="1" applyBorder="1" applyAlignment="1">
      <alignment horizontal="center" vertical="center"/>
    </xf>
    <xf numFmtId="44" fontId="23" fillId="0" borderId="30" xfId="7" applyNumberFormat="1" applyFont="1" applyBorder="1" applyAlignment="1">
      <alignment horizontal="center" vertical="center"/>
    </xf>
    <xf numFmtId="44" fontId="23" fillId="0" borderId="14" xfId="7" applyNumberFormat="1" applyFont="1" applyBorder="1" applyAlignment="1">
      <alignment horizontal="center" vertical="center"/>
    </xf>
    <xf numFmtId="0" fontId="23" fillId="0" borderId="30" xfId="7" applyFont="1" applyBorder="1" applyAlignment="1">
      <alignment horizontal="center" vertical="center"/>
    </xf>
    <xf numFmtId="0" fontId="23" fillId="0" borderId="31" xfId="7" applyFont="1" applyBorder="1" applyAlignment="1">
      <alignment horizontal="center" vertical="center"/>
    </xf>
    <xf numFmtId="0" fontId="24" fillId="0" borderId="32" xfId="7" applyFont="1" applyBorder="1" applyAlignment="1">
      <alignment horizontal="center" vertical="center" wrapText="1"/>
    </xf>
    <xf numFmtId="0" fontId="24" fillId="0" borderId="47" xfId="7" applyFont="1" applyBorder="1" applyAlignment="1">
      <alignment horizontal="center" vertical="center" wrapText="1"/>
    </xf>
    <xf numFmtId="0" fontId="24" fillId="0" borderId="37" xfId="7" applyFont="1" applyBorder="1" applyAlignment="1">
      <alignment horizontal="center" vertical="center" wrapText="1"/>
    </xf>
    <xf numFmtId="0" fontId="24" fillId="0" borderId="38" xfId="7" applyFont="1" applyBorder="1" applyAlignment="1">
      <alignment horizontal="center" vertical="center" wrapText="1"/>
    </xf>
    <xf numFmtId="0" fontId="18" fillId="0" borderId="32" xfId="7" applyFont="1" applyBorder="1" applyAlignment="1">
      <alignment horizontal="center" vertical="center" wrapText="1"/>
    </xf>
    <xf numFmtId="0" fontId="18" fillId="0" borderId="47" xfId="7" applyFont="1" applyBorder="1" applyAlignment="1">
      <alignment horizontal="center" vertical="center" wrapText="1"/>
    </xf>
    <xf numFmtId="0" fontId="18" fillId="0" borderId="37" xfId="7" applyFont="1" applyBorder="1" applyAlignment="1">
      <alignment horizontal="center" vertical="center" wrapText="1"/>
    </xf>
    <xf numFmtId="0" fontId="18" fillId="0" borderId="38" xfId="7" applyFont="1" applyBorder="1" applyAlignment="1">
      <alignment horizontal="center" vertical="center" wrapText="1"/>
    </xf>
    <xf numFmtId="0" fontId="24" fillId="3" borderId="12" xfId="7" applyFont="1" applyFill="1" applyBorder="1" applyAlignment="1">
      <alignment horizontal="center" vertical="center" wrapText="1"/>
    </xf>
    <xf numFmtId="166" fontId="24" fillId="0" borderId="12" xfId="7" applyNumberFormat="1" applyFont="1" applyBorder="1" applyAlignment="1">
      <alignment horizontal="center" vertical="center" wrapText="1"/>
    </xf>
    <xf numFmtId="10" fontId="20" fillId="0" borderId="12" xfId="7" applyNumberFormat="1" applyFont="1" applyBorder="1" applyAlignment="1">
      <alignment horizontal="center" vertical="center"/>
    </xf>
    <xf numFmtId="0" fontId="18" fillId="0" borderId="24" xfId="7" applyFont="1" applyBorder="1" applyAlignment="1">
      <alignment horizontal="center" vertical="center" wrapText="1"/>
    </xf>
    <xf numFmtId="0" fontId="18" fillId="0" borderId="11" xfId="7" applyFont="1" applyBorder="1" applyAlignment="1">
      <alignment horizontal="center" vertical="center" wrapText="1"/>
    </xf>
    <xf numFmtId="14" fontId="24" fillId="0" borderId="24" xfId="7" applyNumberFormat="1" applyFont="1" applyBorder="1" applyAlignment="1">
      <alignment horizontal="center" vertical="center"/>
    </xf>
    <xf numFmtId="14" fontId="24" fillId="0" borderId="11" xfId="7" applyNumberFormat="1" applyFont="1" applyBorder="1" applyAlignment="1">
      <alignment horizontal="center" vertical="center"/>
    </xf>
    <xf numFmtId="0" fontId="22" fillId="17" borderId="39" xfId="0" applyFont="1" applyFill="1" applyBorder="1" applyAlignment="1">
      <alignment horizontal="center" vertical="center" wrapText="1"/>
    </xf>
    <xf numFmtId="0" fontId="22" fillId="17" borderId="48" xfId="0" applyFont="1" applyFill="1" applyBorder="1" applyAlignment="1">
      <alignment horizontal="center" vertical="center" wrapText="1"/>
    </xf>
    <xf numFmtId="0" fontId="22" fillId="17" borderId="42" xfId="0" applyFont="1" applyFill="1" applyBorder="1" applyAlignment="1">
      <alignment horizontal="center" vertical="center" wrapText="1"/>
    </xf>
    <xf numFmtId="164" fontId="24" fillId="17" borderId="2" xfId="0" applyNumberFormat="1" applyFont="1" applyFill="1" applyBorder="1" applyAlignment="1">
      <alignment horizontal="center" vertical="center" wrapText="1"/>
    </xf>
    <xf numFmtId="164" fontId="24" fillId="17" borderId="20" xfId="0" applyNumberFormat="1" applyFont="1" applyFill="1" applyBorder="1" applyAlignment="1">
      <alignment horizontal="center" vertical="center" wrapText="1"/>
    </xf>
    <xf numFmtId="164" fontId="24" fillId="17" borderId="25" xfId="0" applyNumberFormat="1" applyFont="1" applyFill="1" applyBorder="1" applyAlignment="1">
      <alignment horizontal="center" vertical="center" wrapText="1"/>
    </xf>
    <xf numFmtId="164" fontId="24" fillId="17" borderId="8" xfId="0" applyNumberFormat="1" applyFont="1" applyFill="1" applyBorder="1" applyAlignment="1">
      <alignment horizontal="center" vertical="center" wrapText="1"/>
    </xf>
    <xf numFmtId="164" fontId="25" fillId="17" borderId="26" xfId="0" applyNumberFormat="1" applyFont="1" applyFill="1" applyBorder="1" applyAlignment="1">
      <alignment horizontal="left" vertical="center"/>
    </xf>
    <xf numFmtId="164" fontId="25" fillId="17" borderId="10" xfId="0" applyNumberFormat="1" applyFont="1" applyFill="1" applyBorder="1" applyAlignment="1">
      <alignment horizontal="left" vertical="center"/>
    </xf>
    <xf numFmtId="43" fontId="25" fillId="17" borderId="29" xfId="1" applyFont="1" applyFill="1" applyBorder="1" applyAlignment="1">
      <alignment vertical="center"/>
    </xf>
    <xf numFmtId="43" fontId="25" fillId="17" borderId="9" xfId="1" applyFont="1" applyFill="1" applyBorder="1" applyAlignment="1">
      <alignment vertical="center"/>
    </xf>
    <xf numFmtId="43" fontId="25" fillId="17" borderId="10" xfId="1" applyFont="1" applyFill="1" applyBorder="1" applyAlignment="1">
      <alignment vertical="center"/>
    </xf>
    <xf numFmtId="164" fontId="24" fillId="6" borderId="12" xfId="7" applyNumberFormat="1" applyFont="1" applyFill="1" applyBorder="1" applyAlignment="1">
      <alignment vertical="center" wrapText="1"/>
    </xf>
    <xf numFmtId="43" fontId="24" fillId="3" borderId="43" xfId="8" applyFont="1" applyFill="1" applyBorder="1" applyAlignment="1">
      <alignment horizontal="center" vertical="center" wrapText="1"/>
    </xf>
    <xf numFmtId="43" fontId="24" fillId="3" borderId="1" xfId="8" applyFont="1" applyFill="1" applyBorder="1" applyAlignment="1">
      <alignment horizontal="center" vertical="center" wrapText="1"/>
    </xf>
    <xf numFmtId="43" fontId="24" fillId="3" borderId="44" xfId="8" applyFont="1" applyFill="1" applyBorder="1" applyAlignment="1">
      <alignment horizontal="center" vertical="center" wrapText="1"/>
    </xf>
    <xf numFmtId="0" fontId="24" fillId="0" borderId="43" xfId="7" applyFont="1" applyBorder="1" applyAlignment="1">
      <alignment horizontal="center" vertical="center" wrapText="1"/>
    </xf>
    <xf numFmtId="0" fontId="24" fillId="0" borderId="44" xfId="7" applyFont="1" applyBorder="1" applyAlignment="1">
      <alignment horizontal="center" vertical="center" wrapText="1"/>
    </xf>
    <xf numFmtId="0" fontId="24" fillId="3" borderId="43" xfId="7" applyFont="1" applyFill="1" applyBorder="1" applyAlignment="1">
      <alignment horizontal="center" vertical="center" wrapText="1"/>
    </xf>
    <xf numFmtId="0" fontId="24" fillId="3" borderId="53" xfId="7" applyFont="1" applyFill="1" applyBorder="1" applyAlignment="1">
      <alignment horizontal="center" vertical="center" wrapText="1"/>
    </xf>
    <xf numFmtId="0" fontId="24" fillId="0" borderId="19" xfId="7" applyFont="1" applyBorder="1" applyAlignment="1">
      <alignment horizontal="center" vertical="center" wrapText="1"/>
    </xf>
    <xf numFmtId="0" fontId="24" fillId="0" borderId="45" xfId="7" applyFont="1" applyBorder="1" applyAlignment="1">
      <alignment horizontal="center" vertical="center" wrapText="1"/>
    </xf>
    <xf numFmtId="0" fontId="24" fillId="0" borderId="23" xfId="7" applyFont="1" applyBorder="1" applyAlignment="1">
      <alignment horizontal="center" vertical="center" wrapText="1"/>
    </xf>
    <xf numFmtId="0" fontId="24" fillId="0" borderId="34" xfId="7" applyFont="1" applyBorder="1" applyAlignment="1">
      <alignment horizontal="center" vertical="center" wrapText="1"/>
    </xf>
    <xf numFmtId="0" fontId="24" fillId="0" borderId="35" xfId="7" applyFont="1" applyBorder="1" applyAlignment="1">
      <alignment horizontal="center" vertical="center" wrapText="1"/>
    </xf>
    <xf numFmtId="0" fontId="24" fillId="0" borderId="36" xfId="7" applyFont="1" applyBorder="1" applyAlignment="1">
      <alignment horizontal="center" vertical="center" wrapText="1"/>
    </xf>
    <xf numFmtId="0" fontId="24" fillId="0" borderId="0" xfId="7" applyFont="1" applyAlignment="1">
      <alignment horizontal="center" vertical="center" wrapText="1"/>
    </xf>
    <xf numFmtId="0" fontId="24" fillId="0" borderId="48" xfId="7" applyFont="1" applyBorder="1" applyAlignment="1">
      <alignment horizontal="center" vertical="center" wrapText="1"/>
    </xf>
    <xf numFmtId="164" fontId="24" fillId="0" borderId="24" xfId="7" applyNumberFormat="1" applyFont="1" applyBorder="1" applyAlignment="1">
      <alignment horizontal="center" vertical="center" wrapText="1"/>
    </xf>
    <xf numFmtId="164" fontId="24" fillId="0" borderId="11" xfId="7" applyNumberFormat="1" applyFont="1" applyBorder="1" applyAlignment="1">
      <alignment horizontal="center" vertical="center" wrapText="1"/>
    </xf>
    <xf numFmtId="0" fontId="22" fillId="5" borderId="27" xfId="7" applyFont="1" applyFill="1" applyBorder="1" applyAlignment="1">
      <alignment horizontal="center" vertical="center" wrapText="1"/>
    </xf>
    <xf numFmtId="0" fontId="22" fillId="5" borderId="33" xfId="7" applyFont="1" applyFill="1" applyBorder="1" applyAlignment="1">
      <alignment horizontal="center" vertical="center" wrapText="1"/>
    </xf>
    <xf numFmtId="0" fontId="22" fillId="5" borderId="40" xfId="7" applyFont="1" applyFill="1" applyBorder="1" applyAlignment="1">
      <alignment horizontal="center" vertical="center" wrapText="1"/>
    </xf>
    <xf numFmtId="164" fontId="25" fillId="17" borderId="27" xfId="0" applyNumberFormat="1" applyFont="1" applyFill="1" applyBorder="1" applyAlignment="1">
      <alignment horizontal="left" vertical="center"/>
    </xf>
    <xf numFmtId="164" fontId="25" fillId="17" borderId="11" xfId="0" applyNumberFormat="1" applyFont="1" applyFill="1" applyBorder="1" applyAlignment="1">
      <alignment horizontal="left" vertical="center"/>
    </xf>
    <xf numFmtId="43" fontId="25" fillId="17" borderId="24" xfId="1" applyFont="1" applyFill="1" applyBorder="1" applyAlignment="1">
      <alignment vertical="center"/>
    </xf>
    <xf numFmtId="43" fontId="25" fillId="17" borderId="33" xfId="1" applyFont="1" applyFill="1" applyBorder="1" applyAlignment="1">
      <alignment vertical="center"/>
    </xf>
    <xf numFmtId="43" fontId="25" fillId="17" borderId="11" xfId="1" applyFont="1" applyFill="1" applyBorder="1" applyAlignment="1">
      <alignment vertical="center"/>
    </xf>
    <xf numFmtId="0" fontId="22" fillId="5" borderId="27" xfId="0" applyFont="1" applyFill="1" applyBorder="1" applyAlignment="1">
      <alignment horizontal="center" vertical="center" wrapText="1"/>
    </xf>
    <xf numFmtId="0" fontId="22" fillId="5" borderId="33" xfId="0" applyFont="1" applyFill="1" applyBorder="1" applyAlignment="1">
      <alignment horizontal="center" vertical="center" wrapText="1"/>
    </xf>
    <xf numFmtId="0" fontId="22" fillId="5" borderId="40" xfId="0" applyFont="1" applyFill="1" applyBorder="1" applyAlignment="1">
      <alignment horizontal="center" vertical="center" wrapText="1"/>
    </xf>
    <xf numFmtId="0" fontId="25" fillId="17" borderId="17" xfId="0" applyFont="1" applyFill="1" applyBorder="1" applyAlignment="1">
      <alignment horizontal="left" vertical="center" wrapText="1"/>
    </xf>
    <xf numFmtId="0" fontId="25" fillId="17" borderId="12" xfId="0" applyFont="1" applyFill="1" applyBorder="1" applyAlignment="1">
      <alignment horizontal="left" vertical="center" wrapText="1"/>
    </xf>
    <xf numFmtId="0" fontId="25" fillId="17" borderId="24" xfId="0" applyFont="1" applyFill="1" applyBorder="1" applyAlignment="1">
      <alignment horizontal="center" vertical="center" wrapText="1"/>
    </xf>
    <xf numFmtId="0" fontId="25" fillId="17" borderId="11" xfId="0" applyFont="1" applyFill="1" applyBorder="1" applyAlignment="1">
      <alignment horizontal="center" vertical="center" wrapText="1"/>
    </xf>
    <xf numFmtId="0" fontId="25" fillId="17" borderId="18" xfId="0" applyFont="1" applyFill="1" applyBorder="1" applyAlignment="1">
      <alignment horizontal="left" vertical="center" wrapText="1"/>
    </xf>
    <xf numFmtId="0" fontId="25" fillId="17" borderId="19" xfId="0" applyFont="1" applyFill="1" applyBorder="1" applyAlignment="1">
      <alignment horizontal="left" vertical="center" wrapText="1"/>
    </xf>
    <xf numFmtId="0" fontId="25" fillId="17" borderId="34" xfId="0" applyFont="1" applyFill="1" applyBorder="1" applyAlignment="1">
      <alignment horizontal="center" vertical="center" wrapText="1"/>
    </xf>
    <xf numFmtId="0" fontId="25" fillId="17" borderId="36" xfId="0" applyFont="1" applyFill="1" applyBorder="1" applyAlignment="1">
      <alignment horizontal="center" vertical="center" wrapText="1"/>
    </xf>
    <xf numFmtId="0" fontId="25" fillId="17" borderId="41" xfId="0" applyFont="1" applyFill="1" applyBorder="1" applyAlignment="1">
      <alignment horizontal="center" vertical="center" wrapText="1"/>
    </xf>
    <xf numFmtId="164" fontId="21" fillId="6" borderId="12" xfId="7" applyNumberFormat="1" applyFont="1" applyFill="1" applyBorder="1" applyAlignment="1">
      <alignment horizontal="left" vertical="center"/>
    </xf>
    <xf numFmtId="164" fontId="21" fillId="0" borderId="12" xfId="7" applyNumberFormat="1" applyFont="1" applyBorder="1" applyAlignment="1">
      <alignment horizontal="center" vertical="center" wrapText="1"/>
    </xf>
    <xf numFmtId="164" fontId="21" fillId="6" borderId="12" xfId="7" applyNumberFormat="1" applyFont="1" applyFill="1" applyBorder="1" applyAlignment="1">
      <alignment horizontal="left" vertical="center" wrapText="1"/>
    </xf>
    <xf numFmtId="49" fontId="21" fillId="0" borderId="12" xfId="7" applyNumberFormat="1" applyFont="1" applyBorder="1" applyAlignment="1">
      <alignment horizontal="center" vertical="center"/>
    </xf>
    <xf numFmtId="164" fontId="25" fillId="17" borderId="28" xfId="0" applyNumberFormat="1" applyFont="1" applyFill="1" applyBorder="1" applyAlignment="1">
      <alignment vertical="center"/>
    </xf>
    <xf numFmtId="164" fontId="25" fillId="17" borderId="14" xfId="0" applyNumberFormat="1" applyFont="1" applyFill="1" applyBorder="1" applyAlignment="1">
      <alignment vertical="center"/>
    </xf>
    <xf numFmtId="43" fontId="25" fillId="17" borderId="30" xfId="1" applyFont="1" applyFill="1" applyBorder="1" applyAlignment="1">
      <alignment vertical="center"/>
    </xf>
    <xf numFmtId="43" fontId="25" fillId="17" borderId="31" xfId="1" applyFont="1" applyFill="1" applyBorder="1" applyAlignment="1">
      <alignment vertical="center"/>
    </xf>
    <xf numFmtId="43" fontId="25" fillId="17" borderId="14" xfId="1" applyFont="1" applyFill="1" applyBorder="1" applyAlignment="1">
      <alignment vertical="center"/>
    </xf>
    <xf numFmtId="164" fontId="24" fillId="6" borderId="19" xfId="7" applyNumberFormat="1" applyFont="1" applyFill="1" applyBorder="1" applyAlignment="1">
      <alignment horizontal="center" vertical="center" wrapText="1"/>
    </xf>
    <xf numFmtId="164" fontId="24" fillId="6" borderId="23" xfId="7" applyNumberFormat="1" applyFont="1" applyFill="1" applyBorder="1" applyAlignment="1">
      <alignment horizontal="center" vertical="center" wrapText="1"/>
    </xf>
    <xf numFmtId="164" fontId="25" fillId="0" borderId="12" xfId="7" applyNumberFormat="1" applyFont="1" applyBorder="1" applyAlignment="1">
      <alignment horizontal="center" vertical="top" wrapText="1"/>
    </xf>
    <xf numFmtId="164" fontId="25" fillId="0" borderId="24" xfId="7" applyNumberFormat="1" applyFont="1" applyBorder="1" applyAlignment="1">
      <alignment horizontal="center" vertical="top" wrapText="1"/>
    </xf>
    <xf numFmtId="164" fontId="25" fillId="0" borderId="33" xfId="7" applyNumberFormat="1" applyFont="1" applyBorder="1" applyAlignment="1">
      <alignment horizontal="center" vertical="top" wrapText="1"/>
    </xf>
    <xf numFmtId="164" fontId="25" fillId="0" borderId="11" xfId="7" applyNumberFormat="1" applyFont="1" applyBorder="1" applyAlignment="1">
      <alignment horizontal="center" vertical="top" wrapText="1"/>
    </xf>
    <xf numFmtId="0" fontId="22" fillId="19" borderId="12" xfId="0" applyFont="1" applyFill="1" applyBorder="1" applyAlignment="1">
      <alignment horizontal="center" vertical="center" wrapText="1"/>
    </xf>
    <xf numFmtId="0" fontId="21" fillId="0" borderId="12" xfId="0" applyFont="1" applyBorder="1" applyAlignment="1">
      <alignment horizontal="center" vertical="center" wrapText="1"/>
    </xf>
    <xf numFmtId="0" fontId="21" fillId="0" borderId="12" xfId="0" applyFont="1" applyBorder="1" applyAlignment="1">
      <alignment horizontal="left" vertical="center" wrapText="1"/>
    </xf>
    <xf numFmtId="0" fontId="23" fillId="0" borderId="12" xfId="0" applyFont="1" applyBorder="1" applyAlignment="1">
      <alignment horizontal="center" vertical="center"/>
    </xf>
    <xf numFmtId="1" fontId="23" fillId="7" borderId="45" xfId="1" applyNumberFormat="1" applyFont="1" applyFill="1" applyBorder="1" applyAlignment="1">
      <alignment horizontal="center" vertical="center"/>
    </xf>
    <xf numFmtId="10" fontId="23" fillId="7" borderId="49" xfId="9" applyNumberFormat="1" applyFont="1" applyFill="1" applyBorder="1" applyAlignment="1">
      <alignment horizontal="center" vertical="center" wrapText="1"/>
    </xf>
    <xf numFmtId="10" fontId="23" fillId="7" borderId="50" xfId="9" applyNumberFormat="1" applyFont="1" applyFill="1" applyBorder="1" applyAlignment="1">
      <alignment horizontal="center" vertical="center" wrapText="1"/>
    </xf>
    <xf numFmtId="164" fontId="21" fillId="0" borderId="12" xfId="7" applyNumberFormat="1" applyFont="1" applyBorder="1" applyAlignment="1">
      <alignment vertical="center"/>
    </xf>
    <xf numFmtId="164" fontId="17" fillId="0" borderId="12" xfId="12" applyNumberFormat="1" applyBorder="1" applyAlignment="1">
      <alignment horizontal="center" vertical="center" wrapText="1"/>
    </xf>
  </cellXfs>
  <cellStyles count="14">
    <cellStyle name="Hipervínculo" xfId="12" builtinId="8"/>
    <cellStyle name="Millares" xfId="1" builtinId="3"/>
    <cellStyle name="Millares 2" xfId="4" xr:uid="{D1AD3573-D7EF-482C-88D4-43D5AEE15742}"/>
    <cellStyle name="Millares 2 2" xfId="8" xr:uid="{A7CC6F46-C0F6-4507-A445-6143ACEA2FB1}"/>
    <cellStyle name="Moneda" xfId="13" builtinId="4"/>
    <cellStyle name="Moneda 2" xfId="6" xr:uid="{63622AC2-D621-4D34-9B9E-48F6CE91B6E0}"/>
    <cellStyle name="Moneda 2 2" xfId="10" xr:uid="{F80A4344-9FBF-4889-B380-9A2807D99DFB}"/>
    <cellStyle name="Neutral" xfId="11" builtinId="28"/>
    <cellStyle name="Normal" xfId="0" builtinId="0"/>
    <cellStyle name="Normal 2" xfId="2" xr:uid="{C2C575CB-7AE7-47B6-9DB3-1F731693F1B8}"/>
    <cellStyle name="Normal 3" xfId="3" xr:uid="{AF009C3B-0D54-46E8-999D-68A76ED4EA44}"/>
    <cellStyle name="Normal 3 2" xfId="7" xr:uid="{89466F31-C55A-4E25-8BB9-7EB2191FD46D}"/>
    <cellStyle name="Porcentaje 2" xfId="5" xr:uid="{A634DDAA-8778-4887-A1B8-F8047FDD4729}"/>
    <cellStyle name="Porcentaje 2 2" xfId="9" xr:uid="{D0A84885-FE7B-4F5C-8A51-09FD889A9357}"/>
  </cellStyles>
  <dxfs count="3">
    <dxf>
      <font>
        <color theme="1"/>
      </font>
      <fill>
        <patternFill>
          <bgColor rgb="FF00B050"/>
        </patternFill>
      </fill>
    </dxf>
    <dxf>
      <font>
        <color auto="1"/>
      </font>
      <fill>
        <patternFill>
          <bgColor rgb="FFFFFF00"/>
        </patternFill>
      </fill>
    </dxf>
    <dxf>
      <fill>
        <patternFill>
          <bgColor theme="5"/>
        </patternFill>
      </fill>
    </dxf>
  </dxfs>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microsoft.com/office/2017/10/relationships/person" Target="persons/perso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1912732</xdr:colOff>
      <xdr:row>0</xdr:row>
      <xdr:rowOff>45160</xdr:rowOff>
    </xdr:from>
    <xdr:to>
      <xdr:col>5</xdr:col>
      <xdr:colOff>532686</xdr:colOff>
      <xdr:row>1</xdr:row>
      <xdr:rowOff>481905</xdr:rowOff>
    </xdr:to>
    <xdr:pic>
      <xdr:nvPicPr>
        <xdr:cNvPr id="3" name="Imagen 2">
          <a:extLst>
            <a:ext uri="{FF2B5EF4-FFF2-40B4-BE49-F238E27FC236}">
              <a16:creationId xmlns:a16="http://schemas.microsoft.com/office/drawing/2014/main" id="{56453525-1969-4DC6-A844-32257DAEB3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484732" y="45160"/>
          <a:ext cx="758750" cy="822227"/>
        </a:xfrm>
        <a:prstGeom prst="rect">
          <a:avLst/>
        </a:prstGeom>
      </xdr:spPr>
    </xdr:pic>
    <xdr:clientData/>
  </xdr:twoCellAnchor>
  <xdr:twoCellAnchor>
    <xdr:from>
      <xdr:col>8</xdr:col>
      <xdr:colOff>468069</xdr:colOff>
      <xdr:row>7</xdr:row>
      <xdr:rowOff>55553</xdr:rowOff>
    </xdr:from>
    <xdr:to>
      <xdr:col>8</xdr:col>
      <xdr:colOff>727149</xdr:colOff>
      <xdr:row>7</xdr:row>
      <xdr:rowOff>307013</xdr:rowOff>
    </xdr:to>
    <xdr:sp macro="" textlink="">
      <xdr:nvSpPr>
        <xdr:cNvPr id="4" name="Cuadro de texto 1">
          <a:extLst>
            <a:ext uri="{FF2B5EF4-FFF2-40B4-BE49-F238E27FC236}">
              <a16:creationId xmlns:a16="http://schemas.microsoft.com/office/drawing/2014/main" id="{3D51323C-1DA5-4D20-BC1C-83AEA16EBA42}"/>
            </a:ext>
            <a:ext uri="{C183D7F6-B498-43B3-948B-1728B52AA6E4}">
              <adec:decorative xmlns:adec="http://schemas.microsoft.com/office/drawing/2017/decorative" val="1"/>
            </a:ext>
          </a:extLst>
        </xdr:cNvPr>
        <xdr:cNvSpPr txBox="1"/>
      </xdr:nvSpPr>
      <xdr:spPr>
        <a:xfrm>
          <a:off x="12337340" y="2502918"/>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433969</xdr:colOff>
      <xdr:row>7</xdr:row>
      <xdr:rowOff>73276</xdr:rowOff>
    </xdr:from>
    <xdr:to>
      <xdr:col>3</xdr:col>
      <xdr:colOff>676464</xdr:colOff>
      <xdr:row>7</xdr:row>
      <xdr:rowOff>324736</xdr:rowOff>
    </xdr:to>
    <xdr:sp macro="" textlink="">
      <xdr:nvSpPr>
        <xdr:cNvPr id="6" name="Cuadro de texto 1">
          <a:extLst>
            <a:ext uri="{FF2B5EF4-FFF2-40B4-BE49-F238E27FC236}">
              <a16:creationId xmlns:a16="http://schemas.microsoft.com/office/drawing/2014/main" id="{16BBD6F3-BAA3-4478-BDE5-1332BD16B2E4}"/>
            </a:ext>
            <a:ext uri="{C183D7F6-B498-43B3-948B-1728B52AA6E4}">
              <adec:decorative xmlns:adec="http://schemas.microsoft.com/office/drawing/2017/decorative" val="1"/>
            </a:ext>
          </a:extLst>
        </xdr:cNvPr>
        <xdr:cNvSpPr txBox="1"/>
      </xdr:nvSpPr>
      <xdr:spPr>
        <a:xfrm>
          <a:off x="3571616" y="2520641"/>
          <a:ext cx="24249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xdr:from>
      <xdr:col>5</xdr:col>
      <xdr:colOff>1230070</xdr:colOff>
      <xdr:row>7</xdr:row>
      <xdr:rowOff>46589</xdr:rowOff>
    </xdr:from>
    <xdr:to>
      <xdr:col>5</xdr:col>
      <xdr:colOff>1489150</xdr:colOff>
      <xdr:row>7</xdr:row>
      <xdr:rowOff>298049</xdr:rowOff>
    </xdr:to>
    <xdr:sp macro="" textlink="">
      <xdr:nvSpPr>
        <xdr:cNvPr id="7" name="Cuadro de texto 1">
          <a:extLst>
            <a:ext uri="{FF2B5EF4-FFF2-40B4-BE49-F238E27FC236}">
              <a16:creationId xmlns:a16="http://schemas.microsoft.com/office/drawing/2014/main" id="{4EA7ACD3-9C2C-4CC6-8CFD-7AC03D696DEE}"/>
            </a:ext>
            <a:ext uri="{C183D7F6-B498-43B3-948B-1728B52AA6E4}">
              <adec:decorative xmlns:adec="http://schemas.microsoft.com/office/drawing/2017/decorative" val="1"/>
            </a:ext>
          </a:extLst>
        </xdr:cNvPr>
        <xdr:cNvSpPr txBox="1"/>
      </xdr:nvSpPr>
      <xdr:spPr>
        <a:xfrm>
          <a:off x="8500446" y="249395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0</xdr:colOff>
      <xdr:row>109</xdr:row>
      <xdr:rowOff>0</xdr:rowOff>
    </xdr:from>
    <xdr:to>
      <xdr:col>3</xdr:col>
      <xdr:colOff>1095375</xdr:colOff>
      <xdr:row>109</xdr:row>
      <xdr:rowOff>520700</xdr:rowOff>
    </xdr:to>
    <xdr:pic>
      <xdr:nvPicPr>
        <xdr:cNvPr id="5" name="Imagen 4" descr="Forma&#10;&#10;El contenido generado por IA puede ser incorrecto.">
          <a:extLst>
            <a:ext uri="{FF2B5EF4-FFF2-40B4-BE49-F238E27FC236}">
              <a16:creationId xmlns:a16="http://schemas.microsoft.com/office/drawing/2014/main" id="{8F387FFE-1DD0-2FEC-148C-168EE0C69B1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410200" y="22953133"/>
          <a:ext cx="1095375" cy="5207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laldanac/AppData/Local/Microsoft/Windows/INetCache/Content.Outlook/L9R9AHB3/GIL-F-029%20propuesto%20comite%20de%20Construc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Hoja3"/>
      <sheetName val="Hoja1"/>
      <sheetName val="INSTRUCCIONES DILIGENCIAMIENT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GIL-F-029 AJUSTADO RF"/>
      <sheetName val="INSTRUCCIONES"/>
      <sheetName val="FORMATO GIL-F-029"/>
      <sheetName val="LISTAS"/>
      <sheetName val="LISTADO PCI's"/>
    </sheetNames>
    <sheetDataSet>
      <sheetData sheetId="0"/>
      <sheetData sheetId="1"/>
      <sheetData sheetId="2"/>
      <sheetData sheetId="3"/>
      <sheetData sheetId="4">
        <row r="1">
          <cell r="A1" t="str">
            <v>CENTRO REG CONCATENADO</v>
          </cell>
          <cell r="B1" t="str">
            <v>REGIONAL</v>
          </cell>
          <cell r="C1" t="str">
            <v>PCI</v>
          </cell>
        </row>
        <row r="2">
          <cell r="B2" t="str">
            <v>DIRECCIÓN GENERAL</v>
          </cell>
          <cell r="C2" t="str">
            <v>36-02-00-001-0000</v>
          </cell>
        </row>
        <row r="3">
          <cell r="B3" t="str">
            <v>ANTIOQUIA</v>
          </cell>
          <cell r="C3" t="str">
            <v>36-02-00-005-000000</v>
          </cell>
        </row>
        <row r="4">
          <cell r="B4" t="str">
            <v>ANTIOQUIA</v>
          </cell>
          <cell r="C4" t="str">
            <v>36-02-00-005-910110</v>
          </cell>
        </row>
        <row r="5">
          <cell r="B5" t="str">
            <v>ANTIOQUIA</v>
          </cell>
          <cell r="C5" t="str">
            <v>36-02-00-005-912710</v>
          </cell>
        </row>
        <row r="6">
          <cell r="B6" t="str">
            <v>ANTIOQUIA</v>
          </cell>
          <cell r="C6" t="str">
            <v>36-02-00-005-920110</v>
          </cell>
        </row>
        <row r="7">
          <cell r="B7" t="str">
            <v>ANTIOQUIA</v>
          </cell>
          <cell r="C7" t="str">
            <v>36-02-00-005-920210</v>
          </cell>
        </row>
        <row r="8">
          <cell r="B8" t="str">
            <v>ANTIOQUIA</v>
          </cell>
          <cell r="C8" t="str">
            <v>36-02-00-005-920310</v>
          </cell>
        </row>
        <row r="9">
          <cell r="B9" t="str">
            <v>ANTIOQUIA</v>
          </cell>
          <cell r="C9" t="str">
            <v>36-02-00-005-920410</v>
          </cell>
        </row>
        <row r="10">
          <cell r="B10" t="str">
            <v>ANTIOQUIA</v>
          </cell>
          <cell r="C10" t="str">
            <v>36-02-00-005-920510</v>
          </cell>
        </row>
        <row r="11">
          <cell r="B11" t="str">
            <v>ANTIOQUIA</v>
          </cell>
          <cell r="C11" t="str">
            <v>36-02-00-005-920610</v>
          </cell>
        </row>
        <row r="12">
          <cell r="B12" t="str">
            <v>ANTIOQUIA</v>
          </cell>
          <cell r="C12" t="str">
            <v>36-02-00-005-930110</v>
          </cell>
        </row>
        <row r="13">
          <cell r="B13" t="str">
            <v>ANTIOQUIA</v>
          </cell>
          <cell r="C13" t="str">
            <v>36-02-00-005-940110</v>
          </cell>
        </row>
        <row r="14">
          <cell r="B14" t="str">
            <v>ANTIOQUIA</v>
          </cell>
          <cell r="C14" t="str">
            <v>36-02-00-005-940210</v>
          </cell>
        </row>
        <row r="15">
          <cell r="B15" t="str">
            <v>ANTIOQUIA</v>
          </cell>
          <cell r="C15" t="str">
            <v>36-02-00-005-950110</v>
          </cell>
        </row>
        <row r="16">
          <cell r="B16" t="str">
            <v>ANTIOQUIA</v>
          </cell>
          <cell r="C16" t="str">
            <v>36-02-00-005-950210</v>
          </cell>
        </row>
        <row r="17">
          <cell r="B17" t="str">
            <v>ANTIOQUIA</v>
          </cell>
          <cell r="C17" t="str">
            <v>36-02-00-005-950310</v>
          </cell>
        </row>
        <row r="18">
          <cell r="B18" t="str">
            <v>ANTIOQUIA</v>
          </cell>
          <cell r="C18" t="str">
            <v>36-02-00-005-950410</v>
          </cell>
        </row>
        <row r="19">
          <cell r="B19" t="str">
            <v>ANTIOQUIA</v>
          </cell>
          <cell r="C19" t="str">
            <v>36-02-00-005-954910</v>
          </cell>
        </row>
        <row r="20">
          <cell r="B20" t="str">
            <v>ATLÁNTICO</v>
          </cell>
          <cell r="C20" t="str">
            <v>36-02-00-008-000000</v>
          </cell>
        </row>
        <row r="21">
          <cell r="B21" t="str">
            <v>ATLÁNTICO</v>
          </cell>
          <cell r="C21" t="str">
            <v>36-02-00-008-910310</v>
          </cell>
        </row>
        <row r="22">
          <cell r="B22" t="str">
            <v>ATLÁNTICO</v>
          </cell>
          <cell r="C22" t="str">
            <v>36-02-00-008-920710</v>
          </cell>
        </row>
        <row r="23">
          <cell r="B23" t="str">
            <v>ATLÁNTICO</v>
          </cell>
          <cell r="C23" t="str">
            <v>36-02-00-008-920810</v>
          </cell>
        </row>
        <row r="24">
          <cell r="B24" t="str">
            <v>ATLÁNTICO</v>
          </cell>
          <cell r="C24" t="str">
            <v>36-02-00-008-930210</v>
          </cell>
        </row>
        <row r="25">
          <cell r="B25" t="str">
            <v>DISTRITO CAPITAL</v>
          </cell>
          <cell r="C25" t="str">
            <v>36-02-00-011-000000</v>
          </cell>
        </row>
        <row r="26">
          <cell r="B26" t="str">
            <v>DISTRITO CAPITAL</v>
          </cell>
          <cell r="C26" t="str">
            <v>36-02-00-011-920910</v>
          </cell>
        </row>
        <row r="27">
          <cell r="B27" t="str">
            <v>DISTRITO CAPITAL</v>
          </cell>
          <cell r="C27" t="str">
            <v>36-02-00-011-921010</v>
          </cell>
        </row>
        <row r="28">
          <cell r="B28" t="str">
            <v>DISTRITO CAPITAL</v>
          </cell>
          <cell r="C28" t="str">
            <v>36-02-00-011-921110</v>
          </cell>
        </row>
        <row r="29">
          <cell r="B29" t="str">
            <v>DISTRITO CAPITAL</v>
          </cell>
          <cell r="C29" t="str">
            <v>36-02-00-011-921210</v>
          </cell>
        </row>
        <row r="30">
          <cell r="B30" t="str">
            <v>DISTRITO CAPITAL</v>
          </cell>
          <cell r="C30" t="str">
            <v>36-02-00-011-921310</v>
          </cell>
        </row>
        <row r="31">
          <cell r="B31" t="str">
            <v>DISTRITO CAPITAL</v>
          </cell>
          <cell r="C31" t="str">
            <v>36-02-00-011-921410</v>
          </cell>
        </row>
        <row r="32">
          <cell r="B32" t="str">
            <v>DISTRITO CAPITAL</v>
          </cell>
          <cell r="C32" t="str">
            <v>36-02-00-011-921510</v>
          </cell>
        </row>
        <row r="33">
          <cell r="B33" t="str">
            <v>DISTRITO CAPITAL</v>
          </cell>
          <cell r="C33" t="str">
            <v>36-02-00-011-921610</v>
          </cell>
        </row>
        <row r="34">
          <cell r="B34" t="str">
            <v>DISTRITO CAPITAL</v>
          </cell>
          <cell r="C34" t="str">
            <v>36-02-00-011-921710</v>
          </cell>
        </row>
        <row r="35">
          <cell r="B35" t="str">
            <v>DISTRITO CAPITAL</v>
          </cell>
          <cell r="C35" t="str">
            <v>36-02-00-011-930310</v>
          </cell>
        </row>
        <row r="36">
          <cell r="B36" t="str">
            <v>DISTRITO CAPITAL</v>
          </cell>
          <cell r="C36" t="str">
            <v>36-02-00-011-940310</v>
          </cell>
        </row>
        <row r="37">
          <cell r="B37" t="str">
            <v>DISTRITO CAPITAL</v>
          </cell>
          <cell r="C37" t="str">
            <v>36-02-00-011-940410</v>
          </cell>
        </row>
        <row r="38">
          <cell r="B38" t="str">
            <v>DISTRITO CAPITAL</v>
          </cell>
          <cell r="C38" t="str">
            <v>36-02-00-011-940510</v>
          </cell>
        </row>
        <row r="39">
          <cell r="B39" t="str">
            <v>DISTRITO CAPITAL</v>
          </cell>
          <cell r="C39" t="str">
            <v>36-02-00-011-940610</v>
          </cell>
        </row>
        <row r="40">
          <cell r="B40" t="str">
            <v>DISTRITO CAPITAL</v>
          </cell>
          <cell r="C40" t="str">
            <v>36-02-00-011-950810</v>
          </cell>
        </row>
        <row r="41">
          <cell r="B41" t="str">
            <v>BOLÍVAR</v>
          </cell>
          <cell r="C41" t="str">
            <v>36-02-00-013-000000</v>
          </cell>
        </row>
        <row r="42">
          <cell r="B42" t="str">
            <v>BOLÍVAR</v>
          </cell>
          <cell r="C42" t="str">
            <v>36-02-00-013-910410</v>
          </cell>
        </row>
        <row r="43">
          <cell r="B43" t="str">
            <v>BOLÍVAR</v>
          </cell>
          <cell r="C43" t="str">
            <v>36-02-00-013-910510</v>
          </cell>
        </row>
        <row r="44">
          <cell r="B44" t="str">
            <v>BOLÍVAR</v>
          </cell>
          <cell r="C44" t="str">
            <v>36-02-00-013-921810</v>
          </cell>
        </row>
        <row r="45">
          <cell r="B45" t="str">
            <v>BOLÍVAR</v>
          </cell>
          <cell r="C45" t="str">
            <v>36-02-00-013-930410</v>
          </cell>
        </row>
        <row r="46">
          <cell r="B46" t="str">
            <v>BOYACÁ</v>
          </cell>
          <cell r="C46" t="str">
            <v>36-02-00-015-000000</v>
          </cell>
        </row>
        <row r="47">
          <cell r="B47" t="str">
            <v>BOYACÁ</v>
          </cell>
          <cell r="C47" t="str">
            <v>36-02-00-015-911010</v>
          </cell>
        </row>
        <row r="48">
          <cell r="B48" t="str">
            <v>BOYACÁ</v>
          </cell>
          <cell r="C48" t="str">
            <v>36-02-00-015-911110</v>
          </cell>
        </row>
        <row r="49">
          <cell r="B49" t="str">
            <v>BOYACÁ</v>
          </cell>
          <cell r="C49" t="str">
            <v>36-02-00-015-930510</v>
          </cell>
        </row>
        <row r="50">
          <cell r="B50" t="str">
            <v>BOYACÁ</v>
          </cell>
          <cell r="C50" t="str">
            <v>36-02-00-015-951410</v>
          </cell>
        </row>
        <row r="51">
          <cell r="B51" t="str">
            <v>CALDAS</v>
          </cell>
          <cell r="C51" t="str">
            <v>36-02-00-017-000000</v>
          </cell>
        </row>
        <row r="52">
          <cell r="B52" t="str">
            <v>CALDAS</v>
          </cell>
          <cell r="C52" t="str">
            <v>36-02-00-017-911210</v>
          </cell>
        </row>
        <row r="53">
          <cell r="B53" t="str">
            <v>CALDAS</v>
          </cell>
          <cell r="C53" t="str">
            <v>36-02-00-017-921910</v>
          </cell>
        </row>
        <row r="54">
          <cell r="B54" t="str">
            <v>CALDAS</v>
          </cell>
          <cell r="C54" t="str">
            <v>36-02-00-017-922010</v>
          </cell>
        </row>
        <row r="55">
          <cell r="B55" t="str">
            <v>CALDAS</v>
          </cell>
          <cell r="C55" t="str">
            <v>36-02-00-017-930610</v>
          </cell>
        </row>
        <row r="56">
          <cell r="B56" t="str">
            <v>CALDAS</v>
          </cell>
          <cell r="C56" t="str">
            <v>36-02-00-017-951510</v>
          </cell>
        </row>
        <row r="57">
          <cell r="B57" t="str">
            <v>CAQUETÁ</v>
          </cell>
          <cell r="C57" t="str">
            <v>36-02-00-018-000000</v>
          </cell>
        </row>
        <row r="58">
          <cell r="B58" t="str">
            <v>CAQUETÁ</v>
          </cell>
          <cell r="C58" t="str">
            <v>36-02-00-018-951610</v>
          </cell>
        </row>
        <row r="59">
          <cell r="B59" t="str">
            <v>CAUCA</v>
          </cell>
          <cell r="C59" t="str">
            <v>36-02-00-019-000000</v>
          </cell>
        </row>
        <row r="60">
          <cell r="B60" t="str">
            <v>CAUCA</v>
          </cell>
          <cell r="C60" t="str">
            <v>36-02-00-019-911310</v>
          </cell>
        </row>
        <row r="61">
          <cell r="B61" t="str">
            <v>CAUCA</v>
          </cell>
          <cell r="C61" t="str">
            <v>36-02-00-019-922110</v>
          </cell>
        </row>
        <row r="62">
          <cell r="B62" t="str">
            <v>CAUCA</v>
          </cell>
          <cell r="C62" t="str">
            <v>36-02-00-019-930710</v>
          </cell>
        </row>
        <row r="63">
          <cell r="B63" t="str">
            <v>CESAR</v>
          </cell>
          <cell r="C63" t="str">
            <v>36-02-00-020-000000</v>
          </cell>
        </row>
        <row r="64">
          <cell r="B64" t="str">
            <v>CESAR</v>
          </cell>
          <cell r="C64" t="str">
            <v>36-02-00-020-911410</v>
          </cell>
        </row>
        <row r="65">
          <cell r="B65" t="str">
            <v>CESAR</v>
          </cell>
          <cell r="C65" t="str">
            <v>36-02-00-020-952010</v>
          </cell>
        </row>
        <row r="66">
          <cell r="B66" t="str">
            <v>CESAR</v>
          </cell>
          <cell r="C66" t="str">
            <v>36-02-00-020-952110</v>
          </cell>
        </row>
        <row r="67">
          <cell r="B67" t="str">
            <v>CÓRDOBA</v>
          </cell>
          <cell r="C67" t="str">
            <v>36-02-00-023-000000</v>
          </cell>
        </row>
        <row r="68">
          <cell r="B68" t="str">
            <v>CÓRDOBA</v>
          </cell>
          <cell r="C68" t="str">
            <v>36-02-00-023-911510</v>
          </cell>
        </row>
        <row r="69">
          <cell r="B69" t="str">
            <v>CÓRDOBA</v>
          </cell>
          <cell r="C69" t="str">
            <v>36-02-00-023-952310</v>
          </cell>
        </row>
        <row r="70">
          <cell r="B70" t="str">
            <v>CUNDINAMARCA</v>
          </cell>
          <cell r="C70" t="str">
            <v>36-02-00-025-000000</v>
          </cell>
        </row>
        <row r="71">
          <cell r="B71" t="str">
            <v>CUNDINAMARCA</v>
          </cell>
          <cell r="C71" t="str">
            <v>36-02-00-025-923210</v>
          </cell>
        </row>
        <row r="72">
          <cell r="B72" t="str">
            <v>CUNDINAMARCA</v>
          </cell>
          <cell r="C72" t="str">
            <v>36-02-00-025-950910</v>
          </cell>
        </row>
        <row r="73">
          <cell r="B73" t="str">
            <v>CUNDINAMARCA</v>
          </cell>
          <cell r="C73" t="str">
            <v>36-02-00-025-951010</v>
          </cell>
        </row>
        <row r="74">
          <cell r="B74" t="str">
            <v>CUNDINAMARCA</v>
          </cell>
          <cell r="C74" t="str">
            <v>36-02-00-025-951110</v>
          </cell>
        </row>
        <row r="75">
          <cell r="B75" t="str">
            <v>CUNDINAMARCA</v>
          </cell>
          <cell r="C75" t="str">
            <v>36-02-00-025-951210</v>
          </cell>
        </row>
        <row r="76">
          <cell r="B76" t="str">
            <v>CUNDINAMARCA</v>
          </cell>
          <cell r="C76" t="str">
            <v>36-02-00-025-951310</v>
          </cell>
        </row>
        <row r="77">
          <cell r="B77" t="str">
            <v>CHOCÓ</v>
          </cell>
          <cell r="C77" t="str">
            <v>36-02-00-027-000000</v>
          </cell>
        </row>
        <row r="78">
          <cell r="B78" t="str">
            <v>CHOCÓ</v>
          </cell>
          <cell r="C78" t="str">
            <v>36-02-00-027-952210</v>
          </cell>
        </row>
        <row r="79">
          <cell r="B79" t="str">
            <v>HUILA</v>
          </cell>
          <cell r="C79" t="str">
            <v>36-02-00-041-000000</v>
          </cell>
        </row>
        <row r="80">
          <cell r="B80" t="str">
            <v>HUILA</v>
          </cell>
          <cell r="C80" t="str">
            <v>36-02-00-041-911610</v>
          </cell>
        </row>
        <row r="81">
          <cell r="B81" t="str">
            <v>HUILA</v>
          </cell>
          <cell r="C81" t="str">
            <v>36-02-00-041-952510</v>
          </cell>
        </row>
        <row r="82">
          <cell r="B82" t="str">
            <v>HUILA</v>
          </cell>
          <cell r="C82" t="str">
            <v>36-02-00-041-952610</v>
          </cell>
        </row>
        <row r="83">
          <cell r="B83" t="str">
            <v>HUILA</v>
          </cell>
          <cell r="C83" t="str">
            <v>36-02-00-041-952710</v>
          </cell>
        </row>
        <row r="84">
          <cell r="B84" t="str">
            <v>HUILA</v>
          </cell>
          <cell r="C84" t="str">
            <v>36-02-00-041-952810</v>
          </cell>
        </row>
        <row r="85">
          <cell r="B85" t="str">
            <v>LA GUAJIRA</v>
          </cell>
          <cell r="C85" t="str">
            <v>36-02-00-044-000000</v>
          </cell>
        </row>
        <row r="86">
          <cell r="B86" t="str">
            <v>LA GUAJIRA</v>
          </cell>
          <cell r="C86" t="str">
            <v>36-02-00-044-922210</v>
          </cell>
        </row>
        <row r="87">
          <cell r="B87" t="str">
            <v>LA GUAJIRA</v>
          </cell>
          <cell r="C87" t="str">
            <v>36-02-00-044-952410</v>
          </cell>
        </row>
        <row r="88">
          <cell r="B88" t="str">
            <v>MAGDALENA</v>
          </cell>
          <cell r="C88" t="str">
            <v>36-02-00-047-000000</v>
          </cell>
        </row>
        <row r="89">
          <cell r="B89" t="str">
            <v>MAGDALENA</v>
          </cell>
          <cell r="C89" t="str">
            <v>36-02-00-047-911810</v>
          </cell>
        </row>
        <row r="90">
          <cell r="B90" t="str">
            <v>MAGDALENA</v>
          </cell>
          <cell r="C90" t="str">
            <v>36-02-00-047-952910</v>
          </cell>
        </row>
        <row r="91">
          <cell r="B91" t="str">
            <v>META</v>
          </cell>
          <cell r="C91" t="str">
            <v>36-02-00-050-000000</v>
          </cell>
        </row>
        <row r="92">
          <cell r="B92" t="str">
            <v>META</v>
          </cell>
          <cell r="C92" t="str">
            <v>36-02-00-050-911710</v>
          </cell>
        </row>
        <row r="93">
          <cell r="B93" t="str">
            <v>META</v>
          </cell>
          <cell r="C93" t="str">
            <v>36-02-00-050-953210</v>
          </cell>
        </row>
        <row r="94">
          <cell r="B94" t="str">
            <v>NARIÑO</v>
          </cell>
          <cell r="C94" t="str">
            <v>36-02-00-052-000000</v>
          </cell>
        </row>
        <row r="95">
          <cell r="B95" t="str">
            <v>NARIÑO</v>
          </cell>
          <cell r="C95" t="str">
            <v>36-02-00-052-953410</v>
          </cell>
        </row>
        <row r="96">
          <cell r="B96" t="str">
            <v>NARIÑO</v>
          </cell>
          <cell r="C96" t="str">
            <v>36-02-00-052-953510</v>
          </cell>
        </row>
        <row r="97">
          <cell r="B97" t="str">
            <v>NARIÑO</v>
          </cell>
          <cell r="C97" t="str">
            <v>36-02-00-052-953610</v>
          </cell>
        </row>
        <row r="98">
          <cell r="B98" t="str">
            <v>NORTE DE SANTANDER</v>
          </cell>
          <cell r="C98" t="str">
            <v>36-02-00-054-000000</v>
          </cell>
        </row>
        <row r="99">
          <cell r="B99" t="str">
            <v>NORTE DE SANTANDER</v>
          </cell>
          <cell r="C99" t="str">
            <v>36-02-00-054-911910</v>
          </cell>
        </row>
        <row r="100">
          <cell r="B100" t="str">
            <v>NORTE DE SANTANDER</v>
          </cell>
          <cell r="C100" t="str">
            <v>36-02-00-054-953710</v>
          </cell>
        </row>
        <row r="101">
          <cell r="B101" t="str">
            <v>QUINDIO</v>
          </cell>
          <cell r="C101" t="str">
            <v>36-02-00-063-000000</v>
          </cell>
        </row>
        <row r="102">
          <cell r="B102" t="str">
            <v>QUINDIO</v>
          </cell>
          <cell r="C102" t="str">
            <v>36-02-00-063-912010</v>
          </cell>
        </row>
        <row r="103">
          <cell r="B103" t="str">
            <v>QUINDIO</v>
          </cell>
          <cell r="C103" t="str">
            <v>36-02-00-063-923110</v>
          </cell>
        </row>
        <row r="104">
          <cell r="B104" t="str">
            <v>QUINDIO</v>
          </cell>
          <cell r="C104" t="str">
            <v>36-02-00-063-953810</v>
          </cell>
        </row>
        <row r="105">
          <cell r="B105" t="str">
            <v>RISARALDA</v>
          </cell>
          <cell r="C105" t="str">
            <v>36-02-00-066-000000</v>
          </cell>
        </row>
        <row r="106">
          <cell r="B106" t="str">
            <v>RISARALDA</v>
          </cell>
          <cell r="C106" t="str">
            <v>36-02-00-066-912110</v>
          </cell>
        </row>
        <row r="107">
          <cell r="B107" t="str">
            <v>RISARALDA</v>
          </cell>
          <cell r="C107" t="str">
            <v>36-02-00-066-922310</v>
          </cell>
        </row>
        <row r="108">
          <cell r="B108" t="str">
            <v>RISARALDA</v>
          </cell>
          <cell r="C108" t="str">
            <v>36-02-00-066-930810</v>
          </cell>
        </row>
        <row r="109">
          <cell r="B109" t="str">
            <v>SANTANDER</v>
          </cell>
          <cell r="C109" t="str">
            <v>36-02-00-068-000000</v>
          </cell>
        </row>
        <row r="110">
          <cell r="B110" t="str">
            <v>SANTANDER</v>
          </cell>
          <cell r="C110" t="str">
            <v>36-02-00-068-912210</v>
          </cell>
        </row>
        <row r="111">
          <cell r="B111" t="str">
            <v>SANTANDER</v>
          </cell>
          <cell r="C111" t="str">
            <v>36-02-00-068-922410</v>
          </cell>
        </row>
        <row r="112">
          <cell r="B112" t="str">
            <v>SANTANDER</v>
          </cell>
          <cell r="C112" t="str">
            <v>36-02-00-068-922510</v>
          </cell>
        </row>
        <row r="113">
          <cell r="B113" t="str">
            <v>SANTANDER</v>
          </cell>
          <cell r="C113" t="str">
            <v>36-02-00-068-930910</v>
          </cell>
        </row>
        <row r="114">
          <cell r="B114" t="str">
            <v>SANTANDER</v>
          </cell>
          <cell r="C114" t="str">
            <v>36-02-00-068-954010</v>
          </cell>
        </row>
        <row r="115">
          <cell r="B115" t="str">
            <v>SANTANDER</v>
          </cell>
          <cell r="C115" t="str">
            <v>36-02-00-068-954110</v>
          </cell>
        </row>
        <row r="116">
          <cell r="B116" t="str">
            <v>SANTANDER</v>
          </cell>
          <cell r="C116" t="str">
            <v>36-02-00-068-954510</v>
          </cell>
        </row>
        <row r="117">
          <cell r="B117" t="str">
            <v>SANTANDER</v>
          </cell>
          <cell r="C117" t="str">
            <v>36-02-00-068-954610</v>
          </cell>
        </row>
        <row r="118">
          <cell r="B118" t="str">
            <v>SUCRE</v>
          </cell>
          <cell r="C118" t="str">
            <v>36-02-00-070-000000</v>
          </cell>
        </row>
        <row r="119">
          <cell r="B119" t="str">
            <v>SUCRE</v>
          </cell>
          <cell r="C119" t="str">
            <v>36-02-00-070-954210</v>
          </cell>
        </row>
        <row r="120">
          <cell r="B120" t="str">
            <v>TOLIMA</v>
          </cell>
          <cell r="C120" t="str">
            <v>36-02-00-073-000000</v>
          </cell>
        </row>
        <row r="121">
          <cell r="B121" t="str">
            <v>TOLIMA</v>
          </cell>
          <cell r="C121" t="str">
            <v>36-02-00-073-912310</v>
          </cell>
        </row>
        <row r="122">
          <cell r="B122" t="str">
            <v>TOLIMA</v>
          </cell>
          <cell r="C122" t="str">
            <v>36-02-00-073-922610</v>
          </cell>
        </row>
        <row r="123">
          <cell r="B123" t="str">
            <v>TOLIMA</v>
          </cell>
          <cell r="C123" t="str">
            <v>36-02-00-073-931010</v>
          </cell>
        </row>
        <row r="124">
          <cell r="B124" t="str">
            <v>VALLE DEL CAUCA</v>
          </cell>
          <cell r="C124" t="str">
            <v>36-02-00-076-000000</v>
          </cell>
        </row>
        <row r="125">
          <cell r="B125" t="str">
            <v>VALLE DEL CAUCA</v>
          </cell>
          <cell r="C125" t="str">
            <v>36-02-00-076-912410</v>
          </cell>
        </row>
        <row r="126">
          <cell r="B126" t="str">
            <v>VALLE DEL CAUCA</v>
          </cell>
          <cell r="C126" t="str">
            <v>36-02-00-076-912510</v>
          </cell>
        </row>
        <row r="127">
          <cell r="B127" t="str">
            <v>VALLE DEL CAUCA</v>
          </cell>
          <cell r="C127" t="str">
            <v>36-02-00-076-912610</v>
          </cell>
        </row>
        <row r="128">
          <cell r="B128" t="str">
            <v>VALLE DEL CAUCA</v>
          </cell>
          <cell r="C128" t="str">
            <v>36-02-00-076-922710</v>
          </cell>
        </row>
        <row r="129">
          <cell r="B129" t="str">
            <v>VALLE DEL CAUCA</v>
          </cell>
          <cell r="C129" t="str">
            <v>36-02-00-076-922810</v>
          </cell>
        </row>
        <row r="130">
          <cell r="B130" t="str">
            <v>VALLE DEL CAUCA</v>
          </cell>
          <cell r="C130" t="str">
            <v>36-02-00-076-922910</v>
          </cell>
        </row>
        <row r="131">
          <cell r="B131" t="str">
            <v>VALLE DEL CAUCA</v>
          </cell>
          <cell r="C131" t="str">
            <v>36-02-00-076-923010</v>
          </cell>
        </row>
        <row r="132">
          <cell r="B132" t="str">
            <v>VALLE DEL CAUCA</v>
          </cell>
          <cell r="C132" t="str">
            <v>36-02-00-076-931110</v>
          </cell>
        </row>
        <row r="133">
          <cell r="B133" t="str">
            <v>VALLE DEL CAUCA</v>
          </cell>
          <cell r="C133" t="str">
            <v>36-02-00-076-954310</v>
          </cell>
        </row>
        <row r="134">
          <cell r="B134" t="str">
            <v>VALLE DEL CAUCA</v>
          </cell>
          <cell r="C134" t="str">
            <v>36-02-00-076-954410</v>
          </cell>
        </row>
        <row r="135">
          <cell r="B135" t="str">
            <v>ARAUCA</v>
          </cell>
          <cell r="C135" t="str">
            <v>36-02-00-081-000000</v>
          </cell>
        </row>
        <row r="136">
          <cell r="B136" t="str">
            <v>ARAUCA</v>
          </cell>
          <cell r="C136" t="str">
            <v>36-02-00-081-953010</v>
          </cell>
        </row>
        <row r="137">
          <cell r="B137" t="str">
            <v>CASANARE</v>
          </cell>
          <cell r="C137" t="str">
            <v>36-02-00-085-000000</v>
          </cell>
        </row>
        <row r="138">
          <cell r="B138" t="str">
            <v>CASANARE</v>
          </cell>
          <cell r="C138" t="str">
            <v>36-02-00-085-951910</v>
          </cell>
        </row>
        <row r="139">
          <cell r="B139" t="str">
            <v>PUTUMAYO</v>
          </cell>
          <cell r="C139" t="str">
            <v>36-02-00-086-000000</v>
          </cell>
        </row>
        <row r="140">
          <cell r="B140" t="str">
            <v>PUTUMAYO</v>
          </cell>
          <cell r="C140" t="str">
            <v>36-02-00-086-951810</v>
          </cell>
        </row>
        <row r="141">
          <cell r="B141" t="str">
            <v>SAN ANDRES Y PROVIDENCIA</v>
          </cell>
          <cell r="C141" t="str">
            <v>36-02-00-088-000000</v>
          </cell>
        </row>
        <row r="142">
          <cell r="B142" t="str">
            <v>SAN ANDRES Y PROVIDENCIA</v>
          </cell>
          <cell r="C142" t="str">
            <v>36-02-00-088-953910</v>
          </cell>
        </row>
        <row r="143">
          <cell r="B143" t="str">
            <v>AMAZONAS</v>
          </cell>
          <cell r="C143" t="str">
            <v>36-02-00-091-000000</v>
          </cell>
        </row>
        <row r="144">
          <cell r="B144" t="str">
            <v>AMAZONAS</v>
          </cell>
          <cell r="C144" t="str">
            <v>36-02-00-091-951710</v>
          </cell>
        </row>
        <row r="145">
          <cell r="B145" t="str">
            <v>GUAINÍA</v>
          </cell>
          <cell r="C145" t="str">
            <v>36-02-00-094-000000</v>
          </cell>
        </row>
        <row r="146">
          <cell r="B146" t="str">
            <v>GUAINÍA</v>
          </cell>
          <cell r="C146" t="str">
            <v>36-02-00-094-954710</v>
          </cell>
        </row>
        <row r="147">
          <cell r="B147" t="str">
            <v>GUAVIARE</v>
          </cell>
          <cell r="C147" t="str">
            <v>36-02-00-095-000000</v>
          </cell>
        </row>
        <row r="148">
          <cell r="B148" t="str">
            <v>GUAVIARE</v>
          </cell>
          <cell r="C148" t="str">
            <v>36-02-00-095-953310</v>
          </cell>
        </row>
        <row r="149">
          <cell r="B149" t="str">
            <v>VAUPÉS</v>
          </cell>
          <cell r="C149" t="str">
            <v>36-02-00-097-000000</v>
          </cell>
        </row>
        <row r="150">
          <cell r="B150" t="str">
            <v>VAUPÉS</v>
          </cell>
          <cell r="C150" t="str">
            <v>36-02-00-097-954810</v>
          </cell>
        </row>
        <row r="151">
          <cell r="B151" t="str">
            <v>VICHADA</v>
          </cell>
          <cell r="C151" t="str">
            <v>36-02-00-099-000000</v>
          </cell>
        </row>
        <row r="152">
          <cell r="B152" t="str">
            <v>VICHADA</v>
          </cell>
          <cell r="C152" t="str">
            <v>36-02-00-099-953110</v>
          </cell>
        </row>
      </sheetData>
    </sheetDataSet>
  </externalBook>
</externalLink>
</file>

<file path=xl/persons/person.xml><?xml version="1.0" encoding="utf-8"?>
<personList xmlns="http://schemas.microsoft.com/office/spreadsheetml/2018/threadedcomments" xmlns:x="http://schemas.openxmlformats.org/spreadsheetml/2006/main">
  <person displayName="Laura Marcela Aldana Corredor" id="{272F82EE-8E47-437B-AFE8-51B7776124F8}" userId="S::laldanac@sena.edu.co::847a5d01-399f-4fe9-ab74-0c1fa6b9601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 dT="2024-09-17T14:57:03.17" personId="{272F82EE-8E47-437B-AFE8-51B7776124F8}" id="{98B68344-3999-4833-9CB7-947331FF3C87}">
    <text>PROPUESTA EN LA PARTE DE ABAJO IDENTIFICANDO CADA INMUEBLE A INTERVENIR CON LOS DEMAS DATOS</text>
  </threadedComment>
  <threadedComment ref="B96" dT="2024-09-17T16:48:40.15" personId="{272F82EE-8E47-437B-AFE8-51B7776124F8}" id="{7F7BCFCE-8DAE-4F1C-B789-D52A743706A5}">
    <text>Se eliminan estos datos, se colocaron en la parte de abajo</text>
  </threadedComment>
  <threadedComment ref="B102" dT="2024-09-17T16:54:02.37" personId="{272F82EE-8E47-437B-AFE8-51B7776124F8}" id="{8ACFA93E-9426-467E-A061-14A49A5DC234}">
    <text xml:space="preserve">ELIMINAR SE ESTAN DISCRIMINANDO </text>
  </threadedComment>
</ThreadedComments>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community.secop.gov.co/Public/Tendering/ContractNoticePhases/View?PPI=CO1.PPI.43087381&amp;isFromPublicArea=True&amp;isModal=False"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7FED1-91BF-4712-92FA-6AE81D3AD260}">
  <sheetPr>
    <pageSetUpPr fitToPage="1"/>
  </sheetPr>
  <dimension ref="A1:V125"/>
  <sheetViews>
    <sheetView tabSelected="1" zoomScale="69" zoomScaleNormal="90" zoomScaleSheetLayoutView="50" workbookViewId="0">
      <selection activeCell="D113" sqref="D113:F113"/>
    </sheetView>
  </sheetViews>
  <sheetFormatPr baseColWidth="10" defaultColWidth="14.44140625" defaultRowHeight="11.4" x14ac:dyDescent="0.2"/>
  <cols>
    <col min="1" max="1" width="6.5546875" style="71" customWidth="1"/>
    <col min="2" max="2" width="40.33203125" style="71" customWidth="1"/>
    <col min="3" max="3" width="32" style="72" customWidth="1"/>
    <col min="4" max="4" width="30.33203125" style="71" bestFit="1" customWidth="1"/>
    <col min="5" max="5" width="31.44140625" style="71" bestFit="1" customWidth="1"/>
    <col min="6" max="6" width="29.88671875" style="71" bestFit="1" customWidth="1"/>
    <col min="7" max="7" width="27.5546875" style="71" customWidth="1"/>
    <col min="8" max="8" width="20.6640625" style="71" customWidth="1"/>
    <col min="9" max="9" width="25.5546875" style="71" customWidth="1"/>
    <col min="10" max="10" width="23.6640625" style="71" customWidth="1"/>
    <col min="11" max="11" width="27.6640625" style="71" customWidth="1"/>
    <col min="12" max="12" width="23.44140625" style="71" customWidth="1"/>
    <col min="13" max="13" width="24.5546875" style="73" customWidth="1"/>
    <col min="14" max="14" width="19.44140625" style="74" customWidth="1"/>
    <col min="15" max="15" width="30" style="74" customWidth="1"/>
    <col min="16" max="16" width="14.44140625" style="74"/>
    <col min="17" max="17" width="14.44140625" style="75"/>
    <col min="18" max="20" width="14.44140625" style="71"/>
    <col min="21" max="21" width="19.33203125" style="71" bestFit="1" customWidth="1"/>
    <col min="22" max="16384" width="14.44140625" style="71"/>
  </cols>
  <sheetData>
    <row r="1" spans="1:15" s="45" customFormat="1" ht="30.75" customHeight="1" x14ac:dyDescent="0.2">
      <c r="A1" s="41"/>
      <c r="B1" s="248"/>
      <c r="C1" s="248"/>
      <c r="D1" s="248"/>
      <c r="E1" s="248"/>
      <c r="F1" s="248"/>
      <c r="G1" s="248"/>
      <c r="H1" s="248"/>
      <c r="I1" s="42" t="s">
        <v>539</v>
      </c>
      <c r="J1" s="43"/>
      <c r="K1" s="44"/>
      <c r="L1" s="44"/>
      <c r="M1" s="44"/>
      <c r="N1" s="44"/>
      <c r="O1" s="44"/>
    </row>
    <row r="2" spans="1:15" s="45" customFormat="1" ht="40.5" customHeight="1" x14ac:dyDescent="0.2">
      <c r="A2" s="41"/>
      <c r="B2" s="248"/>
      <c r="C2" s="248"/>
      <c r="D2" s="248"/>
      <c r="E2" s="248"/>
      <c r="F2" s="248"/>
      <c r="G2" s="248"/>
      <c r="H2" s="248"/>
      <c r="I2" s="46" t="s">
        <v>521</v>
      </c>
      <c r="J2" s="43"/>
      <c r="K2" s="44"/>
      <c r="L2" s="44"/>
      <c r="M2" s="44"/>
      <c r="N2" s="44"/>
      <c r="O2" s="44"/>
    </row>
    <row r="3" spans="1:15" s="45" customFormat="1" ht="20.399999999999999" customHeight="1" x14ac:dyDescent="0.2">
      <c r="B3" s="373" t="s">
        <v>515</v>
      </c>
      <c r="C3" s="373"/>
      <c r="D3" s="373"/>
      <c r="E3" s="373"/>
      <c r="F3" s="373"/>
      <c r="G3" s="373"/>
      <c r="H3" s="373"/>
      <c r="I3" s="373"/>
      <c r="J3" s="43"/>
      <c r="K3" s="44"/>
      <c r="L3" s="44"/>
      <c r="M3" s="44"/>
      <c r="N3" s="44"/>
      <c r="O3" s="44"/>
    </row>
    <row r="4" spans="1:15" s="45" customFormat="1" ht="25.5" customHeight="1" x14ac:dyDescent="0.2">
      <c r="A4" s="47"/>
      <c r="B4" s="374" t="s">
        <v>523</v>
      </c>
      <c r="C4" s="374"/>
      <c r="D4" s="374"/>
      <c r="E4" s="374"/>
      <c r="F4" s="374"/>
      <c r="G4" s="374"/>
      <c r="H4" s="374"/>
      <c r="I4" s="374"/>
      <c r="J4" s="43"/>
      <c r="K4" s="44"/>
      <c r="L4" s="44"/>
      <c r="M4" s="44"/>
      <c r="N4" s="44"/>
      <c r="O4" s="44"/>
    </row>
    <row r="5" spans="1:15" s="45" customFormat="1" ht="25.5" customHeight="1" x14ac:dyDescent="0.2">
      <c r="A5" s="47"/>
      <c r="B5" s="373" t="s">
        <v>516</v>
      </c>
      <c r="C5" s="373"/>
      <c r="D5" s="373"/>
      <c r="E5" s="373"/>
      <c r="F5" s="373"/>
      <c r="G5" s="373"/>
      <c r="H5" s="373"/>
      <c r="I5" s="373"/>
      <c r="J5" s="43"/>
      <c r="K5" s="44"/>
      <c r="L5" s="44"/>
      <c r="M5" s="44"/>
      <c r="N5" s="44"/>
      <c r="O5" s="44"/>
    </row>
    <row r="6" spans="1:15" s="45" customFormat="1" ht="25.5" customHeight="1" x14ac:dyDescent="0.2">
      <c r="A6" s="43"/>
      <c r="B6" s="374" t="s">
        <v>522</v>
      </c>
      <c r="C6" s="374"/>
      <c r="D6" s="374"/>
      <c r="E6" s="374"/>
      <c r="F6" s="374"/>
      <c r="G6" s="374"/>
      <c r="H6" s="374"/>
      <c r="I6" s="374"/>
      <c r="J6" s="43"/>
      <c r="K6" s="44"/>
      <c r="L6" s="44"/>
      <c r="M6" s="44"/>
      <c r="N6" s="44"/>
      <c r="O6" s="44"/>
    </row>
    <row r="7" spans="1:15" s="45" customFormat="1" ht="25.5" customHeight="1" x14ac:dyDescent="0.2">
      <c r="A7" s="43"/>
      <c r="B7" s="373" t="s">
        <v>517</v>
      </c>
      <c r="C7" s="373"/>
      <c r="D7" s="373"/>
      <c r="E7" s="373"/>
      <c r="F7" s="373"/>
      <c r="G7" s="373"/>
      <c r="H7" s="373"/>
      <c r="I7" s="373"/>
      <c r="J7" s="43"/>
      <c r="K7" s="44"/>
      <c r="L7" s="44"/>
      <c r="M7" s="44"/>
      <c r="N7" s="44"/>
      <c r="O7" s="44"/>
    </row>
    <row r="8" spans="1:15" s="45" customFormat="1" ht="30" customHeight="1" x14ac:dyDescent="0.2">
      <c r="A8" s="43"/>
      <c r="B8" s="374" t="s">
        <v>518</v>
      </c>
      <c r="C8" s="374"/>
      <c r="D8" s="374"/>
      <c r="E8" s="376" t="s">
        <v>519</v>
      </c>
      <c r="F8" s="376"/>
      <c r="G8" s="376"/>
      <c r="H8" s="375" t="s">
        <v>520</v>
      </c>
      <c r="I8" s="375"/>
      <c r="J8" s="44"/>
      <c r="K8" s="44"/>
      <c r="L8" s="44"/>
      <c r="M8" s="44"/>
      <c r="N8" s="44"/>
      <c r="O8" s="44"/>
    </row>
    <row r="9" spans="1:15" s="44" customFormat="1" ht="21.6" customHeight="1" x14ac:dyDescent="0.3">
      <c r="B9" s="261" t="s">
        <v>0</v>
      </c>
      <c r="C9" s="261"/>
      <c r="D9" s="269">
        <v>46065</v>
      </c>
      <c r="E9" s="269"/>
      <c r="F9" s="269"/>
      <c r="G9" s="269"/>
      <c r="H9" s="269"/>
      <c r="I9" s="269"/>
    </row>
    <row r="10" spans="1:15" s="44" customFormat="1" ht="12" x14ac:dyDescent="0.3">
      <c r="A10" s="49"/>
      <c r="B10" s="262" t="s">
        <v>1</v>
      </c>
      <c r="C10" s="262"/>
      <c r="D10" s="262"/>
      <c r="E10" s="262"/>
      <c r="F10" s="262"/>
      <c r="G10" s="262"/>
      <c r="H10" s="262"/>
      <c r="I10" s="262"/>
      <c r="J10" s="50"/>
    </row>
    <row r="11" spans="1:15" s="44" customFormat="1" ht="17.25" customHeight="1" x14ac:dyDescent="0.3">
      <c r="A11" s="49"/>
      <c r="B11" s="250" t="s">
        <v>2</v>
      </c>
      <c r="C11" s="250"/>
      <c r="D11" s="251" t="s">
        <v>540</v>
      </c>
      <c r="E11" s="251"/>
      <c r="F11" s="251"/>
      <c r="G11" s="52" t="s">
        <v>3</v>
      </c>
      <c r="H11" s="252">
        <v>45992</v>
      </c>
      <c r="I11" s="252"/>
      <c r="J11" s="50"/>
    </row>
    <row r="12" spans="1:15" s="44" customFormat="1" ht="24" x14ac:dyDescent="0.3">
      <c r="A12" s="49"/>
      <c r="B12" s="250" t="s">
        <v>4</v>
      </c>
      <c r="C12" s="250"/>
      <c r="D12" s="253" t="s">
        <v>541</v>
      </c>
      <c r="E12" s="253"/>
      <c r="F12" s="253"/>
      <c r="G12" s="52" t="s">
        <v>5</v>
      </c>
      <c r="H12" s="252">
        <v>45992</v>
      </c>
      <c r="I12" s="252"/>
      <c r="J12" s="50"/>
    </row>
    <row r="13" spans="1:15" s="44" customFormat="1" ht="18" customHeight="1" x14ac:dyDescent="0.3">
      <c r="A13" s="49"/>
      <c r="B13" s="254" t="s">
        <v>6</v>
      </c>
      <c r="C13" s="254"/>
      <c r="D13" s="251" t="s">
        <v>283</v>
      </c>
      <c r="E13" s="251"/>
      <c r="F13" s="251"/>
      <c r="G13" s="52" t="s">
        <v>8</v>
      </c>
      <c r="H13" s="252" t="str">
        <f>VLOOKUP(D13,'LISTADO PCI''s'!$D$2:$E$152,2,)</f>
        <v>36-02-00-011-921710</v>
      </c>
      <c r="I13" s="252"/>
      <c r="J13" s="50"/>
    </row>
    <row r="14" spans="1:15" s="44" customFormat="1" ht="19.5" customHeight="1" x14ac:dyDescent="0.3">
      <c r="A14" s="49"/>
      <c r="B14" s="258" t="s">
        <v>9</v>
      </c>
      <c r="C14" s="258"/>
      <c r="D14" s="251" t="s">
        <v>542</v>
      </c>
      <c r="E14" s="251"/>
      <c r="F14" s="251"/>
      <c r="G14" s="53" t="s">
        <v>10</v>
      </c>
      <c r="H14" s="253">
        <v>900812511</v>
      </c>
      <c r="I14" s="253"/>
      <c r="J14" s="50"/>
    </row>
    <row r="15" spans="1:15" s="44" customFormat="1" ht="21" customHeight="1" x14ac:dyDescent="0.3">
      <c r="A15" s="49"/>
      <c r="B15" s="258" t="s">
        <v>11</v>
      </c>
      <c r="C15" s="258"/>
      <c r="D15" s="267" t="s">
        <v>543</v>
      </c>
      <c r="E15" s="267"/>
      <c r="F15" s="267"/>
      <c r="G15" s="267"/>
      <c r="H15" s="267"/>
      <c r="I15" s="267"/>
      <c r="J15" s="50"/>
    </row>
    <row r="16" spans="1:15" s="44" customFormat="1" ht="21" customHeight="1" x14ac:dyDescent="0.3">
      <c r="A16" s="49"/>
      <c r="B16" s="250" t="s">
        <v>12</v>
      </c>
      <c r="C16" s="250"/>
      <c r="D16" s="381" t="s">
        <v>544</v>
      </c>
      <c r="E16" s="268"/>
      <c r="F16" s="268"/>
      <c r="G16" s="268"/>
      <c r="H16" s="268"/>
      <c r="I16" s="268"/>
      <c r="J16" s="55"/>
    </row>
    <row r="17" spans="1:10" s="44" customFormat="1" ht="19.5" customHeight="1" x14ac:dyDescent="0.3">
      <c r="A17" s="49"/>
      <c r="B17" s="258" t="s">
        <v>13</v>
      </c>
      <c r="C17" s="258"/>
      <c r="D17" s="263" t="s">
        <v>545</v>
      </c>
      <c r="E17" s="263"/>
      <c r="F17" s="263"/>
      <c r="G17" s="263"/>
      <c r="H17" s="263"/>
      <c r="I17" s="263"/>
      <c r="J17" s="50"/>
    </row>
    <row r="18" spans="1:10" s="44" customFormat="1" ht="18.75" customHeight="1" x14ac:dyDescent="0.3">
      <c r="A18" s="49"/>
      <c r="B18" s="258" t="s">
        <v>14</v>
      </c>
      <c r="C18" s="258"/>
      <c r="D18" s="264" t="s">
        <v>152</v>
      </c>
      <c r="E18" s="265"/>
      <c r="F18" s="265"/>
      <c r="G18" s="265"/>
      <c r="H18" s="265"/>
      <c r="I18" s="266"/>
      <c r="J18" s="50"/>
    </row>
    <row r="19" spans="1:10" s="59" customFormat="1" ht="36" hidden="1" x14ac:dyDescent="0.3">
      <c r="A19" s="56"/>
      <c r="B19" s="255" t="s">
        <v>15</v>
      </c>
      <c r="C19" s="255"/>
      <c r="D19" s="256" t="s">
        <v>16</v>
      </c>
      <c r="E19" s="256"/>
      <c r="F19" s="256"/>
      <c r="G19" s="57" t="s">
        <v>17</v>
      </c>
      <c r="H19" s="257" t="e">
        <f>+VLOOKUP(D19,'[3]LISTADO PCI''s'!B:C,2,0)</f>
        <v>#N/A</v>
      </c>
      <c r="I19" s="257"/>
      <c r="J19" s="58" t="s">
        <v>18</v>
      </c>
    </row>
    <row r="20" spans="1:10" s="59" customFormat="1" ht="30.75" hidden="1" customHeight="1" x14ac:dyDescent="0.3">
      <c r="A20" s="56"/>
      <c r="B20" s="255" t="s">
        <v>19</v>
      </c>
      <c r="C20" s="255"/>
      <c r="D20" s="256" t="s">
        <v>16</v>
      </c>
      <c r="E20" s="256"/>
      <c r="F20" s="256"/>
      <c r="G20" s="57" t="s">
        <v>20</v>
      </c>
      <c r="H20" s="257"/>
      <c r="I20" s="257"/>
      <c r="J20" s="58" t="s">
        <v>18</v>
      </c>
    </row>
    <row r="21" spans="1:10" s="59" customFormat="1" ht="12" hidden="1" x14ac:dyDescent="0.3">
      <c r="A21" s="56"/>
      <c r="B21" s="255" t="s">
        <v>21</v>
      </c>
      <c r="C21" s="255"/>
      <c r="D21" s="256" t="s">
        <v>16</v>
      </c>
      <c r="E21" s="256"/>
      <c r="F21" s="256"/>
      <c r="G21" s="60" t="s">
        <v>22</v>
      </c>
      <c r="H21" s="260"/>
      <c r="I21" s="260"/>
      <c r="J21" s="58" t="s">
        <v>18</v>
      </c>
    </row>
    <row r="22" spans="1:10" s="44" customFormat="1" ht="20.25" customHeight="1" x14ac:dyDescent="0.3">
      <c r="A22" s="49"/>
      <c r="B22" s="258" t="s">
        <v>23</v>
      </c>
      <c r="C22" s="258"/>
      <c r="D22" s="251" t="s">
        <v>524</v>
      </c>
      <c r="E22" s="251"/>
      <c r="F22" s="251"/>
      <c r="G22" s="52" t="s">
        <v>24</v>
      </c>
      <c r="H22" s="259" t="s">
        <v>546</v>
      </c>
      <c r="I22" s="259"/>
      <c r="J22" s="50"/>
    </row>
    <row r="23" spans="1:10" s="44" customFormat="1" ht="24" x14ac:dyDescent="0.3">
      <c r="A23" s="49"/>
      <c r="B23" s="250" t="s">
        <v>25</v>
      </c>
      <c r="C23" s="250"/>
      <c r="D23" s="253">
        <v>921710</v>
      </c>
      <c r="E23" s="253"/>
      <c r="F23" s="253"/>
      <c r="G23" s="61" t="s">
        <v>26</v>
      </c>
      <c r="H23" s="253" t="s">
        <v>525</v>
      </c>
      <c r="I23" s="253"/>
      <c r="J23" s="50"/>
    </row>
    <row r="24" spans="1:10" s="44" customFormat="1" ht="20.25" customHeight="1" x14ac:dyDescent="0.3">
      <c r="A24" s="49"/>
      <c r="B24" s="250" t="s">
        <v>27</v>
      </c>
      <c r="C24" s="250"/>
      <c r="D24" s="253" t="s">
        <v>547</v>
      </c>
      <c r="E24" s="253"/>
      <c r="F24" s="253"/>
      <c r="G24" s="61" t="s">
        <v>28</v>
      </c>
      <c r="H24" s="253" t="s">
        <v>548</v>
      </c>
      <c r="I24" s="253"/>
      <c r="J24" s="50"/>
    </row>
    <row r="25" spans="1:10" s="44" customFormat="1" ht="21" customHeight="1" x14ac:dyDescent="0.3">
      <c r="A25" s="49"/>
      <c r="B25" s="250" t="s">
        <v>29</v>
      </c>
      <c r="C25" s="250"/>
      <c r="D25" s="251" t="s">
        <v>526</v>
      </c>
      <c r="E25" s="251"/>
      <c r="F25" s="251"/>
      <c r="G25" s="62" t="s">
        <v>30</v>
      </c>
      <c r="H25" s="253" t="s">
        <v>541</v>
      </c>
      <c r="I25" s="253"/>
      <c r="J25" s="50"/>
    </row>
    <row r="26" spans="1:10" s="59" customFormat="1" ht="12" hidden="1" x14ac:dyDescent="0.3">
      <c r="A26" s="56"/>
      <c r="B26" s="255" t="s">
        <v>31</v>
      </c>
      <c r="C26" s="255"/>
      <c r="D26" s="274"/>
      <c r="E26" s="274"/>
      <c r="F26" s="274"/>
      <c r="G26" s="274"/>
      <c r="H26" s="274"/>
      <c r="I26" s="274"/>
      <c r="J26" s="58"/>
    </row>
    <row r="27" spans="1:10" s="59" customFormat="1" ht="12" hidden="1" x14ac:dyDescent="0.3">
      <c r="A27" s="56"/>
      <c r="B27" s="255" t="s">
        <v>32</v>
      </c>
      <c r="C27" s="255"/>
      <c r="D27" s="274"/>
      <c r="E27" s="274"/>
      <c r="F27" s="274"/>
      <c r="G27" s="63" t="s">
        <v>28</v>
      </c>
      <c r="H27" s="274"/>
      <c r="I27" s="274"/>
      <c r="J27" s="58"/>
    </row>
    <row r="28" spans="1:10" s="44" customFormat="1" ht="24" x14ac:dyDescent="0.3">
      <c r="A28" s="49"/>
      <c r="B28" s="250" t="s">
        <v>33</v>
      </c>
      <c r="C28" s="250"/>
      <c r="D28" s="270">
        <v>45994</v>
      </c>
      <c r="E28" s="270"/>
      <c r="F28" s="270"/>
      <c r="G28" s="61" t="s">
        <v>34</v>
      </c>
      <c r="H28" s="270" t="s">
        <v>549</v>
      </c>
      <c r="I28" s="270"/>
      <c r="J28" s="50"/>
    </row>
    <row r="29" spans="1:10" s="44" customFormat="1" ht="10.5" customHeight="1" x14ac:dyDescent="0.3">
      <c r="A29" s="49"/>
      <c r="B29" s="64"/>
      <c r="C29" s="65"/>
      <c r="D29" s="66"/>
      <c r="E29" s="66"/>
      <c r="F29" s="66"/>
      <c r="G29" s="66"/>
      <c r="H29" s="50"/>
      <c r="I29" s="67"/>
      <c r="J29" s="50"/>
    </row>
    <row r="30" spans="1:10" s="44" customFormat="1" ht="12" x14ac:dyDescent="0.3">
      <c r="A30" s="49"/>
      <c r="B30" s="271" t="s">
        <v>35</v>
      </c>
      <c r="C30" s="271"/>
      <c r="D30" s="271"/>
      <c r="E30" s="271"/>
      <c r="F30" s="271"/>
      <c r="G30" s="271"/>
      <c r="H30" s="271"/>
      <c r="I30" s="271"/>
      <c r="J30" s="50"/>
    </row>
    <row r="31" spans="1:10" s="44" customFormat="1" ht="12" x14ac:dyDescent="0.3">
      <c r="A31" s="49"/>
      <c r="B31" s="272" t="s">
        <v>36</v>
      </c>
      <c r="C31" s="272"/>
      <c r="D31" s="68" t="s">
        <v>37</v>
      </c>
      <c r="E31" s="68" t="s">
        <v>38</v>
      </c>
      <c r="F31" s="273" t="s">
        <v>39</v>
      </c>
      <c r="G31" s="273"/>
      <c r="H31" s="273"/>
      <c r="I31" s="273"/>
      <c r="J31" s="50"/>
    </row>
    <row r="32" spans="1:10" s="44" customFormat="1" ht="80.25" customHeight="1" x14ac:dyDescent="0.3">
      <c r="A32" s="49"/>
      <c r="B32" s="275" t="s">
        <v>163</v>
      </c>
      <c r="C32" s="275"/>
      <c r="D32" s="70">
        <v>46024</v>
      </c>
      <c r="E32" s="70" t="s">
        <v>550</v>
      </c>
      <c r="F32" s="276" t="s">
        <v>551</v>
      </c>
      <c r="G32" s="276"/>
      <c r="H32" s="276"/>
      <c r="I32" s="276"/>
      <c r="J32" s="50"/>
    </row>
    <row r="33" spans="1:22" s="75" customFormat="1" x14ac:dyDescent="0.2">
      <c r="A33" s="71"/>
      <c r="B33" s="71"/>
      <c r="C33" s="72"/>
      <c r="D33" s="71"/>
      <c r="E33" s="71"/>
      <c r="F33" s="71"/>
      <c r="G33" s="71"/>
      <c r="H33" s="71"/>
      <c r="I33" s="71"/>
      <c r="J33" s="71"/>
      <c r="K33" s="71"/>
      <c r="L33" s="71"/>
      <c r="M33" s="73"/>
      <c r="N33" s="74"/>
      <c r="O33" s="74"/>
      <c r="P33" s="74"/>
      <c r="R33" s="71"/>
      <c r="S33" s="71"/>
      <c r="T33" s="71"/>
      <c r="U33" s="71"/>
      <c r="V33" s="71"/>
    </row>
    <row r="34" spans="1:22" s="75" customFormat="1" ht="12" x14ac:dyDescent="0.2">
      <c r="A34" s="76"/>
      <c r="B34" s="249" t="s">
        <v>40</v>
      </c>
      <c r="C34" s="249"/>
      <c r="D34" s="249"/>
      <c r="E34" s="249"/>
      <c r="F34" s="249"/>
      <c r="G34" s="249"/>
      <c r="H34" s="249"/>
      <c r="I34" s="249"/>
      <c r="J34" s="71"/>
      <c r="K34" s="77"/>
      <c r="L34" s="77"/>
      <c r="M34" s="77"/>
      <c r="N34" s="77"/>
      <c r="O34" s="77"/>
      <c r="P34" s="77"/>
      <c r="R34" s="71"/>
      <c r="S34" s="71"/>
      <c r="T34" s="71"/>
      <c r="U34" s="71"/>
      <c r="V34" s="71"/>
    </row>
    <row r="35" spans="1:22" s="75" customFormat="1" ht="30" customHeight="1" x14ac:dyDescent="0.2">
      <c r="A35" s="76"/>
      <c r="B35" s="277" t="s">
        <v>39</v>
      </c>
      <c r="C35" s="277"/>
      <c r="D35" s="278" t="s">
        <v>41</v>
      </c>
      <c r="E35" s="279" t="s">
        <v>42</v>
      </c>
      <c r="F35" s="279" t="s">
        <v>43</v>
      </c>
      <c r="G35" s="279" t="s">
        <v>44</v>
      </c>
      <c r="H35" s="279"/>
      <c r="I35" s="279" t="s">
        <v>45</v>
      </c>
      <c r="J35" s="71"/>
      <c r="K35" s="81"/>
      <c r="L35" s="81"/>
      <c r="M35" s="81"/>
      <c r="N35" s="81"/>
      <c r="O35" s="81"/>
      <c r="P35" s="81"/>
      <c r="R35" s="71"/>
      <c r="S35" s="71"/>
      <c r="T35" s="71"/>
      <c r="U35" s="71"/>
      <c r="V35" s="71"/>
    </row>
    <row r="36" spans="1:22" s="75" customFormat="1" ht="12" x14ac:dyDescent="0.2">
      <c r="A36" s="76"/>
      <c r="B36" s="277"/>
      <c r="C36" s="277"/>
      <c r="D36" s="278"/>
      <c r="E36" s="279"/>
      <c r="F36" s="279"/>
      <c r="G36" s="80" t="s">
        <v>46</v>
      </c>
      <c r="H36" s="80" t="s">
        <v>47</v>
      </c>
      <c r="I36" s="279"/>
      <c r="J36" s="71"/>
      <c r="K36" s="82"/>
      <c r="L36" s="83"/>
      <c r="M36" s="84"/>
      <c r="N36" s="83"/>
      <c r="O36" s="85"/>
      <c r="P36" s="85"/>
      <c r="R36" s="71"/>
      <c r="S36" s="71"/>
      <c r="T36" s="71"/>
      <c r="U36" s="71"/>
      <c r="V36" s="71"/>
    </row>
    <row r="37" spans="1:22" s="75" customFormat="1" x14ac:dyDescent="0.2">
      <c r="A37" s="76"/>
      <c r="B37" s="284" t="s">
        <v>552</v>
      </c>
      <c r="C37" s="284"/>
      <c r="D37" s="87">
        <v>196442497</v>
      </c>
      <c r="E37" s="87">
        <v>0</v>
      </c>
      <c r="F37" s="88">
        <f>SUM(D37:E37)</f>
        <v>196442497</v>
      </c>
      <c r="G37" s="87">
        <f>+F37*H37</f>
        <v>0</v>
      </c>
      <c r="H37" s="89">
        <v>0</v>
      </c>
      <c r="I37" s="90">
        <f>+G37</f>
        <v>0</v>
      </c>
      <c r="J37" s="71"/>
      <c r="K37" s="82"/>
      <c r="L37" s="83"/>
      <c r="M37" s="83"/>
      <c r="N37" s="83"/>
      <c r="O37" s="85"/>
      <c r="P37" s="85"/>
      <c r="R37" s="71"/>
      <c r="S37" s="71"/>
      <c r="T37" s="71"/>
      <c r="U37" s="71"/>
      <c r="V37" s="71"/>
    </row>
    <row r="38" spans="1:22" s="75" customFormat="1" x14ac:dyDescent="0.2">
      <c r="A38" s="76"/>
      <c r="B38" s="284" t="s">
        <v>553</v>
      </c>
      <c r="C38" s="284"/>
      <c r="D38" s="87">
        <v>19644249.699999999</v>
      </c>
      <c r="E38" s="87">
        <v>0</v>
      </c>
      <c r="F38" s="88">
        <f t="shared" ref="F38:F56" si="0">SUM(D38:E38)</f>
        <v>19644249.699999999</v>
      </c>
      <c r="G38" s="87">
        <f t="shared" ref="G38:G56" si="1">+F38*H38</f>
        <v>0</v>
      </c>
      <c r="H38" s="89">
        <v>0</v>
      </c>
      <c r="I38" s="90">
        <f t="shared" ref="I38:I56" si="2">+G38</f>
        <v>0</v>
      </c>
      <c r="J38" s="71"/>
      <c r="K38" s="82"/>
      <c r="L38" s="83"/>
      <c r="M38" s="83"/>
      <c r="N38" s="83"/>
      <c r="O38" s="85"/>
      <c r="P38" s="85"/>
      <c r="R38" s="71"/>
      <c r="S38" s="71"/>
      <c r="T38" s="71"/>
      <c r="U38" s="71"/>
      <c r="V38" s="71"/>
    </row>
    <row r="39" spans="1:22" s="75" customFormat="1" x14ac:dyDescent="0.2">
      <c r="A39" s="76"/>
      <c r="B39" s="284" t="s">
        <v>554</v>
      </c>
      <c r="C39" s="284"/>
      <c r="D39" s="87">
        <v>7857699.8799999999</v>
      </c>
      <c r="E39" s="87">
        <v>0</v>
      </c>
      <c r="F39" s="88">
        <f>SUM(D39:E39)</f>
        <v>7857699.8799999999</v>
      </c>
      <c r="G39" s="87">
        <f t="shared" si="1"/>
        <v>0</v>
      </c>
      <c r="H39" s="89">
        <v>0</v>
      </c>
      <c r="I39" s="90">
        <f t="shared" si="2"/>
        <v>0</v>
      </c>
      <c r="J39" s="71"/>
      <c r="K39" s="82"/>
      <c r="L39" s="83"/>
      <c r="M39" s="83"/>
      <c r="N39" s="83"/>
      <c r="O39" s="85"/>
      <c r="P39" s="85"/>
      <c r="R39" s="71"/>
      <c r="S39" s="71"/>
      <c r="T39" s="71"/>
      <c r="U39" s="71"/>
      <c r="V39" s="71"/>
    </row>
    <row r="40" spans="1:22" s="75" customFormat="1" x14ac:dyDescent="0.2">
      <c r="A40" s="76"/>
      <c r="B40" s="284" t="s">
        <v>555</v>
      </c>
      <c r="C40" s="284"/>
      <c r="D40" s="87">
        <v>9822124.8499999996</v>
      </c>
      <c r="E40" s="87">
        <v>1866203.72</v>
      </c>
      <c r="F40" s="88">
        <f>SUM(D40:E40)</f>
        <v>11688328.57</v>
      </c>
      <c r="G40" s="87">
        <f t="shared" si="1"/>
        <v>0</v>
      </c>
      <c r="H40" s="89">
        <v>0</v>
      </c>
      <c r="I40" s="90">
        <f t="shared" si="2"/>
        <v>0</v>
      </c>
      <c r="J40" s="71"/>
      <c r="K40" s="82"/>
      <c r="L40" s="83"/>
      <c r="M40" s="83"/>
      <c r="N40" s="83"/>
      <c r="O40" s="85"/>
      <c r="P40" s="85"/>
      <c r="R40" s="71"/>
      <c r="S40" s="71"/>
      <c r="T40" s="71"/>
      <c r="U40" s="71"/>
      <c r="V40" s="71"/>
    </row>
    <row r="41" spans="1:22" s="75" customFormat="1" x14ac:dyDescent="0.2">
      <c r="A41" s="76"/>
      <c r="B41" s="284"/>
      <c r="C41" s="284"/>
      <c r="D41" s="87"/>
      <c r="E41" s="87"/>
      <c r="F41" s="88">
        <f t="shared" si="0"/>
        <v>0</v>
      </c>
      <c r="G41" s="87">
        <f t="shared" si="1"/>
        <v>0</v>
      </c>
      <c r="H41" s="89">
        <v>0</v>
      </c>
      <c r="I41" s="90">
        <f t="shared" si="2"/>
        <v>0</v>
      </c>
      <c r="J41" s="71"/>
      <c r="K41" s="82"/>
      <c r="L41" s="83"/>
      <c r="M41" s="83"/>
      <c r="N41" s="83"/>
      <c r="O41" s="85"/>
      <c r="P41" s="85"/>
      <c r="R41" s="71"/>
      <c r="S41" s="71"/>
      <c r="T41" s="71"/>
      <c r="U41" s="71"/>
      <c r="V41" s="71"/>
    </row>
    <row r="42" spans="1:22" s="75" customFormat="1" x14ac:dyDescent="0.2">
      <c r="A42" s="76"/>
      <c r="B42" s="284"/>
      <c r="C42" s="284"/>
      <c r="D42" s="87"/>
      <c r="E42" s="87"/>
      <c r="F42" s="88">
        <f t="shared" si="0"/>
        <v>0</v>
      </c>
      <c r="G42" s="87">
        <f t="shared" si="1"/>
        <v>0</v>
      </c>
      <c r="H42" s="89">
        <v>0</v>
      </c>
      <c r="I42" s="90">
        <f t="shared" si="2"/>
        <v>0</v>
      </c>
      <c r="J42" s="71"/>
      <c r="K42" s="82"/>
      <c r="L42" s="83"/>
      <c r="M42" s="83"/>
      <c r="N42" s="83"/>
      <c r="O42" s="85"/>
      <c r="P42" s="85"/>
      <c r="R42" s="71"/>
      <c r="S42" s="71"/>
      <c r="T42" s="71"/>
      <c r="U42" s="71"/>
      <c r="V42" s="71"/>
    </row>
    <row r="43" spans="1:22" s="75" customFormat="1" x14ac:dyDescent="0.2">
      <c r="A43" s="76"/>
      <c r="B43" s="284"/>
      <c r="C43" s="284"/>
      <c r="D43" s="87"/>
      <c r="E43" s="87"/>
      <c r="F43" s="88">
        <f t="shared" si="0"/>
        <v>0</v>
      </c>
      <c r="G43" s="87">
        <f t="shared" si="1"/>
        <v>0</v>
      </c>
      <c r="H43" s="89">
        <v>0</v>
      </c>
      <c r="I43" s="90">
        <f t="shared" si="2"/>
        <v>0</v>
      </c>
      <c r="J43" s="71"/>
      <c r="K43" s="82"/>
      <c r="L43" s="83"/>
      <c r="M43" s="83"/>
      <c r="N43" s="83"/>
      <c r="O43" s="85"/>
      <c r="P43" s="85"/>
      <c r="R43" s="71"/>
      <c r="S43" s="71"/>
      <c r="T43" s="71"/>
      <c r="U43" s="71"/>
      <c r="V43" s="71"/>
    </row>
    <row r="44" spans="1:22" s="75" customFormat="1" x14ac:dyDescent="0.2">
      <c r="A44" s="76"/>
      <c r="B44" s="284"/>
      <c r="C44" s="284"/>
      <c r="D44" s="87"/>
      <c r="E44" s="87"/>
      <c r="F44" s="88">
        <f t="shared" si="0"/>
        <v>0</v>
      </c>
      <c r="G44" s="87">
        <f t="shared" si="1"/>
        <v>0</v>
      </c>
      <c r="H44" s="89">
        <v>0</v>
      </c>
      <c r="I44" s="90">
        <f t="shared" si="2"/>
        <v>0</v>
      </c>
      <c r="J44" s="71"/>
      <c r="K44" s="82"/>
      <c r="L44" s="83"/>
      <c r="M44" s="83"/>
      <c r="N44" s="83"/>
      <c r="O44" s="85"/>
      <c r="P44" s="85"/>
      <c r="R44" s="71"/>
      <c r="S44" s="71"/>
      <c r="T44" s="71"/>
      <c r="U44" s="71"/>
      <c r="V44" s="71"/>
    </row>
    <row r="45" spans="1:22" s="75" customFormat="1" x14ac:dyDescent="0.2">
      <c r="A45" s="76"/>
      <c r="B45" s="284"/>
      <c r="C45" s="284"/>
      <c r="D45" s="87"/>
      <c r="E45" s="87"/>
      <c r="F45" s="88">
        <f t="shared" si="0"/>
        <v>0</v>
      </c>
      <c r="G45" s="87">
        <f t="shared" si="1"/>
        <v>0</v>
      </c>
      <c r="H45" s="89">
        <v>0</v>
      </c>
      <c r="I45" s="90">
        <f t="shared" si="2"/>
        <v>0</v>
      </c>
      <c r="J45" s="71"/>
      <c r="K45" s="82"/>
      <c r="L45" s="83"/>
      <c r="M45" s="83"/>
      <c r="N45" s="83"/>
      <c r="O45" s="85"/>
      <c r="P45" s="85"/>
      <c r="R45" s="71"/>
      <c r="S45" s="71"/>
      <c r="T45" s="71"/>
      <c r="U45" s="71"/>
      <c r="V45" s="71"/>
    </row>
    <row r="46" spans="1:22" s="75" customFormat="1" x14ac:dyDescent="0.2">
      <c r="A46" s="76"/>
      <c r="B46" s="284"/>
      <c r="C46" s="284"/>
      <c r="D46" s="87"/>
      <c r="E46" s="87"/>
      <c r="F46" s="88">
        <f t="shared" si="0"/>
        <v>0</v>
      </c>
      <c r="G46" s="87">
        <f t="shared" si="1"/>
        <v>0</v>
      </c>
      <c r="H46" s="89">
        <v>0</v>
      </c>
      <c r="I46" s="90">
        <f t="shared" si="2"/>
        <v>0</v>
      </c>
      <c r="J46" s="71"/>
      <c r="K46" s="82"/>
      <c r="L46" s="83"/>
      <c r="M46" s="83"/>
      <c r="N46" s="83"/>
      <c r="O46" s="85"/>
      <c r="P46" s="85"/>
      <c r="R46" s="71"/>
      <c r="S46" s="71"/>
      <c r="T46" s="71"/>
      <c r="U46" s="71"/>
      <c r="V46" s="71"/>
    </row>
    <row r="47" spans="1:22" s="75" customFormat="1" x14ac:dyDescent="0.2">
      <c r="A47" s="76"/>
      <c r="B47" s="284"/>
      <c r="C47" s="284"/>
      <c r="D47" s="87"/>
      <c r="E47" s="87"/>
      <c r="F47" s="88">
        <f t="shared" si="0"/>
        <v>0</v>
      </c>
      <c r="G47" s="87">
        <f t="shared" si="1"/>
        <v>0</v>
      </c>
      <c r="H47" s="89">
        <v>0</v>
      </c>
      <c r="I47" s="90">
        <f t="shared" si="2"/>
        <v>0</v>
      </c>
      <c r="J47" s="71"/>
      <c r="K47" s="82"/>
      <c r="L47" s="83"/>
      <c r="M47" s="83"/>
      <c r="N47" s="83"/>
      <c r="O47" s="85"/>
      <c r="P47" s="85"/>
      <c r="R47" s="71"/>
      <c r="S47" s="71"/>
      <c r="T47" s="71"/>
      <c r="U47" s="71"/>
      <c r="V47" s="71"/>
    </row>
    <row r="48" spans="1:22" s="75" customFormat="1" x14ac:dyDescent="0.2">
      <c r="A48" s="76"/>
      <c r="B48" s="284"/>
      <c r="C48" s="284"/>
      <c r="D48" s="87"/>
      <c r="E48" s="87"/>
      <c r="F48" s="88">
        <f t="shared" si="0"/>
        <v>0</v>
      </c>
      <c r="G48" s="87">
        <f t="shared" si="1"/>
        <v>0</v>
      </c>
      <c r="H48" s="89">
        <v>0</v>
      </c>
      <c r="I48" s="90">
        <f t="shared" si="2"/>
        <v>0</v>
      </c>
      <c r="J48" s="71"/>
      <c r="K48" s="82"/>
      <c r="L48" s="83"/>
      <c r="M48" s="83"/>
      <c r="N48" s="83"/>
      <c r="O48" s="85"/>
      <c r="P48" s="85"/>
      <c r="R48" s="71"/>
      <c r="S48" s="71"/>
      <c r="T48" s="71"/>
      <c r="U48" s="71"/>
      <c r="V48" s="71"/>
    </row>
    <row r="49" spans="1:22" s="75" customFormat="1" x14ac:dyDescent="0.2">
      <c r="A49" s="76"/>
      <c r="B49" s="284"/>
      <c r="C49" s="284"/>
      <c r="D49" s="87"/>
      <c r="E49" s="87"/>
      <c r="F49" s="88">
        <f t="shared" si="0"/>
        <v>0</v>
      </c>
      <c r="G49" s="87">
        <f t="shared" si="1"/>
        <v>0</v>
      </c>
      <c r="H49" s="89">
        <v>0</v>
      </c>
      <c r="I49" s="90">
        <f t="shared" si="2"/>
        <v>0</v>
      </c>
      <c r="J49" s="71"/>
      <c r="K49" s="82"/>
      <c r="L49" s="83"/>
      <c r="M49" s="83"/>
      <c r="N49" s="83"/>
      <c r="O49" s="85"/>
      <c r="P49" s="85"/>
      <c r="R49" s="71"/>
      <c r="S49" s="71"/>
      <c r="T49" s="71"/>
      <c r="U49" s="71"/>
      <c r="V49" s="71"/>
    </row>
    <row r="50" spans="1:22" s="75" customFormat="1" x14ac:dyDescent="0.2">
      <c r="A50" s="76"/>
      <c r="B50" s="284"/>
      <c r="C50" s="284"/>
      <c r="D50" s="87"/>
      <c r="E50" s="87"/>
      <c r="F50" s="88">
        <f t="shared" si="0"/>
        <v>0</v>
      </c>
      <c r="G50" s="87">
        <f t="shared" si="1"/>
        <v>0</v>
      </c>
      <c r="H50" s="89">
        <v>0</v>
      </c>
      <c r="I50" s="90">
        <f t="shared" si="2"/>
        <v>0</v>
      </c>
      <c r="J50" s="71"/>
      <c r="K50" s="82"/>
      <c r="L50" s="83"/>
      <c r="M50" s="83"/>
      <c r="N50" s="83"/>
      <c r="O50" s="85"/>
      <c r="P50" s="85"/>
      <c r="R50" s="71"/>
      <c r="S50" s="71"/>
      <c r="T50" s="71"/>
      <c r="U50" s="71"/>
      <c r="V50" s="71"/>
    </row>
    <row r="51" spans="1:22" s="75" customFormat="1" x14ac:dyDescent="0.2">
      <c r="A51" s="76"/>
      <c r="B51" s="284"/>
      <c r="C51" s="284"/>
      <c r="D51" s="87"/>
      <c r="E51" s="87"/>
      <c r="F51" s="88">
        <f t="shared" si="0"/>
        <v>0</v>
      </c>
      <c r="G51" s="87">
        <f t="shared" si="1"/>
        <v>0</v>
      </c>
      <c r="H51" s="89">
        <v>0</v>
      </c>
      <c r="I51" s="90">
        <f t="shared" si="2"/>
        <v>0</v>
      </c>
      <c r="J51" s="71"/>
      <c r="K51" s="82"/>
      <c r="L51" s="83"/>
      <c r="M51" s="83"/>
      <c r="N51" s="83"/>
      <c r="O51" s="85"/>
      <c r="P51" s="85"/>
      <c r="R51" s="71"/>
      <c r="S51" s="71"/>
      <c r="T51" s="71"/>
      <c r="U51" s="71"/>
      <c r="V51" s="71"/>
    </row>
    <row r="52" spans="1:22" s="75" customFormat="1" x14ac:dyDescent="0.2">
      <c r="A52" s="76"/>
      <c r="B52" s="284"/>
      <c r="C52" s="284"/>
      <c r="D52" s="87"/>
      <c r="E52" s="87"/>
      <c r="F52" s="88">
        <f t="shared" si="0"/>
        <v>0</v>
      </c>
      <c r="G52" s="87">
        <f t="shared" si="1"/>
        <v>0</v>
      </c>
      <c r="H52" s="89">
        <v>0</v>
      </c>
      <c r="I52" s="90">
        <f t="shared" si="2"/>
        <v>0</v>
      </c>
      <c r="J52" s="71"/>
      <c r="K52" s="82"/>
      <c r="L52" s="83"/>
      <c r="M52" s="83"/>
      <c r="N52" s="83"/>
      <c r="O52" s="85"/>
      <c r="P52" s="85"/>
      <c r="R52" s="71"/>
      <c r="S52" s="71"/>
      <c r="T52" s="71"/>
      <c r="U52" s="71"/>
      <c r="V52" s="71"/>
    </row>
    <row r="53" spans="1:22" s="75" customFormat="1" x14ac:dyDescent="0.2">
      <c r="A53" s="76"/>
      <c r="B53" s="284"/>
      <c r="C53" s="284"/>
      <c r="D53" s="87"/>
      <c r="E53" s="87"/>
      <c r="F53" s="88">
        <f t="shared" si="0"/>
        <v>0</v>
      </c>
      <c r="G53" s="87">
        <f t="shared" si="1"/>
        <v>0</v>
      </c>
      <c r="H53" s="89">
        <v>0</v>
      </c>
      <c r="I53" s="90">
        <f t="shared" si="2"/>
        <v>0</v>
      </c>
      <c r="J53" s="71"/>
      <c r="K53" s="82"/>
      <c r="L53" s="83"/>
      <c r="M53" s="83"/>
      <c r="N53" s="83"/>
      <c r="O53" s="85"/>
      <c r="P53" s="85"/>
      <c r="R53" s="71"/>
      <c r="S53" s="71"/>
      <c r="T53" s="71"/>
      <c r="U53" s="71"/>
      <c r="V53" s="71"/>
    </row>
    <row r="54" spans="1:22" s="75" customFormat="1" x14ac:dyDescent="0.2">
      <c r="A54" s="76"/>
      <c r="B54" s="284"/>
      <c r="C54" s="284"/>
      <c r="D54" s="87"/>
      <c r="E54" s="87"/>
      <c r="F54" s="88">
        <f t="shared" si="0"/>
        <v>0</v>
      </c>
      <c r="G54" s="87">
        <f t="shared" si="1"/>
        <v>0</v>
      </c>
      <c r="H54" s="89">
        <v>0</v>
      </c>
      <c r="I54" s="90">
        <f t="shared" si="2"/>
        <v>0</v>
      </c>
      <c r="J54" s="71"/>
      <c r="K54" s="82"/>
      <c r="L54" s="83"/>
      <c r="M54" s="83"/>
      <c r="N54" s="83"/>
      <c r="O54" s="85"/>
      <c r="P54" s="85"/>
      <c r="R54" s="71"/>
      <c r="S54" s="71"/>
      <c r="T54" s="71"/>
      <c r="U54" s="71"/>
      <c r="V54" s="71"/>
    </row>
    <row r="55" spans="1:22" s="75" customFormat="1" x14ac:dyDescent="0.2">
      <c r="A55" s="76"/>
      <c r="B55" s="284"/>
      <c r="C55" s="284"/>
      <c r="D55" s="87"/>
      <c r="E55" s="87"/>
      <c r="F55" s="88">
        <f t="shared" si="0"/>
        <v>0</v>
      </c>
      <c r="G55" s="87">
        <f t="shared" si="1"/>
        <v>0</v>
      </c>
      <c r="H55" s="89">
        <v>0</v>
      </c>
      <c r="I55" s="90">
        <f t="shared" si="2"/>
        <v>0</v>
      </c>
      <c r="J55" s="71"/>
      <c r="K55" s="82"/>
      <c r="L55" s="83"/>
      <c r="M55" s="83"/>
      <c r="N55" s="83"/>
      <c r="O55" s="85"/>
      <c r="P55" s="85"/>
      <c r="R55" s="71"/>
      <c r="S55" s="71"/>
      <c r="T55" s="71"/>
      <c r="U55" s="71"/>
      <c r="V55" s="71"/>
    </row>
    <row r="56" spans="1:22" s="75" customFormat="1" x14ac:dyDescent="0.2">
      <c r="A56" s="76"/>
      <c r="B56" s="284"/>
      <c r="C56" s="284"/>
      <c r="D56" s="87"/>
      <c r="E56" s="87"/>
      <c r="F56" s="88">
        <f t="shared" si="0"/>
        <v>0</v>
      </c>
      <c r="G56" s="87">
        <f t="shared" si="1"/>
        <v>0</v>
      </c>
      <c r="H56" s="89">
        <v>0</v>
      </c>
      <c r="I56" s="90">
        <f t="shared" si="2"/>
        <v>0</v>
      </c>
      <c r="J56" s="71"/>
      <c r="K56" s="82"/>
      <c r="L56" s="83"/>
      <c r="M56" s="83"/>
      <c r="N56" s="83"/>
      <c r="O56" s="85"/>
      <c r="P56" s="85"/>
      <c r="R56" s="71"/>
      <c r="S56" s="71"/>
      <c r="T56" s="71"/>
      <c r="U56" s="71"/>
      <c r="V56" s="71"/>
    </row>
    <row r="57" spans="1:22" ht="17.25" customHeight="1" x14ac:dyDescent="0.2">
      <c r="A57" s="76"/>
      <c r="B57" s="91" t="s">
        <v>48</v>
      </c>
      <c r="C57" s="91"/>
      <c r="D57" s="92">
        <f>+SUM(D37:D56)</f>
        <v>233766571.42999998</v>
      </c>
      <c r="E57" s="93">
        <f>SUM(E37:E56)</f>
        <v>1866203.72</v>
      </c>
      <c r="F57" s="94">
        <f>D57+E57</f>
        <v>235632775.14999998</v>
      </c>
      <c r="G57" s="92">
        <f>+SUM(G37:G56)</f>
        <v>0</v>
      </c>
      <c r="H57" s="92">
        <f>+SUM(H37:H56)</f>
        <v>0</v>
      </c>
      <c r="I57" s="92">
        <f>+SUM(I37:I56)</f>
        <v>0</v>
      </c>
      <c r="K57" s="82"/>
      <c r="L57" s="83"/>
      <c r="M57" s="83"/>
      <c r="N57" s="83"/>
      <c r="O57" s="85"/>
      <c r="P57" s="85"/>
    </row>
    <row r="58" spans="1:22" ht="12" x14ac:dyDescent="0.2">
      <c r="A58" s="76"/>
      <c r="B58" s="78" t="s">
        <v>49</v>
      </c>
      <c r="C58" s="78"/>
      <c r="D58" s="79" t="s">
        <v>41</v>
      </c>
      <c r="E58" s="80" t="s">
        <v>42</v>
      </c>
      <c r="F58" s="80" t="s">
        <v>43</v>
      </c>
      <c r="G58" s="80" t="s">
        <v>46</v>
      </c>
      <c r="H58" s="80" t="s">
        <v>47</v>
      </c>
      <c r="I58" s="79" t="s">
        <v>45</v>
      </c>
      <c r="K58" s="77"/>
      <c r="L58" s="77"/>
      <c r="M58" s="81"/>
      <c r="N58" s="81"/>
      <c r="O58" s="95"/>
      <c r="P58" s="95"/>
    </row>
    <row r="59" spans="1:22" ht="12" x14ac:dyDescent="0.2">
      <c r="A59" s="76"/>
      <c r="B59" s="86"/>
      <c r="C59" s="86"/>
      <c r="D59" s="96">
        <v>0</v>
      </c>
      <c r="E59" s="96">
        <v>0</v>
      </c>
      <c r="F59" s="97">
        <f>SUM(D59:E59)</f>
        <v>0</v>
      </c>
      <c r="G59" s="87">
        <f>+F59*H59</f>
        <v>0</v>
      </c>
      <c r="H59" s="89">
        <v>0</v>
      </c>
      <c r="I59" s="98">
        <f>G59</f>
        <v>0</v>
      </c>
      <c r="K59" s="81"/>
      <c r="L59" s="81"/>
      <c r="M59" s="81"/>
      <c r="N59" s="81"/>
      <c r="O59" s="99"/>
      <c r="P59" s="99"/>
    </row>
    <row r="60" spans="1:22" ht="12" x14ac:dyDescent="0.25">
      <c r="A60" s="76"/>
      <c r="B60" s="48" t="s">
        <v>50</v>
      </c>
      <c r="C60" s="48"/>
      <c r="D60" s="100">
        <f>SUM(D59:D59)</f>
        <v>0</v>
      </c>
      <c r="E60" s="100">
        <f>SUM(E59:E59)</f>
        <v>0</v>
      </c>
      <c r="F60" s="100">
        <f>SUM(F59:F59)</f>
        <v>0</v>
      </c>
      <c r="G60" s="285" t="s">
        <v>51</v>
      </c>
      <c r="H60" s="285"/>
      <c r="I60" s="101">
        <f>SUM(I59:I59)</f>
        <v>0</v>
      </c>
      <c r="M60" s="71"/>
      <c r="N60" s="73"/>
    </row>
    <row r="61" spans="1:22" ht="12" x14ac:dyDescent="0.2">
      <c r="A61" s="76"/>
      <c r="B61" s="286" t="s">
        <v>52</v>
      </c>
      <c r="C61" s="286"/>
      <c r="D61" s="286"/>
      <c r="E61" s="286"/>
      <c r="F61" s="102">
        <f>F57+F60</f>
        <v>235632775.14999998</v>
      </c>
      <c r="G61" s="286" t="s">
        <v>53</v>
      </c>
      <c r="H61" s="286"/>
      <c r="I61" s="102">
        <f>+I57+I60</f>
        <v>0</v>
      </c>
      <c r="M61" s="71"/>
      <c r="N61" s="73"/>
    </row>
    <row r="62" spans="1:22" ht="12" x14ac:dyDescent="0.2">
      <c r="A62" s="76"/>
      <c r="B62" s="301" t="s">
        <v>54</v>
      </c>
      <c r="C62" s="301"/>
      <c r="D62" s="285" t="s">
        <v>55</v>
      </c>
      <c r="E62" s="61" t="s">
        <v>56</v>
      </c>
      <c r="F62" s="103">
        <f>+E57+E60</f>
        <v>1866203.72</v>
      </c>
      <c r="G62" s="302" t="s">
        <v>57</v>
      </c>
      <c r="H62" s="303">
        <f>IFERROR(SUM(H64:H66),"")</f>
        <v>0</v>
      </c>
      <c r="I62" s="280">
        <f>+I61</f>
        <v>0</v>
      </c>
      <c r="M62" s="71"/>
      <c r="N62" s="73"/>
    </row>
    <row r="63" spans="1:22" ht="12" x14ac:dyDescent="0.2">
      <c r="A63" s="76"/>
      <c r="B63" s="301"/>
      <c r="C63" s="301"/>
      <c r="D63" s="285"/>
      <c r="E63" s="61" t="s">
        <v>58</v>
      </c>
      <c r="F63" s="103">
        <f>+F61-F62</f>
        <v>233766571.42999998</v>
      </c>
      <c r="G63" s="302"/>
      <c r="H63" s="303"/>
      <c r="I63" s="280"/>
      <c r="M63" s="71"/>
      <c r="N63" s="73"/>
    </row>
    <row r="64" spans="1:22" ht="12" x14ac:dyDescent="0.2">
      <c r="A64" s="76"/>
      <c r="B64" s="105" t="s">
        <v>59</v>
      </c>
      <c r="C64" s="106">
        <f>IFERROR(+F64/F61,"")</f>
        <v>0</v>
      </c>
      <c r="D64" s="107" t="s">
        <v>59</v>
      </c>
      <c r="E64" s="108">
        <f>+E89</f>
        <v>0</v>
      </c>
      <c r="F64" s="109">
        <f>+E89</f>
        <v>0</v>
      </c>
      <c r="G64" s="110" t="s">
        <v>60</v>
      </c>
      <c r="H64" s="111" t="str">
        <f>IFERROR(+I64/I62,"")</f>
        <v/>
      </c>
      <c r="I64" s="112">
        <f>G89</f>
        <v>0</v>
      </c>
      <c r="M64" s="71"/>
      <c r="N64" s="73"/>
    </row>
    <row r="65" spans="1:19" ht="12" x14ac:dyDescent="0.2">
      <c r="A65" s="76"/>
      <c r="B65" s="113" t="s">
        <v>61</v>
      </c>
      <c r="C65" s="114">
        <f>IFERROR(+F65/F61,"")</f>
        <v>1.0000000000000002</v>
      </c>
      <c r="D65" s="115" t="s">
        <v>61</v>
      </c>
      <c r="E65" s="108">
        <f>+M82</f>
        <v>235632775.15000001</v>
      </c>
      <c r="F65" s="116">
        <f>+M82</f>
        <v>235632775.15000001</v>
      </c>
      <c r="G65" s="117" t="s">
        <v>62</v>
      </c>
      <c r="H65" s="118" t="str">
        <f>IFERROR(+I65/I62,"")</f>
        <v/>
      </c>
      <c r="I65" s="116">
        <f>O77</f>
        <v>0</v>
      </c>
      <c r="M65" s="71"/>
      <c r="N65" s="73"/>
    </row>
    <row r="66" spans="1:19" ht="12" x14ac:dyDescent="0.2">
      <c r="A66" s="76"/>
      <c r="B66" s="119" t="s">
        <v>63</v>
      </c>
      <c r="C66" s="120">
        <f>IFERROR(+F66/F61,"")</f>
        <v>1.0000000000000002</v>
      </c>
      <c r="D66" s="121" t="s">
        <v>63</v>
      </c>
      <c r="E66" s="108">
        <f>E65-E64</f>
        <v>235632775.15000001</v>
      </c>
      <c r="F66" s="122">
        <f>+F65-F64</f>
        <v>235632775.15000001</v>
      </c>
      <c r="G66" s="123" t="s">
        <v>64</v>
      </c>
      <c r="H66" s="124" t="str">
        <f>IFERROR(+I66/I62,"")</f>
        <v/>
      </c>
      <c r="I66" s="122">
        <f>I62-I64-I65</f>
        <v>0</v>
      </c>
      <c r="M66" s="71"/>
      <c r="N66" s="73"/>
    </row>
    <row r="67" spans="1:19" x14ac:dyDescent="0.2">
      <c r="A67" s="76"/>
      <c r="C67" s="71"/>
      <c r="D67" s="72"/>
      <c r="M67" s="71"/>
      <c r="N67" s="73"/>
    </row>
    <row r="68" spans="1:19" ht="12" x14ac:dyDescent="0.2">
      <c r="A68" s="76"/>
      <c r="B68" s="281" t="s">
        <v>65</v>
      </c>
      <c r="C68" s="282"/>
      <c r="D68" s="282"/>
      <c r="E68" s="282"/>
      <c r="F68" s="282"/>
      <c r="G68" s="282"/>
      <c r="H68" s="282"/>
      <c r="I68" s="282"/>
      <c r="J68" s="282"/>
      <c r="K68" s="282"/>
      <c r="L68" s="282"/>
      <c r="M68" s="283"/>
      <c r="N68" s="73"/>
    </row>
    <row r="69" spans="1:19" ht="36" x14ac:dyDescent="0.2">
      <c r="A69" s="76"/>
      <c r="B69" s="125" t="s">
        <v>66</v>
      </c>
      <c r="C69" s="125" t="s">
        <v>37</v>
      </c>
      <c r="D69" s="125" t="s">
        <v>67</v>
      </c>
      <c r="E69" s="125" t="s">
        <v>68</v>
      </c>
      <c r="F69" s="125" t="s">
        <v>69</v>
      </c>
      <c r="G69" s="125" t="s">
        <v>70</v>
      </c>
      <c r="H69" s="125" t="s">
        <v>71</v>
      </c>
      <c r="I69" s="125" t="s">
        <v>72</v>
      </c>
      <c r="J69" s="126" t="s">
        <v>73</v>
      </c>
      <c r="K69" s="126" t="s">
        <v>74</v>
      </c>
      <c r="L69" s="127" t="s">
        <v>75</v>
      </c>
      <c r="M69" s="127" t="s">
        <v>76</v>
      </c>
      <c r="N69" s="128"/>
      <c r="Q69" s="129"/>
    </row>
    <row r="70" spans="1:19" x14ac:dyDescent="0.2">
      <c r="A70" s="76"/>
      <c r="B70" s="130">
        <v>46022</v>
      </c>
      <c r="C70" s="130">
        <v>45993</v>
      </c>
      <c r="D70" s="131">
        <v>65025</v>
      </c>
      <c r="E70" s="132"/>
      <c r="F70" s="131" t="s">
        <v>527</v>
      </c>
      <c r="G70" s="133">
        <v>235632775.15000001</v>
      </c>
      <c r="H70" s="134">
        <v>0</v>
      </c>
      <c r="I70" s="135" t="str">
        <f>IFERROR(+G70/H70,"")</f>
        <v/>
      </c>
      <c r="J70" s="133">
        <f>G70-H70</f>
        <v>235632775.15000001</v>
      </c>
      <c r="K70" s="136">
        <f>IFERROR(+J70/G70,"")</f>
        <v>1</v>
      </c>
      <c r="L70" s="137" t="s">
        <v>172</v>
      </c>
      <c r="M70" s="138">
        <f>+J70</f>
        <v>235632775.15000001</v>
      </c>
      <c r="N70" s="139"/>
      <c r="O70" s="140"/>
      <c r="P70" s="140"/>
    </row>
    <row r="71" spans="1:19" x14ac:dyDescent="0.2">
      <c r="A71" s="76"/>
      <c r="B71" s="69"/>
      <c r="C71" s="69"/>
      <c r="D71" s="131"/>
      <c r="E71" s="132"/>
      <c r="F71" s="131"/>
      <c r="G71" s="141">
        <v>0</v>
      </c>
      <c r="H71" s="141"/>
      <c r="I71" s="135" t="str">
        <f t="shared" ref="I71" si="3">IFERROR(+G71/H71,"")</f>
        <v/>
      </c>
      <c r="J71" s="141">
        <f>G71-H71</f>
        <v>0</v>
      </c>
      <c r="K71" s="136" t="str">
        <f t="shared" ref="K71" si="4">IFERROR(+J71/G71,"")</f>
        <v/>
      </c>
      <c r="L71" s="137"/>
      <c r="M71" s="142">
        <f>+J71</f>
        <v>0</v>
      </c>
      <c r="N71" s="73"/>
    </row>
    <row r="72" spans="1:19" ht="12" x14ac:dyDescent="0.2">
      <c r="A72" s="76"/>
      <c r="B72" s="143" t="s">
        <v>77</v>
      </c>
      <c r="C72" s="143"/>
      <c r="D72" s="143"/>
      <c r="E72" s="143"/>
      <c r="F72" s="143"/>
      <c r="G72" s="144">
        <f>SUM(G70:G71)</f>
        <v>235632775.15000001</v>
      </c>
      <c r="H72" s="145">
        <f>SUM(H70:H71)</f>
        <v>0</v>
      </c>
      <c r="I72" s="146"/>
      <c r="J72" s="145">
        <f>SUM(J70:J71)</f>
        <v>235632775.15000001</v>
      </c>
      <c r="K72" s="146"/>
      <c r="M72" s="71"/>
      <c r="N72" s="73"/>
    </row>
    <row r="73" spans="1:19" ht="18" customHeight="1" x14ac:dyDescent="0.2">
      <c r="A73" s="76"/>
      <c r="B73" s="143" t="s">
        <v>78</v>
      </c>
      <c r="C73" s="143"/>
      <c r="D73" s="143"/>
      <c r="E73" s="143"/>
      <c r="F73" s="143"/>
      <c r="G73" s="147">
        <v>1</v>
      </c>
      <c r="H73" s="148">
        <f>IFERROR(+H72/G72,"")</f>
        <v>0</v>
      </c>
      <c r="I73" s="149"/>
      <c r="J73" s="148">
        <f>IFERROR(+J72/G72,"")</f>
        <v>1</v>
      </c>
      <c r="K73" s="149"/>
      <c r="M73" s="71"/>
      <c r="N73" s="73"/>
      <c r="Q73" s="77"/>
    </row>
    <row r="74" spans="1:19" ht="15" customHeight="1" thickBot="1" x14ac:dyDescent="0.25">
      <c r="A74" s="76"/>
      <c r="B74" s="150"/>
      <c r="C74" s="150"/>
      <c r="D74" s="150"/>
      <c r="E74" s="150"/>
      <c r="F74" s="150"/>
      <c r="G74" s="99"/>
      <c r="H74" s="99"/>
      <c r="I74" s="99"/>
      <c r="J74" s="99"/>
      <c r="K74" s="99"/>
      <c r="M74" s="71"/>
      <c r="N74" s="73"/>
      <c r="Q74" s="151"/>
      <c r="R74" s="74"/>
      <c r="S74" s="75"/>
    </row>
    <row r="75" spans="1:19" ht="12" x14ac:dyDescent="0.2">
      <c r="A75" s="76"/>
      <c r="B75" s="281" t="s">
        <v>79</v>
      </c>
      <c r="C75" s="282"/>
      <c r="D75" s="282"/>
      <c r="E75" s="282"/>
      <c r="F75" s="282"/>
      <c r="G75" s="282"/>
      <c r="H75" s="282"/>
      <c r="I75" s="378" t="s">
        <v>80</v>
      </c>
      <c r="J75" s="281" t="s">
        <v>81</v>
      </c>
      <c r="K75" s="282"/>
      <c r="L75" s="282"/>
      <c r="M75" s="282"/>
      <c r="N75" s="282"/>
      <c r="O75" s="282"/>
      <c r="Q75" s="85"/>
      <c r="R75" s="74"/>
      <c r="S75" s="75"/>
    </row>
    <row r="76" spans="1:19" ht="26.25" customHeight="1" thickBot="1" x14ac:dyDescent="0.25">
      <c r="A76" s="76"/>
      <c r="B76" s="287" t="s">
        <v>39</v>
      </c>
      <c r="C76" s="288"/>
      <c r="D76" s="289" t="s">
        <v>82</v>
      </c>
      <c r="E76" s="290"/>
      <c r="F76" s="291" t="s">
        <v>83</v>
      </c>
      <c r="G76" s="292"/>
      <c r="H76" s="288"/>
      <c r="I76" s="379"/>
      <c r="J76" s="152" t="s">
        <v>39</v>
      </c>
      <c r="K76" s="153" t="s">
        <v>84</v>
      </c>
      <c r="L76" s="152" t="s">
        <v>85</v>
      </c>
      <c r="M76" s="153" t="s">
        <v>86</v>
      </c>
      <c r="N76" s="153" t="s">
        <v>87</v>
      </c>
      <c r="O76" s="153" t="s">
        <v>88</v>
      </c>
      <c r="P76" s="154"/>
      <c r="Q76" s="85"/>
      <c r="R76" s="74"/>
      <c r="S76" s="75"/>
    </row>
    <row r="77" spans="1:19" ht="15" customHeight="1" x14ac:dyDescent="0.2">
      <c r="A77" s="76"/>
      <c r="B77" s="293" t="s">
        <v>529</v>
      </c>
      <c r="C77" s="294"/>
      <c r="D77" s="297">
        <v>1</v>
      </c>
      <c r="E77" s="298"/>
      <c r="F77" s="155" t="s">
        <v>89</v>
      </c>
      <c r="G77" s="156">
        <v>1</v>
      </c>
      <c r="H77" s="157">
        <v>196442497</v>
      </c>
      <c r="I77" s="377">
        <f>IF(D18=LISTAS!E4,LISTAS!F4,LISTAS!F5)</f>
        <v>511115</v>
      </c>
      <c r="J77" s="69" t="s">
        <v>556</v>
      </c>
      <c r="K77" s="247">
        <v>233766571.43000001</v>
      </c>
      <c r="L77" s="247">
        <v>1866203.72</v>
      </c>
      <c r="M77" s="134">
        <f>+K77+L77</f>
        <v>235632775.15000001</v>
      </c>
      <c r="N77" s="104">
        <f>IFERROR(+M77/$G$72,"")</f>
        <v>1</v>
      </c>
      <c r="O77" s="160">
        <v>0</v>
      </c>
      <c r="P77" s="161"/>
      <c r="Q77" s="85"/>
      <c r="R77" s="74"/>
      <c r="S77" s="162"/>
    </row>
    <row r="78" spans="1:19" ht="15.75" customHeight="1" x14ac:dyDescent="0.2">
      <c r="A78" s="76"/>
      <c r="B78" s="295"/>
      <c r="C78" s="296"/>
      <c r="D78" s="299"/>
      <c r="E78" s="300"/>
      <c r="F78" s="163" t="s">
        <v>90</v>
      </c>
      <c r="G78" s="164">
        <v>0.1</v>
      </c>
      <c r="H78" s="165">
        <v>19644249.699999999</v>
      </c>
      <c r="I78" s="377"/>
      <c r="J78" s="158"/>
      <c r="K78" s="159">
        <v>0</v>
      </c>
      <c r="L78" s="159">
        <v>0</v>
      </c>
      <c r="M78" s="134">
        <f>+K78+L78</f>
        <v>0</v>
      </c>
      <c r="N78" s="104">
        <f t="shared" ref="N78:N81" si="5">IFERROR(+M78/$G$72,"")</f>
        <v>0</v>
      </c>
      <c r="O78" s="160">
        <v>0</v>
      </c>
      <c r="P78" s="161"/>
      <c r="Q78" s="85"/>
      <c r="R78" s="74"/>
      <c r="S78" s="162"/>
    </row>
    <row r="79" spans="1:19" ht="12" x14ac:dyDescent="0.2">
      <c r="A79" s="76"/>
      <c r="B79" s="264" t="s">
        <v>91</v>
      </c>
      <c r="C79" s="266"/>
      <c r="D79" s="304" t="s">
        <v>556</v>
      </c>
      <c r="E79" s="305"/>
      <c r="F79" s="166" t="s">
        <v>92</v>
      </c>
      <c r="G79" s="167">
        <v>0</v>
      </c>
      <c r="H79" s="165">
        <v>7857699.8799999999</v>
      </c>
      <c r="I79" s="377"/>
      <c r="J79" s="158"/>
      <c r="K79" s="159">
        <v>0</v>
      </c>
      <c r="L79" s="159">
        <v>0</v>
      </c>
      <c r="M79" s="134">
        <f>+K79+L79</f>
        <v>0</v>
      </c>
      <c r="N79" s="104">
        <f t="shared" si="5"/>
        <v>0</v>
      </c>
      <c r="O79" s="160">
        <v>0</v>
      </c>
      <c r="P79" s="161"/>
      <c r="Q79" s="95"/>
      <c r="R79" s="74"/>
      <c r="S79" s="75"/>
    </row>
    <row r="80" spans="1:19" ht="15" customHeight="1" x14ac:dyDescent="0.2">
      <c r="A80" s="76"/>
      <c r="B80" s="264" t="s">
        <v>93</v>
      </c>
      <c r="C80" s="266"/>
      <c r="D80" s="304" t="s">
        <v>180</v>
      </c>
      <c r="E80" s="305"/>
      <c r="F80" s="168" t="s">
        <v>557</v>
      </c>
      <c r="G80" s="167">
        <v>0.19</v>
      </c>
      <c r="H80" s="165">
        <v>1866203.72</v>
      </c>
      <c r="I80" s="377"/>
      <c r="J80" s="158"/>
      <c r="K80" s="159">
        <v>0</v>
      </c>
      <c r="L80" s="159">
        <v>0</v>
      </c>
      <c r="M80" s="134">
        <f>+K80+L80</f>
        <v>0</v>
      </c>
      <c r="N80" s="104">
        <f t="shared" si="5"/>
        <v>0</v>
      </c>
      <c r="O80" s="158"/>
      <c r="P80" s="161"/>
      <c r="Q80" s="99"/>
      <c r="R80" s="74"/>
      <c r="S80" s="75"/>
    </row>
    <row r="81" spans="1:21" ht="15" customHeight="1" x14ac:dyDescent="0.2">
      <c r="A81" s="76"/>
      <c r="B81" s="264" t="s">
        <v>94</v>
      </c>
      <c r="C81" s="266"/>
      <c r="D81" s="306">
        <v>46056</v>
      </c>
      <c r="E81" s="307"/>
      <c r="F81" s="168" t="s">
        <v>95</v>
      </c>
      <c r="G81" s="169"/>
      <c r="H81" s="165">
        <f>H79+H78+H77+H83</f>
        <v>233766571.42999998</v>
      </c>
      <c r="I81" s="377"/>
      <c r="J81" s="158"/>
      <c r="K81" s="159">
        <v>0</v>
      </c>
      <c r="L81" s="159">
        <v>0</v>
      </c>
      <c r="M81" s="134">
        <f>+K81+L81</f>
        <v>0</v>
      </c>
      <c r="N81" s="104">
        <f t="shared" si="5"/>
        <v>0</v>
      </c>
      <c r="O81" s="158"/>
      <c r="P81" s="161"/>
    </row>
    <row r="82" spans="1:21" ht="15" customHeight="1" x14ac:dyDescent="0.2">
      <c r="A82" s="76"/>
      <c r="B82" s="328" t="s">
        <v>96</v>
      </c>
      <c r="C82" s="331" t="s">
        <v>530</v>
      </c>
      <c r="D82" s="332"/>
      <c r="E82" s="333"/>
      <c r="F82" s="168" t="s">
        <v>97</v>
      </c>
      <c r="G82" s="169"/>
      <c r="H82" s="165">
        <f>H81+H80</f>
        <v>235632775.14999998</v>
      </c>
      <c r="I82" s="377"/>
      <c r="J82" s="170" t="s">
        <v>98</v>
      </c>
      <c r="K82" s="171"/>
      <c r="L82" s="171"/>
      <c r="M82" s="172">
        <f>SUM(M77:M81)</f>
        <v>235632775.15000001</v>
      </c>
      <c r="N82" s="173">
        <f>SUM(N77:N81)</f>
        <v>1</v>
      </c>
      <c r="O82" s="174">
        <f>SUM(O77:O79)</f>
        <v>0</v>
      </c>
      <c r="P82" s="161"/>
    </row>
    <row r="83" spans="1:21" ht="15" customHeight="1" x14ac:dyDescent="0.2">
      <c r="A83" s="76"/>
      <c r="B83" s="329"/>
      <c r="C83" s="293"/>
      <c r="D83" s="334"/>
      <c r="E83" s="294"/>
      <c r="F83" s="168" t="s">
        <v>531</v>
      </c>
      <c r="G83" s="175">
        <v>0</v>
      </c>
      <c r="H83" s="165">
        <v>9822124.8499999996</v>
      </c>
      <c r="I83" s="377"/>
      <c r="J83" s="176" t="s">
        <v>99</v>
      </c>
      <c r="K83" s="159"/>
      <c r="L83" s="159"/>
      <c r="M83" s="134">
        <v>0</v>
      </c>
      <c r="N83" s="104" t="str">
        <f>IFERROR(+#REF!+N77+N78+N79,"")</f>
        <v/>
      </c>
      <c r="O83" s="160">
        <f>G89+O82</f>
        <v>0</v>
      </c>
      <c r="P83" s="161"/>
    </row>
    <row r="84" spans="1:21" ht="15" customHeight="1" x14ac:dyDescent="0.2">
      <c r="A84" s="76"/>
      <c r="B84" s="330"/>
      <c r="C84" s="295"/>
      <c r="D84" s="335"/>
      <c r="E84" s="296"/>
      <c r="F84" s="336" t="s">
        <v>100</v>
      </c>
      <c r="G84" s="337"/>
      <c r="H84" s="177">
        <f>H82</f>
        <v>235632775.14999998</v>
      </c>
      <c r="I84" s="377"/>
      <c r="J84" s="178" t="s">
        <v>101</v>
      </c>
      <c r="K84" s="178"/>
      <c r="L84" s="178"/>
      <c r="M84" s="179">
        <f>+F61-M83</f>
        <v>235632775.14999998</v>
      </c>
      <c r="N84" s="180">
        <f>IFERROR(+M84/F61,"")</f>
        <v>1</v>
      </c>
      <c r="O84" s="178"/>
      <c r="P84" s="73"/>
    </row>
    <row r="85" spans="1:21" ht="15" customHeight="1" x14ac:dyDescent="0.2">
      <c r="A85" s="76"/>
      <c r="B85" s="181"/>
      <c r="C85" s="181"/>
      <c r="D85" s="182">
        <f>SUBTOTAL(9,E89:E89)</f>
        <v>0</v>
      </c>
      <c r="E85" s="183">
        <f>SUBTOTAL(9,F89:F89)</f>
        <v>0</v>
      </c>
      <c r="F85" s="182">
        <f>SUBTOTAL(9,G89:G89)</f>
        <v>0</v>
      </c>
      <c r="G85" s="184"/>
      <c r="H85" s="181"/>
      <c r="I85" s="181"/>
      <c r="J85" s="182">
        <f>SUBTOTAL(9,M89:M89)</f>
        <v>0</v>
      </c>
      <c r="K85" s="182">
        <f>SUBTOTAL(9,L89:L89)</f>
        <v>0</v>
      </c>
      <c r="L85" s="182">
        <f>SUBTOTAL(9,K89:K89)</f>
        <v>0</v>
      </c>
      <c r="M85" s="181"/>
      <c r="N85" s="185"/>
      <c r="O85" s="186">
        <f>SUBTOTAL(9,U90:U113)</f>
        <v>0</v>
      </c>
      <c r="P85" s="187"/>
    </row>
    <row r="86" spans="1:21" ht="27" customHeight="1" x14ac:dyDescent="0.2">
      <c r="A86" s="76"/>
      <c r="B86" s="249" t="s">
        <v>102</v>
      </c>
      <c r="C86" s="249"/>
      <c r="D86" s="249"/>
      <c r="E86" s="249"/>
      <c r="F86" s="249"/>
      <c r="G86" s="249"/>
      <c r="H86" s="249"/>
      <c r="I86" s="249"/>
      <c r="J86" s="249"/>
      <c r="K86" s="249"/>
      <c r="L86" s="249"/>
      <c r="M86" s="249"/>
      <c r="N86" s="249"/>
      <c r="O86" s="249"/>
      <c r="P86" s="249"/>
      <c r="Q86" s="249"/>
    </row>
    <row r="87" spans="1:21" ht="31.5" customHeight="1" x14ac:dyDescent="0.2">
      <c r="A87" s="76"/>
      <c r="B87" s="127" t="s">
        <v>39</v>
      </c>
      <c r="C87" s="127" t="s">
        <v>103</v>
      </c>
      <c r="D87" s="127" t="s">
        <v>93</v>
      </c>
      <c r="E87" s="188" t="s">
        <v>104</v>
      </c>
      <c r="F87" s="188" t="s">
        <v>87</v>
      </c>
      <c r="G87" s="188" t="s">
        <v>88</v>
      </c>
      <c r="H87" s="189" t="s">
        <v>105</v>
      </c>
      <c r="I87" s="190" t="s">
        <v>64</v>
      </c>
      <c r="J87" s="191" t="s">
        <v>106</v>
      </c>
      <c r="K87" s="188" t="s">
        <v>84</v>
      </c>
      <c r="L87" s="192" t="s">
        <v>85</v>
      </c>
      <c r="M87" s="188" t="s">
        <v>107</v>
      </c>
      <c r="N87" s="188" t="s">
        <v>108</v>
      </c>
      <c r="O87" s="188" t="s">
        <v>109</v>
      </c>
      <c r="P87" s="188" t="s">
        <v>110</v>
      </c>
      <c r="Q87" s="188" t="s">
        <v>37</v>
      </c>
      <c r="R87" s="193"/>
    </row>
    <row r="88" spans="1:21" s="44" customFormat="1" ht="34.200000000000003" x14ac:dyDescent="0.3">
      <c r="A88" s="76"/>
      <c r="B88" s="40"/>
      <c r="C88" s="40"/>
      <c r="D88" s="40" t="s">
        <v>182</v>
      </c>
      <c r="E88" s="54"/>
      <c r="F88" s="104">
        <f>IFERROR(+E88/$F$61,"")</f>
        <v>0</v>
      </c>
      <c r="G88" s="134">
        <f>IFERROR(+E88*H88,"")</f>
        <v>0</v>
      </c>
      <c r="H88" s="135">
        <v>0</v>
      </c>
      <c r="I88" s="194">
        <f>IFERROR($I$62-G88,"")</f>
        <v>0</v>
      </c>
      <c r="J88" s="195" t="s">
        <v>528</v>
      </c>
      <c r="K88" s="196"/>
      <c r="L88" s="197"/>
      <c r="M88" s="198"/>
      <c r="N88" s="131"/>
      <c r="O88" s="195"/>
      <c r="P88" s="195" t="s">
        <v>528</v>
      </c>
      <c r="Q88" s="195" t="s">
        <v>528</v>
      </c>
      <c r="R88" s="75"/>
    </row>
    <row r="89" spans="1:21" ht="15.75" customHeight="1" x14ac:dyDescent="0.2">
      <c r="A89" s="76"/>
      <c r="B89" s="320" t="s">
        <v>111</v>
      </c>
      <c r="C89" s="320"/>
      <c r="D89" s="61"/>
      <c r="E89" s="199">
        <f>SUM(E87:E88)</f>
        <v>0</v>
      </c>
      <c r="F89" s="200">
        <f>SUM(F88:F88)</f>
        <v>0</v>
      </c>
      <c r="G89" s="201">
        <f>SUM(G87:G88)</f>
        <v>0</v>
      </c>
      <c r="H89" s="202"/>
      <c r="I89" s="203"/>
      <c r="J89" s="204"/>
      <c r="K89" s="94">
        <f>+SUM(K87:K88)</f>
        <v>0</v>
      </c>
      <c r="L89" s="94">
        <f>+SUM(L87:L88)</f>
        <v>0</v>
      </c>
      <c r="M89" s="94">
        <f>+SUM(M87:M88)</f>
        <v>0</v>
      </c>
      <c r="N89" s="205"/>
      <c r="O89" s="127"/>
      <c r="P89" s="127"/>
      <c r="Q89" s="206"/>
      <c r="S89" s="128"/>
      <c r="T89" s="129"/>
    </row>
    <row r="90" spans="1:21" ht="15.75" customHeight="1" x14ac:dyDescent="0.2">
      <c r="O90" s="71"/>
      <c r="P90" s="71"/>
      <c r="Q90" s="71"/>
      <c r="R90" s="73"/>
      <c r="S90" s="75"/>
      <c r="U90" s="74"/>
    </row>
    <row r="91" spans="1:21" ht="15.75" customHeight="1" thickBot="1" x14ac:dyDescent="0.25">
      <c r="B91" s="338" t="s">
        <v>112</v>
      </c>
      <c r="C91" s="339"/>
      <c r="D91" s="339"/>
      <c r="E91" s="339"/>
      <c r="F91" s="339"/>
      <c r="G91" s="339"/>
      <c r="H91" s="339"/>
      <c r="I91" s="340"/>
      <c r="J91" s="44"/>
      <c r="O91" s="71"/>
      <c r="P91" s="71"/>
      <c r="Q91" s="71"/>
      <c r="R91" s="73"/>
      <c r="S91" s="75"/>
      <c r="U91" s="74"/>
    </row>
    <row r="92" spans="1:21" ht="15.75" customHeight="1" x14ac:dyDescent="0.2">
      <c r="B92" s="207" t="s">
        <v>113</v>
      </c>
      <c r="C92" s="321" t="s">
        <v>114</v>
      </c>
      <c r="D92" s="322"/>
      <c r="E92" s="323"/>
      <c r="F92" s="324" t="s">
        <v>115</v>
      </c>
      <c r="G92" s="325"/>
      <c r="H92" s="326" t="s">
        <v>116</v>
      </c>
      <c r="I92" s="327"/>
      <c r="J92" s="44"/>
      <c r="O92" s="71"/>
      <c r="P92" s="71"/>
      <c r="Q92" s="71"/>
      <c r="R92" s="73"/>
      <c r="S92" s="75"/>
      <c r="U92" s="74"/>
    </row>
    <row r="93" spans="1:21" x14ac:dyDescent="0.2">
      <c r="B93" s="51" t="s">
        <v>532</v>
      </c>
      <c r="C93" s="252" t="s">
        <v>532</v>
      </c>
      <c r="D93" s="252"/>
      <c r="E93" s="252"/>
      <c r="F93" s="251" t="s">
        <v>532</v>
      </c>
      <c r="G93" s="251"/>
      <c r="H93" s="251" t="s">
        <v>532</v>
      </c>
      <c r="I93" s="251"/>
      <c r="J93" s="44"/>
      <c r="O93" s="71"/>
      <c r="P93" s="71"/>
      <c r="Q93" s="71"/>
      <c r="R93" s="73"/>
      <c r="S93" s="75"/>
      <c r="U93" s="74"/>
    </row>
    <row r="94" spans="1:21" ht="15.75" customHeight="1" x14ac:dyDescent="0.2">
      <c r="O94" s="71"/>
      <c r="P94" s="71"/>
      <c r="Q94" s="71"/>
      <c r="R94" s="73"/>
      <c r="S94" s="75"/>
      <c r="U94" s="74"/>
    </row>
    <row r="95" spans="1:21" ht="15.75" customHeight="1" x14ac:dyDescent="0.2">
      <c r="B95" s="346" t="s">
        <v>117</v>
      </c>
      <c r="C95" s="347"/>
      <c r="D95" s="347"/>
      <c r="E95" s="347"/>
      <c r="F95" s="347"/>
      <c r="G95" s="347"/>
      <c r="H95" s="347"/>
      <c r="I95" s="348"/>
      <c r="J95" s="208"/>
      <c r="O95" s="71"/>
      <c r="P95" s="71"/>
      <c r="Q95" s="71"/>
      <c r="R95" s="73"/>
      <c r="S95" s="75"/>
      <c r="U95" s="74"/>
    </row>
    <row r="96" spans="1:21" s="209" customFormat="1" ht="34.5" hidden="1" customHeight="1" x14ac:dyDescent="0.2">
      <c r="B96" s="349" t="s">
        <v>118</v>
      </c>
      <c r="C96" s="350"/>
      <c r="D96" s="351"/>
      <c r="E96" s="352"/>
      <c r="F96" s="210" t="s">
        <v>119</v>
      </c>
      <c r="G96" s="211"/>
      <c r="H96" s="210" t="s">
        <v>120</v>
      </c>
      <c r="I96" s="212"/>
      <c r="J96" s="213"/>
      <c r="M96" s="214"/>
      <c r="N96" s="215"/>
      <c r="R96" s="214"/>
      <c r="S96" s="216"/>
      <c r="U96" s="215"/>
    </row>
    <row r="97" spans="2:21" s="209" customFormat="1" ht="57.9" hidden="1" customHeight="1" x14ac:dyDescent="0.2">
      <c r="B97" s="349" t="s">
        <v>121</v>
      </c>
      <c r="C97" s="350"/>
      <c r="D97" s="351"/>
      <c r="E97" s="352"/>
      <c r="F97" s="210" t="s">
        <v>122</v>
      </c>
      <c r="G97" s="211"/>
      <c r="H97" s="210" t="s">
        <v>123</v>
      </c>
      <c r="I97" s="217"/>
      <c r="J97" s="213"/>
      <c r="M97" s="214"/>
      <c r="N97" s="215"/>
      <c r="R97" s="214"/>
      <c r="S97" s="216"/>
      <c r="U97" s="215"/>
    </row>
    <row r="98" spans="2:21" s="209" customFormat="1" ht="48" hidden="1" customHeight="1" x14ac:dyDescent="0.2">
      <c r="B98" s="353" t="s">
        <v>124</v>
      </c>
      <c r="C98" s="354"/>
      <c r="D98" s="355"/>
      <c r="E98" s="356"/>
      <c r="F98" s="218" t="s">
        <v>125</v>
      </c>
      <c r="G98" s="219"/>
      <c r="H98" s="355"/>
      <c r="I98" s="357"/>
      <c r="J98" s="213" t="s">
        <v>126</v>
      </c>
      <c r="M98" s="214"/>
      <c r="N98" s="215"/>
      <c r="R98" s="214"/>
      <c r="S98" s="216"/>
      <c r="U98" s="215"/>
    </row>
    <row r="99" spans="2:21" s="220" customFormat="1" ht="125.1" customHeight="1" x14ac:dyDescent="0.2">
      <c r="B99" s="221" t="s">
        <v>127</v>
      </c>
      <c r="C99" s="221" t="s">
        <v>128</v>
      </c>
      <c r="D99" s="221" t="s">
        <v>129</v>
      </c>
      <c r="E99" s="221" t="s">
        <v>130</v>
      </c>
      <c r="F99" s="221" t="str">
        <f>+B98</f>
        <v>¿OBRA TERMINADA Y EN CONDICIONES DE USO?</v>
      </c>
      <c r="G99" s="221" t="str">
        <f>+B97</f>
        <v>¿INCREMENTA LA CAP. PRODUCTIVA Y EFICIENCIA OPERATIVA DEL INMUEBLE?, Y/O 
¿MEJORA LA CALIDAD DE LOS PRODUCTOS Y SERVICIOS?, Y/O 
¿REDUCE SIGNIFICATIVAMENTE LOS COSTOS?</v>
      </c>
      <c r="H99" s="221" t="str">
        <f>+F96</f>
        <v>¿AUMENTA VIDA ÚTIL?</v>
      </c>
      <c r="I99" s="221" t="str">
        <f>+F97</f>
        <v>AUMENTO DE VIDA ÚTIL (MESES)</v>
      </c>
      <c r="J99" s="221" t="str">
        <f>+H96</f>
        <v>¿ENTREGADO A SATISFACCIÓN?</v>
      </c>
      <c r="K99" s="221" t="str">
        <f>+H97</f>
        <v>FECHA ENTREGA Y/O RECIBO A SATISFACCION</v>
      </c>
      <c r="L99" s="221" t="str">
        <f>+F98</f>
        <v>¿INCLUYE ENTREGA DE BIENES MUEBLES?</v>
      </c>
      <c r="M99" s="221" t="s">
        <v>131</v>
      </c>
      <c r="N99" s="222"/>
      <c r="R99" s="223"/>
      <c r="S99" s="75"/>
      <c r="U99" s="222"/>
    </row>
    <row r="100" spans="2:21" ht="70.95" customHeight="1" x14ac:dyDescent="0.2">
      <c r="B100" s="224" t="s">
        <v>537</v>
      </c>
      <c r="C100" s="224" t="s">
        <v>536</v>
      </c>
      <c r="D100" s="225" t="s">
        <v>535</v>
      </c>
      <c r="E100" s="225" t="s">
        <v>534</v>
      </c>
      <c r="F100" s="226" t="s">
        <v>533</v>
      </c>
      <c r="G100" s="225" t="s">
        <v>538</v>
      </c>
      <c r="H100" s="225" t="s">
        <v>145</v>
      </c>
      <c r="I100" s="225" t="s">
        <v>532</v>
      </c>
      <c r="J100" s="227" t="s">
        <v>145</v>
      </c>
      <c r="K100" s="228">
        <v>45931</v>
      </c>
      <c r="L100" s="225" t="s">
        <v>532</v>
      </c>
      <c r="M100" s="94">
        <f>M82</f>
        <v>235632775.15000001</v>
      </c>
      <c r="O100" s="71"/>
      <c r="P100" s="71"/>
      <c r="Q100" s="71"/>
      <c r="R100" s="73"/>
      <c r="S100" s="75"/>
      <c r="U100" s="74"/>
    </row>
    <row r="101" spans="2:21" ht="15.75" customHeight="1" x14ac:dyDescent="0.2">
      <c r="B101" s="229"/>
      <c r="C101" s="229"/>
      <c r="D101" s="229"/>
      <c r="E101" s="229"/>
      <c r="F101" s="229"/>
      <c r="G101" s="229"/>
      <c r="H101" s="229"/>
      <c r="I101" s="229"/>
      <c r="J101" s="227"/>
      <c r="K101" s="159"/>
      <c r="L101" s="159"/>
      <c r="M101" s="230"/>
      <c r="O101" s="71"/>
      <c r="P101" s="71"/>
      <c r="Q101" s="71"/>
      <c r="R101" s="73"/>
      <c r="S101" s="75"/>
      <c r="U101" s="74"/>
    </row>
    <row r="102" spans="2:21" s="209" customFormat="1" ht="24" hidden="1" customHeight="1" thickBot="1" x14ac:dyDescent="0.25">
      <c r="B102" s="308" t="s">
        <v>132</v>
      </c>
      <c r="C102" s="309"/>
      <c r="D102" s="309"/>
      <c r="E102" s="309"/>
      <c r="F102" s="309"/>
      <c r="G102" s="309"/>
      <c r="H102" s="309"/>
      <c r="I102" s="310"/>
      <c r="J102" s="213"/>
      <c r="M102" s="214"/>
      <c r="N102" s="215"/>
      <c r="R102" s="214"/>
      <c r="S102" s="216"/>
      <c r="U102" s="215"/>
    </row>
    <row r="103" spans="2:21" s="209" customFormat="1" ht="15.75" hidden="1" customHeight="1" thickBot="1" x14ac:dyDescent="0.25">
      <c r="B103" s="311" t="s">
        <v>133</v>
      </c>
      <c r="C103" s="312"/>
      <c r="D103" s="313" t="s">
        <v>134</v>
      </c>
      <c r="E103" s="314"/>
      <c r="F103" s="312"/>
      <c r="G103" s="231" t="s">
        <v>135</v>
      </c>
      <c r="H103" s="231" t="s">
        <v>42</v>
      </c>
      <c r="I103" s="232" t="s">
        <v>136</v>
      </c>
      <c r="J103" s="213"/>
      <c r="M103" s="214"/>
      <c r="N103" s="215"/>
      <c r="R103" s="214"/>
      <c r="S103" s="216"/>
      <c r="U103" s="215"/>
    </row>
    <row r="104" spans="2:21" s="209" customFormat="1" ht="15.75" hidden="1" customHeight="1" x14ac:dyDescent="0.2">
      <c r="B104" s="315"/>
      <c r="C104" s="316"/>
      <c r="D104" s="317"/>
      <c r="E104" s="318"/>
      <c r="F104" s="319"/>
      <c r="G104" s="233">
        <v>0</v>
      </c>
      <c r="H104" s="233">
        <f>+G104*19%</f>
        <v>0</v>
      </c>
      <c r="I104" s="234">
        <f>+G104+H104</f>
        <v>0</v>
      </c>
      <c r="J104" s="213"/>
      <c r="M104" s="214"/>
      <c r="N104" s="215"/>
      <c r="R104" s="214"/>
      <c r="S104" s="216"/>
      <c r="U104" s="215"/>
    </row>
    <row r="105" spans="2:21" s="209" customFormat="1" ht="15.75" hidden="1" customHeight="1" x14ac:dyDescent="0.2">
      <c r="B105" s="341"/>
      <c r="C105" s="342"/>
      <c r="D105" s="343"/>
      <c r="E105" s="344"/>
      <c r="F105" s="345"/>
      <c r="G105" s="233">
        <v>0</v>
      </c>
      <c r="H105" s="233">
        <f>+G105*19%</f>
        <v>0</v>
      </c>
      <c r="I105" s="234">
        <f>+G105+H105</f>
        <v>0</v>
      </c>
      <c r="J105" s="213"/>
      <c r="M105" s="214"/>
      <c r="N105" s="215"/>
      <c r="R105" s="214"/>
      <c r="S105" s="216"/>
      <c r="U105" s="215"/>
    </row>
    <row r="106" spans="2:21" s="209" customFormat="1" ht="15.75" hidden="1" customHeight="1" thickBot="1" x14ac:dyDescent="0.25">
      <c r="B106" s="362" t="s">
        <v>137</v>
      </c>
      <c r="C106" s="363"/>
      <c r="D106" s="364">
        <f>SUM(D104:D105)</f>
        <v>0</v>
      </c>
      <c r="E106" s="365"/>
      <c r="F106" s="366"/>
      <c r="G106" s="235">
        <f>SUM(G104:G105)</f>
        <v>0</v>
      </c>
      <c r="H106" s="235">
        <f>SUM(H104:H105)</f>
        <v>0</v>
      </c>
      <c r="I106" s="236">
        <f>+G106+H106</f>
        <v>0</v>
      </c>
      <c r="J106" s="213"/>
      <c r="M106" s="214"/>
      <c r="N106" s="215"/>
      <c r="R106" s="214"/>
      <c r="S106" s="216"/>
      <c r="U106" s="215"/>
    </row>
    <row r="107" spans="2:21" ht="15.75" customHeight="1" x14ac:dyDescent="0.2">
      <c r="O107" s="71"/>
      <c r="P107" s="71"/>
      <c r="Q107" s="71"/>
      <c r="R107" s="73"/>
      <c r="S107" s="75"/>
      <c r="U107" s="74"/>
    </row>
    <row r="108" spans="2:21" ht="15.75" customHeight="1" x14ac:dyDescent="0.2">
      <c r="B108" s="367" t="s">
        <v>138</v>
      </c>
      <c r="C108" s="369" t="s">
        <v>139</v>
      </c>
      <c r="D108" s="369"/>
      <c r="E108" s="369"/>
      <c r="F108" s="369"/>
      <c r="G108" s="369"/>
      <c r="H108" s="369"/>
      <c r="I108" s="369"/>
      <c r="J108" s="369"/>
      <c r="K108" s="369"/>
      <c r="L108" s="237"/>
      <c r="O108" s="71"/>
      <c r="P108" s="71"/>
      <c r="Q108" s="71"/>
      <c r="R108" s="73"/>
      <c r="S108" s="75"/>
      <c r="U108" s="74"/>
    </row>
    <row r="109" spans="2:21" ht="15.75" customHeight="1" x14ac:dyDescent="0.2">
      <c r="B109" s="368"/>
      <c r="C109" s="370"/>
      <c r="D109" s="371"/>
      <c r="E109" s="371"/>
      <c r="F109" s="371"/>
      <c r="G109" s="371"/>
      <c r="H109" s="371"/>
      <c r="I109" s="371"/>
      <c r="J109" s="371"/>
      <c r="K109" s="372"/>
      <c r="L109" s="237"/>
      <c r="O109" s="71"/>
      <c r="P109" s="71"/>
      <c r="Q109" s="71"/>
      <c r="R109" s="73"/>
      <c r="S109" s="75"/>
      <c r="U109" s="74"/>
    </row>
    <row r="110" spans="2:21" ht="57" customHeight="1" x14ac:dyDescent="0.2">
      <c r="B110" s="358" t="s">
        <v>140</v>
      </c>
      <c r="C110" s="358"/>
      <c r="D110" s="253"/>
      <c r="E110" s="253"/>
      <c r="F110" s="253"/>
      <c r="G110" s="358"/>
      <c r="H110" s="358"/>
      <c r="I110" s="253"/>
      <c r="J110" s="253"/>
      <c r="K110" s="253"/>
      <c r="L110" s="238"/>
      <c r="O110" s="71"/>
      <c r="P110" s="71"/>
      <c r="Q110" s="71"/>
      <c r="R110" s="73"/>
      <c r="S110" s="75"/>
      <c r="U110" s="74"/>
    </row>
    <row r="111" spans="2:21" ht="15.75" customHeight="1" x14ac:dyDescent="0.2">
      <c r="B111" s="360" t="s">
        <v>141</v>
      </c>
      <c r="C111" s="360"/>
      <c r="D111" s="380" t="s">
        <v>547</v>
      </c>
      <c r="E111" s="380"/>
      <c r="F111" s="380"/>
      <c r="G111" s="358"/>
      <c r="H111" s="358"/>
      <c r="I111" s="359"/>
      <c r="J111" s="359"/>
      <c r="K111" s="359"/>
      <c r="L111" s="238"/>
      <c r="O111" s="71"/>
      <c r="P111" s="71"/>
      <c r="Q111" s="71"/>
      <c r="R111" s="73"/>
      <c r="S111" s="75"/>
      <c r="U111" s="74"/>
    </row>
    <row r="112" spans="2:21" ht="15.75" customHeight="1" x14ac:dyDescent="0.2">
      <c r="B112" s="360" t="s">
        <v>142</v>
      </c>
      <c r="C112" s="360"/>
      <c r="D112" s="361" t="s">
        <v>558</v>
      </c>
      <c r="E112" s="361"/>
      <c r="F112" s="361"/>
      <c r="G112" s="358"/>
      <c r="H112" s="358"/>
      <c r="I112" s="361"/>
      <c r="J112" s="361"/>
      <c r="K112" s="361"/>
      <c r="O112" s="71"/>
      <c r="P112" s="71"/>
      <c r="Q112" s="71"/>
      <c r="R112" s="73"/>
      <c r="S112" s="75"/>
      <c r="U112" s="74"/>
    </row>
    <row r="113" spans="1:22" ht="12" x14ac:dyDescent="0.2">
      <c r="B113" s="358" t="s">
        <v>140</v>
      </c>
      <c r="C113" s="358"/>
      <c r="D113" s="253"/>
      <c r="E113" s="253"/>
      <c r="F113" s="253"/>
      <c r="G113" s="358"/>
      <c r="H113" s="358"/>
      <c r="I113" s="253"/>
      <c r="J113" s="253"/>
      <c r="K113" s="253"/>
      <c r="O113" s="71"/>
      <c r="P113" s="71"/>
      <c r="Q113" s="71"/>
      <c r="R113" s="73"/>
      <c r="S113" s="75"/>
      <c r="U113" s="74"/>
    </row>
    <row r="114" spans="1:22" s="239" customFormat="1" ht="16.5" customHeight="1" x14ac:dyDescent="0.2">
      <c r="B114" s="358" t="s">
        <v>143</v>
      </c>
      <c r="C114" s="358"/>
      <c r="D114" s="380"/>
      <c r="E114" s="380"/>
      <c r="F114" s="380"/>
      <c r="G114" s="358"/>
      <c r="H114" s="358"/>
      <c r="I114" s="359"/>
      <c r="J114" s="359"/>
      <c r="K114" s="359"/>
      <c r="L114" s="71"/>
      <c r="O114" s="240"/>
      <c r="P114" s="240"/>
      <c r="U114" s="241"/>
    </row>
    <row r="115" spans="1:22" ht="12" x14ac:dyDescent="0.2">
      <c r="A115" s="237"/>
      <c r="B115" s="360" t="s">
        <v>142</v>
      </c>
      <c r="C115" s="360"/>
      <c r="D115" s="361"/>
      <c r="E115" s="361"/>
      <c r="F115" s="361"/>
      <c r="G115" s="360"/>
      <c r="H115" s="360"/>
      <c r="I115" s="361"/>
      <c r="J115" s="361"/>
      <c r="K115" s="361"/>
      <c r="M115" s="71"/>
      <c r="V115" s="242"/>
    </row>
    <row r="116" spans="1:22" x14ac:dyDescent="0.2">
      <c r="E116" s="72"/>
      <c r="L116" s="237"/>
      <c r="M116" s="237"/>
      <c r="V116" s="242"/>
    </row>
    <row r="117" spans="1:22" x14ac:dyDescent="0.2">
      <c r="E117" s="72"/>
      <c r="L117" s="237"/>
      <c r="M117" s="237"/>
      <c r="V117" s="242"/>
    </row>
    <row r="118" spans="1:22" x14ac:dyDescent="0.2">
      <c r="E118" s="72"/>
      <c r="L118" s="237"/>
      <c r="M118" s="237"/>
      <c r="V118" s="242"/>
    </row>
    <row r="119" spans="1:22" x14ac:dyDescent="0.2">
      <c r="E119" s="72"/>
      <c r="L119" s="237"/>
      <c r="M119" s="237"/>
      <c r="V119" s="242"/>
    </row>
    <row r="120" spans="1:22" x14ac:dyDescent="0.2">
      <c r="B120" s="243"/>
      <c r="C120" s="244"/>
      <c r="D120" s="244"/>
      <c r="E120" s="244"/>
      <c r="F120" s="244"/>
      <c r="G120" s="245"/>
      <c r="H120" s="245"/>
      <c r="I120" s="246"/>
      <c r="J120" s="44"/>
      <c r="L120" s="237"/>
      <c r="M120" s="237"/>
      <c r="V120" s="242"/>
    </row>
    <row r="121" spans="1:22" x14ac:dyDescent="0.2">
      <c r="M121" s="237"/>
      <c r="V121" s="242"/>
    </row>
    <row r="122" spans="1:22" x14ac:dyDescent="0.2">
      <c r="M122" s="237"/>
      <c r="V122" s="242"/>
    </row>
    <row r="123" spans="1:22" x14ac:dyDescent="0.2">
      <c r="M123" s="71"/>
      <c r="N123" s="71"/>
      <c r="O123" s="71"/>
      <c r="P123" s="71"/>
      <c r="Q123" s="71"/>
      <c r="S123" s="73"/>
      <c r="T123" s="74"/>
      <c r="U123" s="74"/>
      <c r="V123" s="242"/>
    </row>
    <row r="124" spans="1:22" x14ac:dyDescent="0.2">
      <c r="M124" s="71"/>
      <c r="N124" s="71"/>
      <c r="O124" s="71"/>
      <c r="P124" s="71"/>
      <c r="Q124" s="73"/>
      <c r="R124" s="74"/>
      <c r="S124" s="74"/>
      <c r="T124" s="75"/>
    </row>
    <row r="125" spans="1:22" x14ac:dyDescent="0.2">
      <c r="M125" s="71"/>
      <c r="N125" s="71"/>
      <c r="O125" s="71"/>
      <c r="P125" s="71"/>
      <c r="Q125" s="73"/>
      <c r="R125" s="74"/>
      <c r="S125" s="74"/>
      <c r="T125" s="75"/>
    </row>
  </sheetData>
  <mergeCells count="173">
    <mergeCell ref="B3:I3"/>
    <mergeCell ref="B4:I4"/>
    <mergeCell ref="B5:I5"/>
    <mergeCell ref="B6:I6"/>
    <mergeCell ref="B7:I7"/>
    <mergeCell ref="H8:I8"/>
    <mergeCell ref="E8:G8"/>
    <mergeCell ref="B8:D8"/>
    <mergeCell ref="B115:C115"/>
    <mergeCell ref="D115:F115"/>
    <mergeCell ref="G115:H115"/>
    <mergeCell ref="I115:K115"/>
    <mergeCell ref="I77:I84"/>
    <mergeCell ref="I75:I76"/>
    <mergeCell ref="B113:C113"/>
    <mergeCell ref="D113:F113"/>
    <mergeCell ref="G113:H113"/>
    <mergeCell ref="I113:K113"/>
    <mergeCell ref="B114:C114"/>
    <mergeCell ref="D114:F114"/>
    <mergeCell ref="G114:H114"/>
    <mergeCell ref="I114:K114"/>
    <mergeCell ref="B111:C111"/>
    <mergeCell ref="D111:F111"/>
    <mergeCell ref="G111:H111"/>
    <mergeCell ref="I111:K111"/>
    <mergeCell ref="B112:C112"/>
    <mergeCell ref="D112:F112"/>
    <mergeCell ref="G112:H112"/>
    <mergeCell ref="I112:K112"/>
    <mergeCell ref="B106:C106"/>
    <mergeCell ref="D106:F106"/>
    <mergeCell ref="B108:B109"/>
    <mergeCell ref="C108:K108"/>
    <mergeCell ref="C109:K109"/>
    <mergeCell ref="B110:C110"/>
    <mergeCell ref="D110:F110"/>
    <mergeCell ref="G110:H110"/>
    <mergeCell ref="I110:K110"/>
    <mergeCell ref="B105:C105"/>
    <mergeCell ref="D105:F105"/>
    <mergeCell ref="B95:I95"/>
    <mergeCell ref="B96:C96"/>
    <mergeCell ref="D96:E96"/>
    <mergeCell ref="B97:C97"/>
    <mergeCell ref="D97:E97"/>
    <mergeCell ref="B98:C98"/>
    <mergeCell ref="D98:E98"/>
    <mergeCell ref="H98:I98"/>
    <mergeCell ref="B80:C80"/>
    <mergeCell ref="D80:E80"/>
    <mergeCell ref="B81:C81"/>
    <mergeCell ref="D81:E81"/>
    <mergeCell ref="B102:I102"/>
    <mergeCell ref="B103:C103"/>
    <mergeCell ref="D103:F103"/>
    <mergeCell ref="B104:C104"/>
    <mergeCell ref="D104:F104"/>
    <mergeCell ref="B89:C89"/>
    <mergeCell ref="C92:E92"/>
    <mergeCell ref="F92:G92"/>
    <mergeCell ref="H92:I92"/>
    <mergeCell ref="C93:E93"/>
    <mergeCell ref="F93:G93"/>
    <mergeCell ref="H93:I93"/>
    <mergeCell ref="B82:B84"/>
    <mergeCell ref="C82:E84"/>
    <mergeCell ref="F84:G84"/>
    <mergeCell ref="B91:I91"/>
    <mergeCell ref="B77:C78"/>
    <mergeCell ref="D77:E78"/>
    <mergeCell ref="B62:C63"/>
    <mergeCell ref="D62:D63"/>
    <mergeCell ref="G62:G63"/>
    <mergeCell ref="H62:H63"/>
    <mergeCell ref="B79:C79"/>
    <mergeCell ref="D79:E79"/>
    <mergeCell ref="J75:O75"/>
    <mergeCell ref="B56:C56"/>
    <mergeCell ref="B42:C42"/>
    <mergeCell ref="B43:C43"/>
    <mergeCell ref="B44:C44"/>
    <mergeCell ref="B45:C45"/>
    <mergeCell ref="B75:H75"/>
    <mergeCell ref="B76:C76"/>
    <mergeCell ref="D76:E76"/>
    <mergeCell ref="F76:H76"/>
    <mergeCell ref="B46:C46"/>
    <mergeCell ref="B47:C47"/>
    <mergeCell ref="B48:C48"/>
    <mergeCell ref="B49:C49"/>
    <mergeCell ref="B50:C50"/>
    <mergeCell ref="B32:C32"/>
    <mergeCell ref="F32:I32"/>
    <mergeCell ref="B34:I34"/>
    <mergeCell ref="B35:C36"/>
    <mergeCell ref="D35:D36"/>
    <mergeCell ref="E35:E36"/>
    <mergeCell ref="F35:F36"/>
    <mergeCell ref="I62:I63"/>
    <mergeCell ref="B68:M68"/>
    <mergeCell ref="G35:H35"/>
    <mergeCell ref="I35:I36"/>
    <mergeCell ref="B37:C37"/>
    <mergeCell ref="G60:H60"/>
    <mergeCell ref="B61:E61"/>
    <mergeCell ref="G61:H61"/>
    <mergeCell ref="B38:C38"/>
    <mergeCell ref="B39:C39"/>
    <mergeCell ref="B40:C40"/>
    <mergeCell ref="B41:C41"/>
    <mergeCell ref="B51:C51"/>
    <mergeCell ref="B52:C52"/>
    <mergeCell ref="B53:C53"/>
    <mergeCell ref="B54:C54"/>
    <mergeCell ref="B55:C55"/>
    <mergeCell ref="B28:C28"/>
    <mergeCell ref="D28:F28"/>
    <mergeCell ref="H28:I28"/>
    <mergeCell ref="B30:I30"/>
    <mergeCell ref="B24:C24"/>
    <mergeCell ref="D24:F24"/>
    <mergeCell ref="H24:I24"/>
    <mergeCell ref="B31:C31"/>
    <mergeCell ref="F31:I31"/>
    <mergeCell ref="B25:C25"/>
    <mergeCell ref="D25:F25"/>
    <mergeCell ref="H25:I25"/>
    <mergeCell ref="B26:C26"/>
    <mergeCell ref="D26:I26"/>
    <mergeCell ref="B27:C27"/>
    <mergeCell ref="D27:F27"/>
    <mergeCell ref="H27:I27"/>
    <mergeCell ref="H21:I21"/>
    <mergeCell ref="B9:C9"/>
    <mergeCell ref="B10:I10"/>
    <mergeCell ref="B17:C17"/>
    <mergeCell ref="D17:I17"/>
    <mergeCell ref="B18:C18"/>
    <mergeCell ref="D18:I18"/>
    <mergeCell ref="B14:C14"/>
    <mergeCell ref="D14:F14"/>
    <mergeCell ref="H14:I14"/>
    <mergeCell ref="B15:C15"/>
    <mergeCell ref="D15:I15"/>
    <mergeCell ref="B16:C16"/>
    <mergeCell ref="D16:I16"/>
    <mergeCell ref="H12:I12"/>
    <mergeCell ref="D9:I9"/>
    <mergeCell ref="B1:H2"/>
    <mergeCell ref="B86:Q86"/>
    <mergeCell ref="B11:C11"/>
    <mergeCell ref="D11:F11"/>
    <mergeCell ref="H11:I11"/>
    <mergeCell ref="B12:C12"/>
    <mergeCell ref="D12:F12"/>
    <mergeCell ref="B13:C13"/>
    <mergeCell ref="D13:F13"/>
    <mergeCell ref="H13:I13"/>
    <mergeCell ref="B19:C19"/>
    <mergeCell ref="D19:F19"/>
    <mergeCell ref="H19:I19"/>
    <mergeCell ref="B22:C22"/>
    <mergeCell ref="D22:F22"/>
    <mergeCell ref="H22:I22"/>
    <mergeCell ref="B23:C23"/>
    <mergeCell ref="D23:F23"/>
    <mergeCell ref="H23:I23"/>
    <mergeCell ref="B20:C20"/>
    <mergeCell ref="D20:F20"/>
    <mergeCell ref="H20:I20"/>
    <mergeCell ref="B21:C21"/>
    <mergeCell ref="D21:F21"/>
  </mergeCells>
  <hyperlinks>
    <hyperlink ref="D16" r:id="rId1" xr:uid="{1317BA32-C04D-4179-81A8-B3859AD7EF38}"/>
  </hyperlinks>
  <pageMargins left="0.7" right="0.7" top="0.75" bottom="0.75" header="0.3" footer="0.3"/>
  <pageSetup scale="20" orientation="portrait" r:id="rId2"/>
  <drawing r:id="rId3"/>
  <legacyDrawing r:id="rId4"/>
  <extLst>
    <ext xmlns:x14="http://schemas.microsoft.com/office/spreadsheetml/2009/9/main" uri="{78C0D931-6437-407d-A8EE-F0AAD7539E65}">
      <x14:conditionalFormattings>
        <x14:conditionalFormatting xmlns:xm="http://schemas.microsoft.com/office/excel/2006/main">
          <x14:cfRule type="cellIs" priority="1" operator="equal" id="{D0F38675-41AD-4E2E-870C-9953AA89B8D3}">
            <xm:f>LISTAS!$E$16</xm:f>
            <x14:dxf>
              <fill>
                <patternFill>
                  <bgColor theme="5"/>
                </patternFill>
              </fill>
            </x14:dxf>
          </x14:cfRule>
          <x14:cfRule type="cellIs" priority="2" operator="equal" id="{D12BE6C8-9D6B-476D-9B65-524964E33EB9}">
            <xm:f>LISTAS!$E$15</xm:f>
            <x14:dxf>
              <font>
                <color auto="1"/>
              </font>
              <fill>
                <patternFill>
                  <bgColor rgb="FFFFFF00"/>
                </patternFill>
              </fill>
            </x14:dxf>
          </x14:cfRule>
          <x14:cfRule type="cellIs" priority="3" operator="equal" id="{50E21398-A75B-456D-9B79-7E12BCCC7270}">
            <xm:f>LISTAS!$E$14</xm:f>
            <x14:dxf>
              <font>
                <color theme="1"/>
              </font>
              <fill>
                <patternFill>
                  <bgColor rgb="FF00B050"/>
                </patternFill>
              </fill>
            </x14:dxf>
          </x14:cfRule>
          <xm:sqref>L70:L71</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D670900E-0D9E-471B-ACC9-B265EA5AEE93}">
          <x14:formula1>
            <xm:f>LISTAS!$C$7:$C$11</xm:f>
          </x14:formula1>
          <xm:sqref>B32:C32</xm:sqref>
        </x14:dataValidation>
        <x14:dataValidation type="list" allowBlank="1" showInputMessage="1" showErrorMessage="1" xr:uid="{34C65325-FBD3-457B-B1A4-4E20BC0EC3B7}">
          <x14:formula1>
            <xm:f>LISTAS!$E$4:$E$10</xm:f>
          </x14:formula1>
          <xm:sqref>D18:I18</xm:sqref>
        </x14:dataValidation>
        <x14:dataValidation type="list" allowBlank="1" showInputMessage="1" showErrorMessage="1" xr:uid="{3F1CB9B1-8C15-4A2D-902C-F2D99D40192B}">
          <x14:formula1>
            <xm:f>LISTAS!$E$14:$E$16</xm:f>
          </x14:formula1>
          <xm:sqref>L70:L71</xm:sqref>
        </x14:dataValidation>
        <x14:dataValidation type="list" allowBlank="1" showInputMessage="1" showErrorMessage="1" xr:uid="{20BCD614-36B6-4782-8E07-5B3A653AF4AE}">
          <x14:formula1>
            <xm:f>LISTAS!$C$21:$C$22</xm:f>
          </x14:formula1>
          <xm:sqref>F93:G93</xm:sqref>
        </x14:dataValidation>
        <x14:dataValidation type="list" allowBlank="1" showInputMessage="1" showErrorMessage="1" xr:uid="{18848560-3252-45F4-9BAC-F52F62D62B37}">
          <x14:formula1>
            <xm:f>'LISTADO PCI''s'!$D$2:$D$152</xm:f>
          </x14:formula1>
          <xm:sqref>D13:F13</xm:sqref>
        </x14:dataValidation>
        <x14:dataValidation type="list" allowBlank="1" showInputMessage="1" showErrorMessage="1" xr:uid="{2883E1A4-AB1C-4184-AEE5-96147B096F46}">
          <x14:formula1>
            <xm:f>LISTAS!$C$25:$C$28</xm:f>
          </x14:formula1>
          <xm:sqref>D80:E80</xm:sqref>
        </x14:dataValidation>
        <x14:dataValidation type="list" allowBlank="1" showInputMessage="1" showErrorMessage="1" xr:uid="{47F2B61E-D72F-4A92-9A9D-52F383E85C2F}">
          <x14:formula1>
            <xm:f>LISTAS!$C$31:$C$32</xm:f>
          </x14:formula1>
          <xm:sqref>D88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27E66-448E-43F7-A97B-8111D5E955E8}">
  <dimension ref="A1"/>
  <sheetViews>
    <sheetView workbookViewId="0">
      <selection activeCell="C22" sqref="C22"/>
    </sheetView>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345A1-19C3-4DF0-A804-92DC739C0210}">
  <dimension ref="A1:H163"/>
  <sheetViews>
    <sheetView workbookViewId="0">
      <selection activeCell="C31" sqref="C31"/>
    </sheetView>
  </sheetViews>
  <sheetFormatPr baseColWidth="10" defaultColWidth="11.44140625" defaultRowHeight="14.4" x14ac:dyDescent="0.3"/>
  <cols>
    <col min="1" max="1" width="46.33203125" style="34" customWidth="1"/>
    <col min="2" max="2" width="22.5546875" style="8" customWidth="1"/>
    <col min="3" max="3" width="29.88671875" style="8" customWidth="1"/>
    <col min="4" max="4" width="18.44140625" style="8" customWidth="1"/>
    <col min="5" max="5" width="61.88671875" style="8" bestFit="1" customWidth="1"/>
    <col min="6" max="6" width="17.5546875" style="8" customWidth="1"/>
  </cols>
  <sheetData>
    <row r="1" spans="1:8" ht="15" thickBot="1" x14ac:dyDescent="0.35">
      <c r="A1" s="23"/>
      <c r="B1" s="22" t="s">
        <v>144</v>
      </c>
      <c r="C1" s="22"/>
      <c r="D1" s="22"/>
      <c r="E1" s="22"/>
      <c r="F1" s="22"/>
    </row>
    <row r="2" spans="1:8" x14ac:dyDescent="0.3">
      <c r="A2" s="1" t="s">
        <v>145</v>
      </c>
      <c r="B2" s="24" t="s">
        <v>146</v>
      </c>
      <c r="C2" s="22"/>
      <c r="D2" s="22"/>
      <c r="E2" s="25" t="s">
        <v>147</v>
      </c>
      <c r="F2" s="22" t="s">
        <v>148</v>
      </c>
    </row>
    <row r="3" spans="1:8" ht="15" thickBot="1" x14ac:dyDescent="0.35">
      <c r="A3" s="2" t="s">
        <v>149</v>
      </c>
      <c r="B3" s="24" t="s">
        <v>150</v>
      </c>
      <c r="C3"/>
      <c r="D3" s="22"/>
      <c r="F3" s="22"/>
      <c r="H3" t="s">
        <v>151</v>
      </c>
    </row>
    <row r="4" spans="1:8" ht="18.600000000000001" thickBot="1" x14ac:dyDescent="0.35">
      <c r="A4" s="4"/>
      <c r="B4" s="3"/>
      <c r="C4"/>
      <c r="D4" s="3"/>
      <c r="E4" s="9" t="s">
        <v>152</v>
      </c>
      <c r="F4" s="39">
        <v>511115</v>
      </c>
      <c r="H4" t="s">
        <v>153</v>
      </c>
    </row>
    <row r="5" spans="1:8" ht="18" x14ac:dyDescent="0.3">
      <c r="A5" s="26" t="s">
        <v>154</v>
      </c>
      <c r="B5" s="5"/>
      <c r="C5"/>
      <c r="D5" s="5"/>
      <c r="E5" s="9" t="s">
        <v>155</v>
      </c>
      <c r="F5" s="39">
        <v>161501001</v>
      </c>
    </row>
    <row r="6" spans="1:8" ht="18" x14ac:dyDescent="0.3">
      <c r="A6" s="27" t="s">
        <v>156</v>
      </c>
      <c r="B6" s="5"/>
      <c r="C6" t="s">
        <v>157</v>
      </c>
      <c r="D6" s="5"/>
      <c r="E6" s="9" t="s">
        <v>158</v>
      </c>
      <c r="F6" s="5"/>
    </row>
    <row r="7" spans="1:8" ht="18" x14ac:dyDescent="0.3">
      <c r="A7" s="27" t="s">
        <v>159</v>
      </c>
      <c r="B7" s="5"/>
      <c r="C7" t="s">
        <v>160</v>
      </c>
      <c r="D7" s="5"/>
      <c r="E7" s="9" t="s">
        <v>161</v>
      </c>
      <c r="F7" s="5"/>
    </row>
    <row r="8" spans="1:8" ht="18" x14ac:dyDescent="0.3">
      <c r="A8" s="27" t="s">
        <v>162</v>
      </c>
      <c r="B8" s="5"/>
      <c r="C8" s="8" t="s">
        <v>163</v>
      </c>
      <c r="D8" s="5"/>
      <c r="E8" s="9" t="s">
        <v>164</v>
      </c>
      <c r="F8" s="5"/>
    </row>
    <row r="9" spans="1:8" ht="18" x14ac:dyDescent="0.3">
      <c r="A9" s="27" t="s">
        <v>165</v>
      </c>
      <c r="B9" s="5"/>
      <c r="C9" s="8" t="s">
        <v>166</v>
      </c>
      <c r="D9" s="5"/>
      <c r="E9" s="9" t="s">
        <v>167</v>
      </c>
      <c r="F9" s="5"/>
    </row>
    <row r="10" spans="1:8" ht="18" x14ac:dyDescent="0.3">
      <c r="A10" s="5"/>
      <c r="B10" s="5"/>
      <c r="C10" s="8" t="s">
        <v>168</v>
      </c>
      <c r="D10" s="5"/>
      <c r="E10" s="9" t="s">
        <v>169</v>
      </c>
      <c r="F10" s="5"/>
    </row>
    <row r="11" spans="1:8" x14ac:dyDescent="0.3">
      <c r="A11" s="5"/>
      <c r="B11" s="5"/>
      <c r="C11" s="8" t="s">
        <v>170</v>
      </c>
      <c r="D11" s="5"/>
      <c r="F11" s="5"/>
    </row>
    <row r="12" spans="1:8" x14ac:dyDescent="0.3">
      <c r="A12" s="8"/>
      <c r="F12" s="5"/>
    </row>
    <row r="13" spans="1:8" x14ac:dyDescent="0.3">
      <c r="A13" s="8"/>
      <c r="E13" s="5" t="s">
        <v>171</v>
      </c>
      <c r="F13" s="5"/>
    </row>
    <row r="14" spans="1:8" x14ac:dyDescent="0.3">
      <c r="A14" s="8"/>
      <c r="E14" s="5" t="s">
        <v>172</v>
      </c>
      <c r="F14" s="5"/>
    </row>
    <row r="15" spans="1:8" x14ac:dyDescent="0.3">
      <c r="A15" s="8"/>
      <c r="E15" s="5" t="s">
        <v>173</v>
      </c>
      <c r="F15" s="5"/>
    </row>
    <row r="16" spans="1:8" x14ac:dyDescent="0.3">
      <c r="A16" s="8"/>
      <c r="C16" s="8" t="s">
        <v>174</v>
      </c>
      <c r="E16" s="5" t="s">
        <v>175</v>
      </c>
      <c r="F16" s="5"/>
    </row>
    <row r="17" spans="1:6" x14ac:dyDescent="0.3">
      <c r="A17" s="8"/>
      <c r="E17" s="5"/>
      <c r="F17" s="5"/>
    </row>
    <row r="18" spans="1:6" x14ac:dyDescent="0.3">
      <c r="A18" s="8"/>
      <c r="E18" s="5"/>
      <c r="F18" s="5"/>
    </row>
    <row r="19" spans="1:6" x14ac:dyDescent="0.3">
      <c r="A19" s="8"/>
      <c r="E19" s="5"/>
      <c r="F19" s="5"/>
    </row>
    <row r="20" spans="1:6" x14ac:dyDescent="0.3">
      <c r="A20" s="8"/>
      <c r="C20" s="8" t="s">
        <v>176</v>
      </c>
      <c r="E20" s="5"/>
      <c r="F20" s="5"/>
    </row>
    <row r="21" spans="1:6" x14ac:dyDescent="0.3">
      <c r="A21" s="8"/>
      <c r="C21" s="8" t="s">
        <v>177</v>
      </c>
      <c r="E21" s="5"/>
      <c r="F21" s="5"/>
    </row>
    <row r="22" spans="1:6" x14ac:dyDescent="0.3">
      <c r="A22" s="8"/>
      <c r="C22" s="8" t="s">
        <v>178</v>
      </c>
      <c r="E22" s="5"/>
      <c r="F22" s="5"/>
    </row>
    <row r="23" spans="1:6" x14ac:dyDescent="0.3">
      <c r="A23" s="8"/>
      <c r="E23" s="5"/>
      <c r="F23" s="5"/>
    </row>
    <row r="24" spans="1:6" x14ac:dyDescent="0.3">
      <c r="A24" s="8"/>
      <c r="E24" s="5"/>
      <c r="F24" s="5"/>
    </row>
    <row r="25" spans="1:6" x14ac:dyDescent="0.3">
      <c r="A25" s="8"/>
      <c r="C25" s="8" t="s">
        <v>146</v>
      </c>
      <c r="E25" s="5"/>
      <c r="F25" s="5"/>
    </row>
    <row r="26" spans="1:6" x14ac:dyDescent="0.3">
      <c r="A26" s="8"/>
      <c r="C26" s="8" t="s">
        <v>179</v>
      </c>
      <c r="E26" s="5"/>
      <c r="F26" s="5"/>
    </row>
    <row r="27" spans="1:6" x14ac:dyDescent="0.3">
      <c r="A27" s="8"/>
      <c r="C27" s="8" t="s">
        <v>180</v>
      </c>
      <c r="E27" s="5"/>
      <c r="F27" s="5"/>
    </row>
    <row r="28" spans="1:6" x14ac:dyDescent="0.3">
      <c r="A28" s="8"/>
      <c r="C28" s="8" t="s">
        <v>144</v>
      </c>
      <c r="E28" s="5"/>
      <c r="F28" s="5"/>
    </row>
    <row r="29" spans="1:6" x14ac:dyDescent="0.3">
      <c r="A29" s="8"/>
      <c r="E29" s="5"/>
      <c r="F29" s="5"/>
    </row>
    <row r="30" spans="1:6" x14ac:dyDescent="0.3">
      <c r="A30" s="8"/>
      <c r="E30" s="5"/>
      <c r="F30" s="5"/>
    </row>
    <row r="31" spans="1:6" x14ac:dyDescent="0.3">
      <c r="A31" s="8"/>
      <c r="C31" s="8" t="s">
        <v>181</v>
      </c>
      <c r="E31" s="5"/>
      <c r="F31" s="5"/>
    </row>
    <row r="32" spans="1:6" x14ac:dyDescent="0.3">
      <c r="A32" s="8"/>
      <c r="C32" s="8" t="s">
        <v>182</v>
      </c>
      <c r="E32" s="5"/>
      <c r="F32" s="5"/>
    </row>
    <row r="33" spans="1:6" x14ac:dyDescent="0.3">
      <c r="A33" s="8"/>
      <c r="E33" s="5"/>
      <c r="F33" s="5"/>
    </row>
    <row r="34" spans="1:6" x14ac:dyDescent="0.3">
      <c r="A34" s="8"/>
      <c r="E34" s="5"/>
      <c r="F34" s="5"/>
    </row>
    <row r="35" spans="1:6" x14ac:dyDescent="0.3">
      <c r="A35" s="8"/>
      <c r="E35" s="5"/>
      <c r="F35" s="5"/>
    </row>
    <row r="36" spans="1:6" x14ac:dyDescent="0.3">
      <c r="A36" s="8"/>
      <c r="E36" s="5"/>
      <c r="F36" s="5"/>
    </row>
    <row r="37" spans="1:6" x14ac:dyDescent="0.3">
      <c r="A37" s="8"/>
      <c r="E37" s="5"/>
      <c r="F37" s="5"/>
    </row>
    <row r="38" spans="1:6" x14ac:dyDescent="0.3">
      <c r="A38" s="8"/>
      <c r="E38" s="5"/>
      <c r="F38" s="5"/>
    </row>
    <row r="39" spans="1:6" x14ac:dyDescent="0.3">
      <c r="A39" s="8"/>
      <c r="E39" s="5"/>
      <c r="F39" s="5"/>
    </row>
    <row r="40" spans="1:6" x14ac:dyDescent="0.3">
      <c r="A40" s="8"/>
      <c r="E40" s="5"/>
      <c r="F40" s="5"/>
    </row>
    <row r="41" spans="1:6" x14ac:dyDescent="0.3">
      <c r="A41" s="8"/>
      <c r="E41" s="5"/>
      <c r="F41" s="5"/>
    </row>
    <row r="42" spans="1:6" x14ac:dyDescent="0.3">
      <c r="A42" s="8"/>
      <c r="E42" s="5"/>
      <c r="F42" s="5"/>
    </row>
    <row r="43" spans="1:6" x14ac:dyDescent="0.3">
      <c r="A43" s="8"/>
      <c r="E43" s="5"/>
      <c r="F43" s="5"/>
    </row>
    <row r="44" spans="1:6" x14ac:dyDescent="0.3">
      <c r="A44" s="8"/>
      <c r="E44" s="5"/>
      <c r="F44" s="5"/>
    </row>
    <row r="45" spans="1:6" x14ac:dyDescent="0.3">
      <c r="A45" s="8"/>
      <c r="E45" s="5"/>
      <c r="F45" s="5"/>
    </row>
    <row r="46" spans="1:6" x14ac:dyDescent="0.3">
      <c r="A46" s="8"/>
      <c r="E46" s="5"/>
      <c r="F46" s="5"/>
    </row>
    <row r="47" spans="1:6" x14ac:dyDescent="0.3">
      <c r="A47" s="8"/>
      <c r="E47" s="5"/>
      <c r="F47" s="5"/>
    </row>
    <row r="48" spans="1:6" x14ac:dyDescent="0.3">
      <c r="A48" s="8"/>
      <c r="E48" s="5"/>
      <c r="F48" s="5"/>
    </row>
    <row r="49" spans="1:6" x14ac:dyDescent="0.3">
      <c r="A49" s="8"/>
      <c r="E49" s="5"/>
      <c r="F49" s="5"/>
    </row>
    <row r="50" spans="1:6" x14ac:dyDescent="0.3">
      <c r="A50" s="8"/>
      <c r="E50" s="5"/>
      <c r="F50" s="5"/>
    </row>
    <row r="51" spans="1:6" x14ac:dyDescent="0.3">
      <c r="A51" s="8"/>
      <c r="E51" s="5"/>
      <c r="F51" s="5"/>
    </row>
    <row r="52" spans="1:6" x14ac:dyDescent="0.3">
      <c r="A52" s="8"/>
      <c r="E52" s="5"/>
      <c r="F52" s="5"/>
    </row>
    <row r="53" spans="1:6" x14ac:dyDescent="0.3">
      <c r="A53" s="8"/>
      <c r="F53" s="5"/>
    </row>
    <row r="54" spans="1:6" x14ac:dyDescent="0.3">
      <c r="A54" s="8"/>
      <c r="F54" s="5"/>
    </row>
    <row r="55" spans="1:6" x14ac:dyDescent="0.3">
      <c r="A55" s="8"/>
      <c r="F55" s="5"/>
    </row>
    <row r="56" spans="1:6" x14ac:dyDescent="0.3">
      <c r="A56" s="8"/>
      <c r="F56" s="5"/>
    </row>
    <row r="57" spans="1:6" x14ac:dyDescent="0.3">
      <c r="A57" s="8"/>
      <c r="F57" s="5"/>
    </row>
    <row r="58" spans="1:6" x14ac:dyDescent="0.3">
      <c r="A58" s="8"/>
      <c r="F58" s="5"/>
    </row>
    <row r="59" spans="1:6" x14ac:dyDescent="0.3">
      <c r="A59" s="8"/>
      <c r="F59" s="5"/>
    </row>
    <row r="60" spans="1:6" x14ac:dyDescent="0.3">
      <c r="A60" s="8"/>
      <c r="F60" s="5"/>
    </row>
    <row r="61" spans="1:6" x14ac:dyDescent="0.3">
      <c r="A61" s="8"/>
      <c r="F61" s="5"/>
    </row>
    <row r="62" spans="1:6" x14ac:dyDescent="0.3">
      <c r="A62" s="8"/>
      <c r="F62" s="5"/>
    </row>
    <row r="63" spans="1:6" x14ac:dyDescent="0.3">
      <c r="A63" s="8"/>
      <c r="F63" s="5"/>
    </row>
    <row r="64" spans="1:6" x14ac:dyDescent="0.3">
      <c r="A64" s="8"/>
      <c r="F64" s="5"/>
    </row>
    <row r="65" spans="1:6" x14ac:dyDescent="0.3">
      <c r="A65" s="8"/>
      <c r="F65" s="5"/>
    </row>
    <row r="66" spans="1:6" x14ac:dyDescent="0.3">
      <c r="A66" s="8"/>
      <c r="F66" s="5"/>
    </row>
    <row r="67" spans="1:6" x14ac:dyDescent="0.3">
      <c r="A67" s="8"/>
      <c r="F67" s="5"/>
    </row>
    <row r="68" spans="1:6" x14ac:dyDescent="0.3">
      <c r="A68" s="8"/>
      <c r="F68" s="5"/>
    </row>
    <row r="69" spans="1:6" x14ac:dyDescent="0.3">
      <c r="A69" s="8"/>
      <c r="F69" s="5"/>
    </row>
    <row r="70" spans="1:6" x14ac:dyDescent="0.3">
      <c r="A70" s="8"/>
      <c r="F70" s="5"/>
    </row>
    <row r="71" spans="1:6" x14ac:dyDescent="0.3">
      <c r="A71" s="8"/>
      <c r="F71" s="5"/>
    </row>
    <row r="72" spans="1:6" x14ac:dyDescent="0.3">
      <c r="A72" s="8"/>
      <c r="F72" s="5"/>
    </row>
    <row r="73" spans="1:6" x14ac:dyDescent="0.3">
      <c r="A73" s="8"/>
      <c r="F73" s="5"/>
    </row>
    <row r="74" spans="1:6" x14ac:dyDescent="0.3">
      <c r="A74" s="8"/>
      <c r="F74" s="5"/>
    </row>
    <row r="75" spans="1:6" x14ac:dyDescent="0.3">
      <c r="A75" s="8"/>
      <c r="F75" s="5"/>
    </row>
    <row r="76" spans="1:6" x14ac:dyDescent="0.3">
      <c r="A76" s="8"/>
      <c r="F76" s="5"/>
    </row>
    <row r="77" spans="1:6" x14ac:dyDescent="0.3">
      <c r="A77" s="8"/>
      <c r="F77" s="5"/>
    </row>
    <row r="78" spans="1:6" x14ac:dyDescent="0.3">
      <c r="A78" s="8"/>
      <c r="F78" s="5"/>
    </row>
    <row r="79" spans="1:6" x14ac:dyDescent="0.3">
      <c r="A79" s="8"/>
      <c r="F79" s="5"/>
    </row>
    <row r="80" spans="1:6" x14ac:dyDescent="0.3">
      <c r="A80" s="8"/>
      <c r="F80" s="5"/>
    </row>
    <row r="81" spans="1:6" x14ac:dyDescent="0.3">
      <c r="A81" s="8"/>
      <c r="F81" s="5"/>
    </row>
    <row r="82" spans="1:6" x14ac:dyDescent="0.3">
      <c r="A82" s="8"/>
      <c r="F82" s="5"/>
    </row>
    <row r="83" spans="1:6" x14ac:dyDescent="0.3">
      <c r="A83" s="8"/>
      <c r="F83" s="5"/>
    </row>
    <row r="84" spans="1:6" x14ac:dyDescent="0.3">
      <c r="A84" s="8"/>
      <c r="F84" s="5"/>
    </row>
    <row r="85" spans="1:6" x14ac:dyDescent="0.3">
      <c r="A85" s="8"/>
      <c r="F85" s="5"/>
    </row>
    <row r="86" spans="1:6" x14ac:dyDescent="0.3">
      <c r="A86" s="8"/>
      <c r="E86" s="28"/>
      <c r="F86" s="5"/>
    </row>
    <row r="87" spans="1:6" x14ac:dyDescent="0.3">
      <c r="A87" s="28"/>
      <c r="B87" s="28"/>
      <c r="C87" s="28"/>
      <c r="D87" s="28"/>
      <c r="E87" s="28"/>
      <c r="F87" s="30"/>
    </row>
    <row r="88" spans="1:6" x14ac:dyDescent="0.3">
      <c r="A88" s="28"/>
      <c r="B88" s="28"/>
      <c r="C88" s="28"/>
      <c r="D88" s="28"/>
      <c r="E88" s="28"/>
      <c r="F88" s="30"/>
    </row>
    <row r="89" spans="1:6" x14ac:dyDescent="0.3">
      <c r="A89" s="28"/>
      <c r="B89" s="28"/>
      <c r="C89" s="28"/>
      <c r="D89" s="28"/>
      <c r="E89" s="28"/>
      <c r="F89" s="28"/>
    </row>
    <row r="90" spans="1:6" x14ac:dyDescent="0.3">
      <c r="A90" s="28"/>
      <c r="B90" s="28"/>
      <c r="C90" s="28"/>
      <c r="D90" s="28"/>
      <c r="E90" s="28"/>
      <c r="F90" s="28"/>
    </row>
    <row r="91" spans="1:6" x14ac:dyDescent="0.3">
      <c r="A91" s="28"/>
      <c r="B91" s="28"/>
      <c r="C91" s="28"/>
      <c r="D91" s="28"/>
      <c r="E91" s="28"/>
      <c r="F91" s="28"/>
    </row>
    <row r="92" spans="1:6" x14ac:dyDescent="0.3">
      <c r="A92" s="28"/>
      <c r="B92" s="28"/>
      <c r="C92" s="28"/>
      <c r="D92" s="28"/>
      <c r="E92" s="28"/>
      <c r="F92" s="28"/>
    </row>
    <row r="93" spans="1:6" x14ac:dyDescent="0.3">
      <c r="A93" s="28"/>
      <c r="B93" s="28"/>
      <c r="C93" s="28"/>
      <c r="D93" s="28"/>
      <c r="E93" s="28"/>
      <c r="F93" s="28"/>
    </row>
    <row r="94" spans="1:6" x14ac:dyDescent="0.3">
      <c r="A94" s="28"/>
      <c r="B94" s="28"/>
      <c r="C94" s="28"/>
      <c r="D94" s="28"/>
      <c r="E94" s="28"/>
      <c r="F94" s="28"/>
    </row>
    <row r="95" spans="1:6" x14ac:dyDescent="0.3">
      <c r="A95" s="28"/>
      <c r="B95" s="28"/>
      <c r="C95" s="28"/>
      <c r="D95" s="28"/>
      <c r="E95" s="28"/>
      <c r="F95" s="28"/>
    </row>
    <row r="96" spans="1:6" x14ac:dyDescent="0.3">
      <c r="A96" s="28"/>
      <c r="B96" s="28"/>
      <c r="C96" s="28"/>
      <c r="D96" s="28"/>
      <c r="E96" s="28"/>
      <c r="F96" s="28"/>
    </row>
    <row r="97" spans="1:6" x14ac:dyDescent="0.3">
      <c r="A97" s="28"/>
      <c r="B97" s="28"/>
      <c r="C97" s="28"/>
      <c r="D97" s="28"/>
      <c r="E97" s="28"/>
      <c r="F97" s="28"/>
    </row>
    <row r="98" spans="1:6" x14ac:dyDescent="0.3">
      <c r="A98" s="30"/>
      <c r="B98" s="28"/>
      <c r="C98" s="28"/>
      <c r="D98" s="28"/>
      <c r="E98" s="28"/>
      <c r="F98" s="28"/>
    </row>
    <row r="99" spans="1:6" x14ac:dyDescent="0.3">
      <c r="A99" s="6"/>
      <c r="B99" s="28"/>
      <c r="C99" s="28"/>
      <c r="D99" s="28"/>
      <c r="E99" s="28"/>
      <c r="F99" s="28"/>
    </row>
    <row r="100" spans="1:6" x14ac:dyDescent="0.3">
      <c r="A100" s="7"/>
      <c r="B100" s="31"/>
      <c r="C100" s="31"/>
      <c r="D100" s="28"/>
      <c r="E100" s="28"/>
      <c r="F100" s="28"/>
    </row>
    <row r="101" spans="1:6" x14ac:dyDescent="0.3">
      <c r="A101" s="28"/>
      <c r="B101" s="29"/>
      <c r="C101" s="32"/>
      <c r="D101" s="28"/>
      <c r="E101" s="28"/>
      <c r="F101" s="28"/>
    </row>
    <row r="102" spans="1:6" x14ac:dyDescent="0.3">
      <c r="A102" s="28"/>
      <c r="B102" s="29"/>
      <c r="C102" s="32"/>
      <c r="D102" s="28"/>
      <c r="E102" s="28"/>
      <c r="F102" s="28"/>
    </row>
    <row r="103" spans="1:6" x14ac:dyDescent="0.3">
      <c r="A103" s="28"/>
      <c r="B103" s="29"/>
      <c r="C103" s="32"/>
      <c r="D103" s="28"/>
      <c r="E103" s="28"/>
      <c r="F103" s="28"/>
    </row>
    <row r="104" spans="1:6" x14ac:dyDescent="0.3">
      <c r="A104" s="28"/>
      <c r="B104" s="29"/>
      <c r="C104" s="32"/>
      <c r="D104" s="28"/>
      <c r="E104" s="28"/>
      <c r="F104" s="28"/>
    </row>
    <row r="105" spans="1:6" x14ac:dyDescent="0.3">
      <c r="A105" s="28"/>
      <c r="B105" s="29"/>
      <c r="C105" s="32"/>
      <c r="D105" s="28"/>
      <c r="E105" s="28"/>
      <c r="F105" s="28"/>
    </row>
    <row r="106" spans="1:6" x14ac:dyDescent="0.3">
      <c r="A106" s="28"/>
      <c r="B106" s="29"/>
      <c r="C106" s="32"/>
      <c r="D106" s="28"/>
      <c r="E106" s="28"/>
      <c r="F106" s="28"/>
    </row>
    <row r="107" spans="1:6" x14ac:dyDescent="0.3">
      <c r="A107" s="28"/>
      <c r="B107" s="29"/>
      <c r="C107" s="32"/>
      <c r="D107" s="28"/>
      <c r="E107" s="28"/>
      <c r="F107" s="28"/>
    </row>
    <row r="108" spans="1:6" x14ac:dyDescent="0.3">
      <c r="A108" s="28"/>
      <c r="B108" s="29"/>
      <c r="C108" s="32"/>
      <c r="D108" s="28"/>
      <c r="E108" s="28"/>
      <c r="F108" s="28"/>
    </row>
    <row r="109" spans="1:6" x14ac:dyDescent="0.3">
      <c r="A109" s="28"/>
      <c r="B109" s="29"/>
      <c r="C109" s="32"/>
      <c r="D109" s="28"/>
      <c r="E109" s="28"/>
      <c r="F109" s="28"/>
    </row>
    <row r="110" spans="1:6" x14ac:dyDescent="0.3">
      <c r="A110" s="28"/>
      <c r="B110" s="29"/>
      <c r="C110" s="32"/>
      <c r="D110" s="28"/>
      <c r="E110" s="33"/>
      <c r="F110" s="28"/>
    </row>
    <row r="111" spans="1:6" x14ac:dyDescent="0.3">
      <c r="A111" s="28"/>
      <c r="B111" s="29"/>
      <c r="C111" s="32"/>
      <c r="D111" s="28"/>
      <c r="E111" s="28"/>
      <c r="F111" s="32"/>
    </row>
    <row r="112" spans="1:6" x14ac:dyDescent="0.3">
      <c r="A112" s="28"/>
      <c r="B112" s="29"/>
      <c r="C112" s="32"/>
      <c r="D112" s="28"/>
      <c r="E112" s="28"/>
      <c r="F112" s="28"/>
    </row>
    <row r="113" spans="1:6" x14ac:dyDescent="0.3">
      <c r="A113" s="28"/>
      <c r="B113" s="29"/>
      <c r="C113" s="29"/>
      <c r="D113" s="28"/>
      <c r="E113" s="28"/>
      <c r="F113" s="28"/>
    </row>
    <row r="114" spans="1:6" x14ac:dyDescent="0.3">
      <c r="A114" s="28"/>
      <c r="B114" s="28"/>
      <c r="C114" s="28"/>
      <c r="D114" s="28"/>
      <c r="E114" s="28"/>
      <c r="F114" s="28"/>
    </row>
    <row r="115" spans="1:6" x14ac:dyDescent="0.3">
      <c r="A115" s="28"/>
      <c r="B115" s="28"/>
      <c r="C115" s="28"/>
      <c r="D115" s="28"/>
      <c r="F115" s="28"/>
    </row>
    <row r="117" spans="1:6" x14ac:dyDescent="0.3">
      <c r="B117" s="35"/>
      <c r="C117" s="35"/>
    </row>
    <row r="118" spans="1:6" x14ac:dyDescent="0.3">
      <c r="B118" s="35"/>
      <c r="C118" s="35"/>
      <c r="E118" s="36"/>
    </row>
    <row r="119" spans="1:6" x14ac:dyDescent="0.3">
      <c r="A119" s="37"/>
      <c r="B119" s="36"/>
      <c r="C119" s="36"/>
      <c r="D119" s="36"/>
      <c r="F119" s="36"/>
    </row>
    <row r="120" spans="1:6" x14ac:dyDescent="0.3">
      <c r="B120" s="34"/>
      <c r="C120" s="34"/>
      <c r="D120" s="38"/>
    </row>
    <row r="121" spans="1:6" x14ac:dyDescent="0.3">
      <c r="B121" s="34"/>
      <c r="C121" s="34"/>
      <c r="D121" s="38"/>
    </row>
    <row r="122" spans="1:6" x14ac:dyDescent="0.3">
      <c r="B122" s="34"/>
      <c r="C122" s="34"/>
      <c r="D122" s="38"/>
    </row>
    <row r="123" spans="1:6" x14ac:dyDescent="0.3">
      <c r="B123" s="34"/>
      <c r="C123" s="34"/>
      <c r="D123" s="38"/>
    </row>
    <row r="124" spans="1:6" x14ac:dyDescent="0.3">
      <c r="B124" s="34"/>
      <c r="C124" s="34"/>
      <c r="D124" s="38"/>
    </row>
    <row r="125" spans="1:6" x14ac:dyDescent="0.3">
      <c r="B125" s="34"/>
      <c r="C125" s="34"/>
      <c r="D125" s="38"/>
    </row>
    <row r="126" spans="1:6" x14ac:dyDescent="0.3">
      <c r="B126" s="34"/>
      <c r="C126" s="34"/>
      <c r="D126" s="38"/>
    </row>
    <row r="127" spans="1:6" x14ac:dyDescent="0.3">
      <c r="B127" s="34"/>
      <c r="C127" s="34"/>
      <c r="D127" s="38"/>
    </row>
    <row r="128" spans="1:6" x14ac:dyDescent="0.3">
      <c r="B128" s="34"/>
      <c r="C128" s="34"/>
      <c r="D128" s="38"/>
    </row>
    <row r="129" spans="2:4" x14ac:dyDescent="0.3">
      <c r="B129" s="34"/>
      <c r="C129" s="34"/>
      <c r="D129" s="38"/>
    </row>
    <row r="130" spans="2:4" x14ac:dyDescent="0.3">
      <c r="B130" s="34"/>
      <c r="C130" s="34"/>
      <c r="D130" s="38"/>
    </row>
    <row r="131" spans="2:4" x14ac:dyDescent="0.3">
      <c r="B131" s="34"/>
      <c r="C131" s="34"/>
      <c r="D131" s="38"/>
    </row>
    <row r="132" spans="2:4" x14ac:dyDescent="0.3">
      <c r="B132" s="34"/>
      <c r="C132" s="34"/>
      <c r="D132" s="38"/>
    </row>
    <row r="133" spans="2:4" x14ac:dyDescent="0.3">
      <c r="B133" s="34"/>
      <c r="C133" s="34"/>
      <c r="D133" s="38"/>
    </row>
    <row r="134" spans="2:4" x14ac:dyDescent="0.3">
      <c r="B134" s="34"/>
      <c r="C134" s="34"/>
      <c r="D134" s="38"/>
    </row>
    <row r="135" spans="2:4" x14ac:dyDescent="0.3">
      <c r="B135" s="34"/>
      <c r="C135" s="34"/>
      <c r="D135" s="38"/>
    </row>
    <row r="136" spans="2:4" x14ac:dyDescent="0.3">
      <c r="B136" s="34"/>
      <c r="C136" s="34"/>
      <c r="D136" s="38"/>
    </row>
    <row r="137" spans="2:4" x14ac:dyDescent="0.3">
      <c r="B137" s="34"/>
      <c r="C137" s="34"/>
      <c r="D137" s="38"/>
    </row>
    <row r="138" spans="2:4" x14ac:dyDescent="0.3">
      <c r="B138" s="34"/>
      <c r="C138" s="34"/>
      <c r="D138" s="38"/>
    </row>
    <row r="139" spans="2:4" x14ac:dyDescent="0.3">
      <c r="B139" s="34"/>
      <c r="C139" s="34"/>
      <c r="D139" s="38"/>
    </row>
    <row r="140" spans="2:4" x14ac:dyDescent="0.3">
      <c r="B140" s="34"/>
      <c r="C140" s="34"/>
      <c r="D140" s="38"/>
    </row>
    <row r="141" spans="2:4" x14ac:dyDescent="0.3">
      <c r="B141" s="34"/>
      <c r="C141" s="34"/>
      <c r="D141" s="38"/>
    </row>
    <row r="142" spans="2:4" x14ac:dyDescent="0.3">
      <c r="B142" s="34"/>
      <c r="C142" s="34"/>
      <c r="D142" s="38"/>
    </row>
    <row r="143" spans="2:4" x14ac:dyDescent="0.3">
      <c r="B143" s="34"/>
      <c r="C143" s="34"/>
      <c r="D143" s="38"/>
    </row>
    <row r="144" spans="2:4" x14ac:dyDescent="0.3">
      <c r="B144" s="34"/>
      <c r="C144" s="34"/>
      <c r="D144" s="38"/>
    </row>
    <row r="145" spans="1:6" x14ac:dyDescent="0.3">
      <c r="B145" s="34"/>
      <c r="C145" s="34"/>
      <c r="D145" s="38"/>
    </row>
    <row r="146" spans="1:6" x14ac:dyDescent="0.3">
      <c r="B146" s="34"/>
      <c r="C146" s="34"/>
      <c r="D146" s="38"/>
    </row>
    <row r="147" spans="1:6" x14ac:dyDescent="0.3">
      <c r="B147" s="34"/>
      <c r="C147" s="34"/>
      <c r="D147" s="38"/>
    </row>
    <row r="148" spans="1:6" x14ac:dyDescent="0.3">
      <c r="B148" s="34"/>
      <c r="C148" s="34"/>
      <c r="D148" s="38"/>
    </row>
    <row r="149" spans="1:6" x14ac:dyDescent="0.3">
      <c r="B149" s="34"/>
      <c r="C149" s="34"/>
      <c r="D149" s="38"/>
    </row>
    <row r="150" spans="1:6" x14ac:dyDescent="0.3">
      <c r="B150" s="34"/>
      <c r="C150" s="34"/>
      <c r="D150" s="38"/>
    </row>
    <row r="151" spans="1:6" x14ac:dyDescent="0.3">
      <c r="B151" s="34"/>
      <c r="C151" s="34"/>
      <c r="D151" s="38"/>
    </row>
    <row r="152" spans="1:6" x14ac:dyDescent="0.3">
      <c r="B152" s="34"/>
      <c r="C152" s="34"/>
      <c r="D152" s="38"/>
    </row>
    <row r="153" spans="1:6" x14ac:dyDescent="0.3">
      <c r="B153" s="34"/>
      <c r="C153" s="34"/>
      <c r="D153" s="38"/>
    </row>
    <row r="154" spans="1:6" x14ac:dyDescent="0.3">
      <c r="B154" s="34"/>
      <c r="C154" s="34"/>
      <c r="D154" s="38"/>
    </row>
    <row r="155" spans="1:6" x14ac:dyDescent="0.3">
      <c r="B155" s="34"/>
      <c r="C155" s="34"/>
      <c r="D155" s="38"/>
    </row>
    <row r="156" spans="1:6" x14ac:dyDescent="0.3">
      <c r="B156" s="34"/>
      <c r="C156" s="34"/>
      <c r="D156" s="38"/>
    </row>
    <row r="157" spans="1:6" x14ac:dyDescent="0.3">
      <c r="B157" s="34"/>
      <c r="C157" s="34"/>
      <c r="D157" s="38"/>
    </row>
    <row r="159" spans="1:6" x14ac:dyDescent="0.3">
      <c r="E159" s="22"/>
    </row>
    <row r="160" spans="1:6" x14ac:dyDescent="0.3">
      <c r="A160" s="23"/>
      <c r="B160" s="22"/>
      <c r="C160" s="22"/>
      <c r="D160" s="22"/>
      <c r="E160" s="22"/>
      <c r="F160" s="22"/>
    </row>
    <row r="161" spans="1:6" x14ac:dyDescent="0.3">
      <c r="A161" s="22"/>
      <c r="B161" s="22"/>
      <c r="C161" s="22"/>
      <c r="D161" s="22"/>
      <c r="E161" s="22"/>
      <c r="F161" s="22"/>
    </row>
    <row r="162" spans="1:6" x14ac:dyDescent="0.3">
      <c r="A162" s="22"/>
      <c r="B162" s="22"/>
      <c r="C162" s="22"/>
      <c r="D162" s="22"/>
      <c r="E162" s="22"/>
      <c r="F162" s="22"/>
    </row>
    <row r="163" spans="1:6" x14ac:dyDescent="0.3">
      <c r="A163" s="23"/>
      <c r="B163" s="22"/>
      <c r="C163" s="22"/>
      <c r="D163" s="22"/>
      <c r="F163" s="2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EB58-BBA9-42EC-B533-FD5127562829}">
  <sheetPr>
    <tabColor theme="4" tint="0.39997558519241921"/>
  </sheetPr>
  <dimension ref="A1:F152"/>
  <sheetViews>
    <sheetView topLeftCell="A116" workbookViewId="0">
      <selection activeCell="E1" sqref="E1"/>
    </sheetView>
  </sheetViews>
  <sheetFormatPr baseColWidth="10" defaultColWidth="11.44140625" defaultRowHeight="14.4" x14ac:dyDescent="0.3"/>
  <cols>
    <col min="1" max="1" width="77.109375" style="12" bestFit="1" customWidth="1"/>
    <col min="2" max="2" width="21.33203125" style="12" bestFit="1" customWidth="1"/>
    <col min="3" max="3" width="18.44140625" style="20" bestFit="1" customWidth="1"/>
    <col min="4" max="4" width="58.33203125" style="12" bestFit="1" customWidth="1"/>
    <col min="5" max="16384" width="11.44140625" style="12"/>
  </cols>
  <sheetData>
    <row r="1" spans="1:6" x14ac:dyDescent="0.3">
      <c r="A1" s="21" t="s">
        <v>183</v>
      </c>
      <c r="B1" s="11" t="s">
        <v>184</v>
      </c>
      <c r="C1" s="10" t="s">
        <v>185</v>
      </c>
      <c r="D1" s="10" t="s">
        <v>186</v>
      </c>
      <c r="E1" s="10" t="s">
        <v>185</v>
      </c>
      <c r="F1" s="11" t="s">
        <v>184</v>
      </c>
    </row>
    <row r="2" spans="1:6" x14ac:dyDescent="0.3">
      <c r="A2" s="12" t="str">
        <f t="shared" ref="A2:A33" si="0">+B2&amp;" "&amp;D2</f>
        <v>DIRECCIÓN GENERAL SENA GESTION GENERAL</v>
      </c>
      <c r="B2" s="14" t="s">
        <v>187</v>
      </c>
      <c r="C2" s="13" t="s">
        <v>188</v>
      </c>
      <c r="D2" s="15" t="s">
        <v>7</v>
      </c>
      <c r="E2" s="13" t="s">
        <v>188</v>
      </c>
      <c r="F2" s="14" t="s">
        <v>187</v>
      </c>
    </row>
    <row r="3" spans="1:6" x14ac:dyDescent="0.3">
      <c r="A3" s="12" t="str">
        <f t="shared" si="0"/>
        <v>ANTIOQUIA SENA REGIONAL ANTIOQUIA  DIRECCION REGIONAL</v>
      </c>
      <c r="B3" s="14" t="s">
        <v>189</v>
      </c>
      <c r="C3" s="13" t="s">
        <v>190</v>
      </c>
      <c r="D3" s="15" t="s">
        <v>191</v>
      </c>
      <c r="E3" s="13" t="s">
        <v>190</v>
      </c>
      <c r="F3" s="14" t="s">
        <v>189</v>
      </c>
    </row>
    <row r="4" spans="1:6" x14ac:dyDescent="0.3">
      <c r="A4" s="12" t="str">
        <f t="shared" si="0"/>
        <v>ANTIOQUIA CENTRO DE LOS RECURSOS NATURALES RENOVA</v>
      </c>
      <c r="B4" s="14" t="s">
        <v>189</v>
      </c>
      <c r="C4" s="13" t="s">
        <v>192</v>
      </c>
      <c r="D4" s="15" t="s">
        <v>193</v>
      </c>
      <c r="E4" s="13" t="s">
        <v>192</v>
      </c>
      <c r="F4" s="14" t="s">
        <v>194</v>
      </c>
    </row>
    <row r="5" spans="1:6" x14ac:dyDescent="0.3">
      <c r="A5" s="12" t="str">
        <f t="shared" si="0"/>
        <v>ANTIOQUIA CENTRO DE FORMACION PROFESIONAL MINERO AMBIENTAL  ANTIOQUIA</v>
      </c>
      <c r="B5" s="14" t="s">
        <v>189</v>
      </c>
      <c r="C5" s="13" t="s">
        <v>195</v>
      </c>
      <c r="D5" s="15" t="s">
        <v>196</v>
      </c>
      <c r="E5" s="13" t="s">
        <v>195</v>
      </c>
      <c r="F5" s="14" t="s">
        <v>197</v>
      </c>
    </row>
    <row r="6" spans="1:6" x14ac:dyDescent="0.3">
      <c r="A6" s="12" t="str">
        <f t="shared" si="0"/>
        <v>ANTIOQUIA CENTRO DE DISEÑO Y MANUFACTURA DE CUERO</v>
      </c>
      <c r="B6" s="14" t="s">
        <v>189</v>
      </c>
      <c r="C6" s="13" t="s">
        <v>198</v>
      </c>
      <c r="D6" s="15" t="s">
        <v>199</v>
      </c>
      <c r="E6" s="13" t="s">
        <v>198</v>
      </c>
      <c r="F6" s="14" t="s">
        <v>200</v>
      </c>
    </row>
    <row r="7" spans="1:6" x14ac:dyDescent="0.3">
      <c r="A7" s="12" t="str">
        <f t="shared" si="0"/>
        <v>ANTIOQUIA CENTRO DE FORMACIÓN EN DISEÑO CONFECCIÓ</v>
      </c>
      <c r="B7" s="14" t="s">
        <v>189</v>
      </c>
      <c r="C7" s="13" t="s">
        <v>201</v>
      </c>
      <c r="D7" s="15" t="s">
        <v>202</v>
      </c>
      <c r="E7" s="13" t="s">
        <v>201</v>
      </c>
      <c r="F7" s="14" t="s">
        <v>203</v>
      </c>
    </row>
    <row r="8" spans="1:6" x14ac:dyDescent="0.3">
      <c r="A8" s="12" t="str">
        <f t="shared" si="0"/>
        <v>ANTIOQUIA CENTRO PARA EL DESARROLLO DEL HABITAT Y</v>
      </c>
      <c r="B8" s="16" t="s">
        <v>189</v>
      </c>
      <c r="C8" s="13" t="s">
        <v>204</v>
      </c>
      <c r="D8" s="13" t="s">
        <v>205</v>
      </c>
      <c r="E8" s="13" t="s">
        <v>204</v>
      </c>
      <c r="F8" s="14" t="s">
        <v>206</v>
      </c>
    </row>
    <row r="9" spans="1:6" x14ac:dyDescent="0.3">
      <c r="A9" s="12" t="str">
        <f t="shared" si="0"/>
        <v xml:space="preserve">ANTIOQUIA CENTRO DE TECNOLOGÍA DE LA MANUFACTURA </v>
      </c>
      <c r="B9" s="14" t="s">
        <v>189</v>
      </c>
      <c r="C9" s="13" t="s">
        <v>207</v>
      </c>
      <c r="D9" s="15" t="s">
        <v>208</v>
      </c>
      <c r="E9" s="13" t="s">
        <v>207</v>
      </c>
      <c r="F9" s="14" t="s">
        <v>209</v>
      </c>
    </row>
    <row r="10" spans="1:6" x14ac:dyDescent="0.3">
      <c r="A10" s="12" t="str">
        <f t="shared" si="0"/>
        <v>ANTIOQUIA CENTRO  TECNOLOGICO DEL MOBILIARIO</v>
      </c>
      <c r="B10" s="16" t="s">
        <v>189</v>
      </c>
      <c r="C10" s="13" t="s">
        <v>210</v>
      </c>
      <c r="D10" s="13" t="s">
        <v>211</v>
      </c>
      <c r="E10" s="13" t="s">
        <v>210</v>
      </c>
      <c r="F10" s="14" t="s">
        <v>212</v>
      </c>
    </row>
    <row r="11" spans="1:6" x14ac:dyDescent="0.3">
      <c r="A11" s="12" t="str">
        <f t="shared" si="0"/>
        <v>ANTIOQUIA CENTRO TECNOLOGICO DE GESTION INDUSTRIAL</v>
      </c>
      <c r="B11" s="14" t="s">
        <v>189</v>
      </c>
      <c r="C11" s="13" t="s">
        <v>213</v>
      </c>
      <c r="D11" s="15" t="s">
        <v>214</v>
      </c>
      <c r="E11" s="13" t="s">
        <v>213</v>
      </c>
      <c r="F11" s="14" t="s">
        <v>215</v>
      </c>
    </row>
    <row r="12" spans="1:6" x14ac:dyDescent="0.3">
      <c r="A12" s="12" t="str">
        <f t="shared" si="0"/>
        <v>ANTIOQUIA CENTRO DE COMERCIO</v>
      </c>
      <c r="B12" s="14" t="s">
        <v>189</v>
      </c>
      <c r="C12" s="13" t="s">
        <v>216</v>
      </c>
      <c r="D12" s="15" t="s">
        <v>217</v>
      </c>
      <c r="E12" s="13" t="s">
        <v>216</v>
      </c>
      <c r="F12" s="14" t="s">
        <v>218</v>
      </c>
    </row>
    <row r="13" spans="1:6" x14ac:dyDescent="0.3">
      <c r="A13" s="12" t="str">
        <f t="shared" si="0"/>
        <v>ANTIOQUIA CENTRO DE SERVICIOS DE SALUD</v>
      </c>
      <c r="B13" s="16" t="s">
        <v>189</v>
      </c>
      <c r="C13" s="13" t="s">
        <v>219</v>
      </c>
      <c r="D13" s="15" t="s">
        <v>220</v>
      </c>
      <c r="E13" s="13" t="s">
        <v>219</v>
      </c>
      <c r="F13" s="14" t="s">
        <v>221</v>
      </c>
    </row>
    <row r="14" spans="1:6" x14ac:dyDescent="0.3">
      <c r="A14" s="12" t="str">
        <f t="shared" si="0"/>
        <v>ANTIOQUIA CENTRO DE SERVICIOS Y GESTION EMPRESARIAL</v>
      </c>
      <c r="B14" s="14" t="s">
        <v>189</v>
      </c>
      <c r="C14" s="13" t="s">
        <v>222</v>
      </c>
      <c r="D14" s="15" t="s">
        <v>223</v>
      </c>
      <c r="E14" s="13" t="s">
        <v>222</v>
      </c>
      <c r="F14" s="16" t="s">
        <v>224</v>
      </c>
    </row>
    <row r="15" spans="1:6" x14ac:dyDescent="0.3">
      <c r="A15" s="12" t="str">
        <f t="shared" si="0"/>
        <v>ANTIOQUIA COMPLEJO TECNOLOGICO PARA LA GESTION AG</v>
      </c>
      <c r="B15" s="14" t="s">
        <v>189</v>
      </c>
      <c r="C15" s="13" t="s">
        <v>225</v>
      </c>
      <c r="D15" s="15" t="s">
        <v>226</v>
      </c>
      <c r="E15" s="13" t="s">
        <v>225</v>
      </c>
      <c r="F15" s="14" t="s">
        <v>227</v>
      </c>
    </row>
    <row r="16" spans="1:6" x14ac:dyDescent="0.3">
      <c r="A16" s="12" t="str">
        <f t="shared" si="0"/>
        <v>ANTIOQUIA COMPLEJO TECNOLOGICO MINERO AGROEMPRESA</v>
      </c>
      <c r="B16" s="16" t="s">
        <v>189</v>
      </c>
      <c r="C16" s="13" t="s">
        <v>228</v>
      </c>
      <c r="D16" s="13" t="s">
        <v>229</v>
      </c>
      <c r="E16" s="13" t="s">
        <v>228</v>
      </c>
      <c r="F16" s="14" t="s">
        <v>230</v>
      </c>
    </row>
    <row r="17" spans="1:6" x14ac:dyDescent="0.3">
      <c r="A17" s="12" t="str">
        <f t="shared" si="0"/>
        <v>ANTIOQUIA CENTRO DE LA INNOVACION, LA AGROINDUSTR</v>
      </c>
      <c r="B17" s="14" t="s">
        <v>189</v>
      </c>
      <c r="C17" s="13" t="s">
        <v>231</v>
      </c>
      <c r="D17" s="15" t="s">
        <v>232</v>
      </c>
      <c r="E17" s="13" t="s">
        <v>231</v>
      </c>
      <c r="F17" s="14" t="s">
        <v>233</v>
      </c>
    </row>
    <row r="18" spans="1:6" x14ac:dyDescent="0.3">
      <c r="A18" s="12" t="str">
        <f t="shared" si="0"/>
        <v>ANTIOQUIA COMPLEJO TECNOLOGICO AGROINDUSTRIAL. PE</v>
      </c>
      <c r="B18" s="14" t="s">
        <v>189</v>
      </c>
      <c r="C18" s="13" t="s">
        <v>234</v>
      </c>
      <c r="D18" s="15" t="s">
        <v>235</v>
      </c>
      <c r="E18" s="13" t="s">
        <v>234</v>
      </c>
      <c r="F18" s="14" t="s">
        <v>236</v>
      </c>
    </row>
    <row r="19" spans="1:6" x14ac:dyDescent="0.3">
      <c r="A19" s="12" t="str">
        <f t="shared" si="0"/>
        <v>ANTIOQUIA CTRO COMPLEJO TECNO TURISTICO AGROIN.</v>
      </c>
      <c r="B19" s="14" t="s">
        <v>189</v>
      </c>
      <c r="C19" s="13" t="s">
        <v>237</v>
      </c>
      <c r="D19" s="15" t="s">
        <v>238</v>
      </c>
      <c r="E19" s="13" t="s">
        <v>237</v>
      </c>
      <c r="F19" s="14" t="s">
        <v>239</v>
      </c>
    </row>
    <row r="20" spans="1:6" x14ac:dyDescent="0.3">
      <c r="A20" s="12" t="str">
        <f t="shared" si="0"/>
        <v>ATLÁNTICO SENA REGIONAL ATLANTICO DIRECCION REGIONAL</v>
      </c>
      <c r="B20" s="14" t="s">
        <v>194</v>
      </c>
      <c r="C20" s="13" t="s">
        <v>240</v>
      </c>
      <c r="D20" s="15" t="s">
        <v>241</v>
      </c>
      <c r="E20" s="13" t="s">
        <v>240</v>
      </c>
      <c r="F20" s="16" t="s">
        <v>242</v>
      </c>
    </row>
    <row r="21" spans="1:6" x14ac:dyDescent="0.3">
      <c r="A21" s="12" t="str">
        <f t="shared" si="0"/>
        <v>ATLÁNTICO CENTRO PARA EL DESARROLLO AGROECOLOGICO Y AGROINDUSTRIAL</v>
      </c>
      <c r="B21" s="14" t="s">
        <v>194</v>
      </c>
      <c r="C21" s="13" t="s">
        <v>243</v>
      </c>
      <c r="D21" s="15" t="s">
        <v>244</v>
      </c>
      <c r="E21" s="13" t="s">
        <v>243</v>
      </c>
      <c r="F21" s="14" t="s">
        <v>245</v>
      </c>
    </row>
    <row r="22" spans="1:6" x14ac:dyDescent="0.3">
      <c r="A22" s="12" t="str">
        <f t="shared" si="0"/>
        <v>ATLÁNTICO CENTRO NACIONAL COLOMBO ALEMAN</v>
      </c>
      <c r="B22" s="14" t="s">
        <v>194</v>
      </c>
      <c r="C22" s="13" t="s">
        <v>246</v>
      </c>
      <c r="D22" s="15" t="s">
        <v>247</v>
      </c>
      <c r="E22" s="13" t="s">
        <v>246</v>
      </c>
      <c r="F22" s="14" t="s">
        <v>248</v>
      </c>
    </row>
    <row r="23" spans="1:6" x14ac:dyDescent="0.3">
      <c r="A23" s="12" t="str">
        <f t="shared" si="0"/>
        <v>ATLÁNTICO CENTRO INDUSTRIAL Y DE AVIACION</v>
      </c>
      <c r="B23" s="14" t="s">
        <v>194</v>
      </c>
      <c r="C23" s="13" t="s">
        <v>249</v>
      </c>
      <c r="D23" s="15" t="s">
        <v>250</v>
      </c>
      <c r="E23" s="13" t="s">
        <v>249</v>
      </c>
      <c r="F23" s="14" t="s">
        <v>251</v>
      </c>
    </row>
    <row r="24" spans="1:6" x14ac:dyDescent="0.3">
      <c r="A24" s="12" t="str">
        <f t="shared" si="0"/>
        <v>ATLÁNTICO CENTRO DE COMERCIO Y SERVICIOS</v>
      </c>
      <c r="B24" s="14" t="s">
        <v>194</v>
      </c>
      <c r="C24" s="13" t="s">
        <v>252</v>
      </c>
      <c r="D24" s="15" t="s">
        <v>253</v>
      </c>
      <c r="E24" s="13" t="s">
        <v>252</v>
      </c>
      <c r="F24" s="14" t="s">
        <v>254</v>
      </c>
    </row>
    <row r="25" spans="1:6" x14ac:dyDescent="0.3">
      <c r="A25" s="12" t="str">
        <f t="shared" si="0"/>
        <v>DISTRITO CAPITAL SENA REGIONAL BOGOTA DISTRITO DIRECCION REGIONAL</v>
      </c>
      <c r="B25" s="14" t="s">
        <v>197</v>
      </c>
      <c r="C25" s="13" t="s">
        <v>255</v>
      </c>
      <c r="D25" s="15" t="s">
        <v>256</v>
      </c>
      <c r="E25" s="13" t="s">
        <v>255</v>
      </c>
      <c r="F25" s="14" t="s">
        <v>257</v>
      </c>
    </row>
    <row r="26" spans="1:6" x14ac:dyDescent="0.3">
      <c r="A26" s="12" t="str">
        <f t="shared" si="0"/>
        <v>DISTRITO CAPITAL CENTRO DE TECNOLOGIAS PARA LA CONSTRUCCION</v>
      </c>
      <c r="B26" s="14" t="s">
        <v>197</v>
      </c>
      <c r="C26" s="13" t="s">
        <v>258</v>
      </c>
      <c r="D26" s="15" t="s">
        <v>259</v>
      </c>
      <c r="E26" s="13" t="s">
        <v>258</v>
      </c>
      <c r="F26" s="14" t="s">
        <v>260</v>
      </c>
    </row>
    <row r="27" spans="1:6" x14ac:dyDescent="0.3">
      <c r="A27" s="12" t="str">
        <f t="shared" si="0"/>
        <v>DISTRITO CAPITAL CENTRO DE ELECTRICIDAD Y ELECTRONICA</v>
      </c>
      <c r="B27" s="14" t="s">
        <v>197</v>
      </c>
      <c r="C27" s="13" t="s">
        <v>261</v>
      </c>
      <c r="D27" s="15" t="s">
        <v>262</v>
      </c>
      <c r="E27" s="13" t="s">
        <v>261</v>
      </c>
      <c r="F27" s="14" t="s">
        <v>263</v>
      </c>
    </row>
    <row r="28" spans="1:6" x14ac:dyDescent="0.3">
      <c r="A28" s="12" t="str">
        <f t="shared" si="0"/>
        <v>DISTRITO CAPITAL CENTRO DE GESTION INDUSTRIAL</v>
      </c>
      <c r="B28" s="14" t="s">
        <v>197</v>
      </c>
      <c r="C28" s="13" t="s">
        <v>264</v>
      </c>
      <c r="D28" s="15" t="s">
        <v>265</v>
      </c>
      <c r="E28" s="13" t="s">
        <v>264</v>
      </c>
      <c r="F28" s="14" t="s">
        <v>266</v>
      </c>
    </row>
    <row r="29" spans="1:6" x14ac:dyDescent="0.3">
      <c r="A29" s="12" t="str">
        <f t="shared" si="0"/>
        <v>DISTRITO CAPITAL CENTRO DE MANUFACTURA EN TEXTILES Y CUERO</v>
      </c>
      <c r="B29" s="14" t="s">
        <v>197</v>
      </c>
      <c r="C29" s="13" t="s">
        <v>267</v>
      </c>
      <c r="D29" s="15" t="s">
        <v>268</v>
      </c>
      <c r="E29" s="13" t="s">
        <v>267</v>
      </c>
      <c r="F29" s="14" t="s">
        <v>269</v>
      </c>
    </row>
    <row r="30" spans="1:6" x14ac:dyDescent="0.3">
      <c r="A30" s="12" t="str">
        <f t="shared" si="0"/>
        <v>DISTRITO CAPITAL CENTRO DE TECNOLOGIAS DEL  TRANSPORTE</v>
      </c>
      <c r="B30" s="14" t="s">
        <v>197</v>
      </c>
      <c r="C30" s="13" t="s">
        <v>270</v>
      </c>
      <c r="D30" s="13" t="s">
        <v>271</v>
      </c>
      <c r="E30" s="13" t="s">
        <v>270</v>
      </c>
      <c r="F30" s="14" t="s">
        <v>272</v>
      </c>
    </row>
    <row r="31" spans="1:6" x14ac:dyDescent="0.3">
      <c r="A31" s="12" t="str">
        <f t="shared" si="0"/>
        <v>DISTRITO CAPITAL CENTRO METALMECANICO</v>
      </c>
      <c r="B31" s="14" t="s">
        <v>197</v>
      </c>
      <c r="C31" s="13" t="s">
        <v>273</v>
      </c>
      <c r="D31" s="15" t="s">
        <v>274</v>
      </c>
      <c r="E31" s="13" t="s">
        <v>273</v>
      </c>
      <c r="F31" s="14" t="s">
        <v>275</v>
      </c>
    </row>
    <row r="32" spans="1:6" x14ac:dyDescent="0.3">
      <c r="A32" s="12" t="str">
        <f t="shared" si="0"/>
        <v>DISTRITO CAPITAL CENTRO DE MATERIALES Y ENSAYOS</v>
      </c>
      <c r="B32" s="14" t="s">
        <v>197</v>
      </c>
      <c r="C32" s="13" t="s">
        <v>276</v>
      </c>
      <c r="D32" s="15" t="s">
        <v>277</v>
      </c>
      <c r="E32" s="13" t="s">
        <v>276</v>
      </c>
      <c r="F32" s="14" t="s">
        <v>278</v>
      </c>
    </row>
    <row r="33" spans="1:6" x14ac:dyDescent="0.3">
      <c r="A33" s="12" t="str">
        <f t="shared" si="0"/>
        <v>DISTRITO CAPITAL CENTRO DE DISEÑO Y  METROLOGIA</v>
      </c>
      <c r="B33" s="14" t="s">
        <v>197</v>
      </c>
      <c r="C33" s="13" t="s">
        <v>279</v>
      </c>
      <c r="D33" s="15" t="s">
        <v>280</v>
      </c>
      <c r="E33" s="13" t="s">
        <v>279</v>
      </c>
      <c r="F33" s="14" t="s">
        <v>281</v>
      </c>
    </row>
    <row r="34" spans="1:6" x14ac:dyDescent="0.3">
      <c r="A34" s="12" t="str">
        <f t="shared" ref="A34:A65" si="1">+B34&amp;" "&amp;D34</f>
        <v>DISTRITO CAPITAL CENTRO PARA LA INDUSTRIA DE LA COMUNICACIÓN</v>
      </c>
      <c r="B34" s="14" t="s">
        <v>197</v>
      </c>
      <c r="C34" s="13" t="s">
        <v>282</v>
      </c>
      <c r="D34" s="15" t="s">
        <v>283</v>
      </c>
      <c r="E34" s="13" t="s">
        <v>282</v>
      </c>
      <c r="F34" s="14" t="s">
        <v>284</v>
      </c>
    </row>
    <row r="35" spans="1:6" x14ac:dyDescent="0.3">
      <c r="A35" s="12" t="str">
        <f t="shared" si="1"/>
        <v>DISTRITO CAPITAL CENTRO DE GESTION DE MERCADOS, LOGISTICO</v>
      </c>
      <c r="B35" s="14" t="s">
        <v>197</v>
      </c>
      <c r="C35" s="13" t="s">
        <v>285</v>
      </c>
      <c r="D35" s="15" t="s">
        <v>286</v>
      </c>
      <c r="E35" s="13" t="s">
        <v>285</v>
      </c>
      <c r="F35" s="14" t="s">
        <v>287</v>
      </c>
    </row>
    <row r="36" spans="1:6" x14ac:dyDescent="0.3">
      <c r="A36" s="12" t="str">
        <f t="shared" si="1"/>
        <v>DISTRITO CAPITAL CENTRO DE FORMACION DE TALENTO HUMANO E</v>
      </c>
      <c r="B36" s="14" t="s">
        <v>197</v>
      </c>
      <c r="C36" s="13" t="s">
        <v>288</v>
      </c>
      <c r="D36" s="15" t="s">
        <v>289</v>
      </c>
      <c r="E36" s="13" t="s">
        <v>288</v>
      </c>
    </row>
    <row r="37" spans="1:6" x14ac:dyDescent="0.3">
      <c r="A37" s="12" t="str">
        <f t="shared" si="1"/>
        <v>DISTRITO CAPITAL CENTRO DE GESTION ADMINISTRATIVA</v>
      </c>
      <c r="B37" s="14" t="s">
        <v>197</v>
      </c>
      <c r="C37" s="13" t="s">
        <v>290</v>
      </c>
      <c r="D37" s="15" t="s">
        <v>291</v>
      </c>
      <c r="E37" s="13" t="s">
        <v>290</v>
      </c>
    </row>
    <row r="38" spans="1:6" x14ac:dyDescent="0.3">
      <c r="A38" s="12" t="str">
        <f t="shared" si="1"/>
        <v>DISTRITO CAPITAL CENTRO DE SERV. FINANCIEROS</v>
      </c>
      <c r="B38" s="14" t="s">
        <v>197</v>
      </c>
      <c r="C38" s="13" t="s">
        <v>292</v>
      </c>
      <c r="D38" s="15" t="s">
        <v>293</v>
      </c>
      <c r="E38" s="13" t="s">
        <v>292</v>
      </c>
    </row>
    <row r="39" spans="1:6" x14ac:dyDescent="0.3">
      <c r="A39" s="12" t="str">
        <f t="shared" si="1"/>
        <v>DISTRITO CAPITAL CENTRO NACIONAL DE HOTELERIA. TURISMO Y</v>
      </c>
      <c r="B39" s="14" t="s">
        <v>197</v>
      </c>
      <c r="C39" s="13" t="s">
        <v>294</v>
      </c>
      <c r="D39" s="15" t="s">
        <v>295</v>
      </c>
      <c r="E39" s="13" t="s">
        <v>294</v>
      </c>
    </row>
    <row r="40" spans="1:6" x14ac:dyDescent="0.3">
      <c r="A40" s="12" t="str">
        <f t="shared" si="1"/>
        <v>DISTRITO CAPITAL CENTRO DE FORMACION Y ACTIVIDAD FISICA Y CULTURA</v>
      </c>
      <c r="B40" s="14" t="s">
        <v>197</v>
      </c>
      <c r="C40" s="13" t="s">
        <v>296</v>
      </c>
      <c r="D40" s="15" t="s">
        <v>297</v>
      </c>
      <c r="E40" s="13" t="s">
        <v>296</v>
      </c>
    </row>
    <row r="41" spans="1:6" x14ac:dyDescent="0.3">
      <c r="A41" s="12" t="str">
        <f t="shared" si="1"/>
        <v>BOLÍVAR SENA REGIONAL BOLIVAR DIRECCION REGIONAL</v>
      </c>
      <c r="B41" s="14" t="s">
        <v>200</v>
      </c>
      <c r="C41" s="13" t="s">
        <v>298</v>
      </c>
      <c r="D41" s="15" t="s">
        <v>299</v>
      </c>
      <c r="E41" s="13" t="s">
        <v>298</v>
      </c>
    </row>
    <row r="42" spans="1:6" x14ac:dyDescent="0.3">
      <c r="A42" s="12" t="str">
        <f t="shared" si="1"/>
        <v>BOLÍVAR CENTRO AGROEMPRESARIAL Y MINERO</v>
      </c>
      <c r="B42" s="14" t="s">
        <v>200</v>
      </c>
      <c r="C42" s="13" t="s">
        <v>300</v>
      </c>
      <c r="D42" s="15" t="s">
        <v>301</v>
      </c>
      <c r="E42" s="13" t="s">
        <v>300</v>
      </c>
    </row>
    <row r="43" spans="1:6" x14ac:dyDescent="0.3">
      <c r="A43" s="12" t="str">
        <f t="shared" si="1"/>
        <v>BOLÍVAR CENTRO NAUTICO ACUICOLA Y PESQUERO</v>
      </c>
      <c r="B43" s="14" t="s">
        <v>200</v>
      </c>
      <c r="C43" s="13" t="s">
        <v>302</v>
      </c>
      <c r="D43" s="15" t="s">
        <v>303</v>
      </c>
      <c r="E43" s="13" t="s">
        <v>302</v>
      </c>
    </row>
    <row r="44" spans="1:6" x14ac:dyDescent="0.3">
      <c r="A44" s="12" t="str">
        <f t="shared" si="1"/>
        <v>BOLÍVAR CENTRO PARA LA INDUSTRIA PETROQUIMICA</v>
      </c>
      <c r="B44" s="14" t="s">
        <v>200</v>
      </c>
      <c r="C44" s="13" t="s">
        <v>304</v>
      </c>
      <c r="D44" s="15" t="s">
        <v>305</v>
      </c>
      <c r="E44" s="13" t="s">
        <v>304</v>
      </c>
    </row>
    <row r="45" spans="1:6" x14ac:dyDescent="0.3">
      <c r="A45" s="12" t="str">
        <f t="shared" si="1"/>
        <v>BOLÍVAR CENTRO DE COMERCIO Y SERVICIOS</v>
      </c>
      <c r="B45" s="14" t="s">
        <v>200</v>
      </c>
      <c r="C45" s="13" t="s">
        <v>306</v>
      </c>
      <c r="D45" s="15" t="s">
        <v>253</v>
      </c>
      <c r="E45" s="13" t="s">
        <v>306</v>
      </c>
    </row>
    <row r="46" spans="1:6" x14ac:dyDescent="0.3">
      <c r="A46" s="12" t="str">
        <f t="shared" si="1"/>
        <v>BOYACÁ SENA REGIONAL  BOYACA DIRECCION REGIONAL</v>
      </c>
      <c r="B46" s="14" t="s">
        <v>203</v>
      </c>
      <c r="C46" s="13" t="s">
        <v>307</v>
      </c>
      <c r="D46" s="15" t="s">
        <v>308</v>
      </c>
      <c r="E46" s="13" t="s">
        <v>307</v>
      </c>
    </row>
    <row r="47" spans="1:6" x14ac:dyDescent="0.3">
      <c r="A47" s="12" t="str">
        <f t="shared" si="1"/>
        <v>BOYACÁ CENTRO DE DESARROLLO AGROPECUARIO Y AGR</v>
      </c>
      <c r="B47" s="14" t="s">
        <v>203</v>
      </c>
      <c r="C47" s="13" t="s">
        <v>309</v>
      </c>
      <c r="D47" s="15" t="s">
        <v>310</v>
      </c>
      <c r="E47" s="13" t="s">
        <v>309</v>
      </c>
    </row>
    <row r="48" spans="1:6" x14ac:dyDescent="0.3">
      <c r="A48" s="12" t="str">
        <f t="shared" si="1"/>
        <v>BOYACÁ CENTRO  MINERO</v>
      </c>
      <c r="B48" s="14" t="s">
        <v>203</v>
      </c>
      <c r="C48" s="13" t="s">
        <v>311</v>
      </c>
      <c r="D48" s="15" t="s">
        <v>312</v>
      </c>
      <c r="E48" s="13" t="s">
        <v>311</v>
      </c>
    </row>
    <row r="49" spans="1:5" x14ac:dyDescent="0.3">
      <c r="A49" s="12" t="str">
        <f t="shared" si="1"/>
        <v>BOYACÁ CENTRO DE GESTION ADMINISTRATIVA Y FORT</v>
      </c>
      <c r="B49" s="14" t="s">
        <v>203</v>
      </c>
      <c r="C49" s="13" t="s">
        <v>313</v>
      </c>
      <c r="D49" s="15" t="s">
        <v>314</v>
      </c>
      <c r="E49" s="13" t="s">
        <v>313</v>
      </c>
    </row>
    <row r="50" spans="1:5" x14ac:dyDescent="0.3">
      <c r="A50" s="12" t="str">
        <f t="shared" si="1"/>
        <v>BOYACÁ CENTRO INDUSTRIAL DE MANTENIMIENTO Y MA</v>
      </c>
      <c r="B50" s="14" t="s">
        <v>203</v>
      </c>
      <c r="C50" s="13" t="s">
        <v>315</v>
      </c>
      <c r="D50" s="13" t="s">
        <v>316</v>
      </c>
      <c r="E50" s="13" t="s">
        <v>315</v>
      </c>
    </row>
    <row r="51" spans="1:5" x14ac:dyDescent="0.3">
      <c r="A51" s="12" t="str">
        <f t="shared" si="1"/>
        <v>CALDAS SENA REGIONAL CALDAS DIRECCION REGIONAL</v>
      </c>
      <c r="B51" s="14" t="s">
        <v>206</v>
      </c>
      <c r="C51" s="13" t="s">
        <v>317</v>
      </c>
      <c r="D51" s="15" t="s">
        <v>318</v>
      </c>
      <c r="E51" s="13" t="s">
        <v>317</v>
      </c>
    </row>
    <row r="52" spans="1:5" x14ac:dyDescent="0.3">
      <c r="A52" s="12" t="str">
        <f t="shared" si="1"/>
        <v>CALDAS CENTRO PARA LA FORMACION CAFETERA</v>
      </c>
      <c r="B52" s="14" t="s">
        <v>206</v>
      </c>
      <c r="C52" s="13" t="s">
        <v>319</v>
      </c>
      <c r="D52" s="15" t="s">
        <v>320</v>
      </c>
      <c r="E52" s="13" t="s">
        <v>319</v>
      </c>
    </row>
    <row r="53" spans="1:5" x14ac:dyDescent="0.3">
      <c r="A53" s="12" t="str">
        <f t="shared" si="1"/>
        <v>CALDAS CENTRO DE AUTOMATIZACION INDUSTRIAL</v>
      </c>
      <c r="B53" s="14" t="s">
        <v>206</v>
      </c>
      <c r="C53" s="13" t="s">
        <v>321</v>
      </c>
      <c r="D53" s="15" t="s">
        <v>322</v>
      </c>
      <c r="E53" s="13" t="s">
        <v>321</v>
      </c>
    </row>
    <row r="54" spans="1:5" x14ac:dyDescent="0.3">
      <c r="A54" s="12" t="str">
        <f t="shared" si="1"/>
        <v xml:space="preserve">CALDAS CENTRO DE PROCESOS INDUSTRIALES </v>
      </c>
      <c r="B54" s="14" t="s">
        <v>206</v>
      </c>
      <c r="C54" s="13" t="s">
        <v>323</v>
      </c>
      <c r="D54" s="15" t="s">
        <v>324</v>
      </c>
      <c r="E54" s="13" t="s">
        <v>323</v>
      </c>
    </row>
    <row r="55" spans="1:5" x14ac:dyDescent="0.3">
      <c r="A55" s="12" t="str">
        <f t="shared" si="1"/>
        <v>CALDAS CENTRO DE COMERCIO Y SERV.</v>
      </c>
      <c r="B55" s="14" t="s">
        <v>206</v>
      </c>
      <c r="C55" s="13" t="s">
        <v>325</v>
      </c>
      <c r="D55" s="15" t="s">
        <v>326</v>
      </c>
      <c r="E55" s="13" t="s">
        <v>325</v>
      </c>
    </row>
    <row r="56" spans="1:5" x14ac:dyDescent="0.3">
      <c r="A56" s="12" t="str">
        <f t="shared" si="1"/>
        <v>CALDAS CENTRO PECUARIO Y AGROEMPRESARIAL</v>
      </c>
      <c r="B56" s="14" t="s">
        <v>206</v>
      </c>
      <c r="C56" s="13" t="s">
        <v>327</v>
      </c>
      <c r="D56" s="15" t="s">
        <v>328</v>
      </c>
      <c r="E56" s="13" t="s">
        <v>327</v>
      </c>
    </row>
    <row r="57" spans="1:5" x14ac:dyDescent="0.3">
      <c r="A57" s="12" t="str">
        <f t="shared" si="1"/>
        <v>CAQUETÁ SENA REGIONAL CAQUETA  DIRECCION REGIONAL</v>
      </c>
      <c r="B57" s="14" t="s">
        <v>209</v>
      </c>
      <c r="C57" s="13" t="s">
        <v>329</v>
      </c>
      <c r="D57" s="15" t="s">
        <v>330</v>
      </c>
      <c r="E57" s="13" t="s">
        <v>329</v>
      </c>
    </row>
    <row r="58" spans="1:5" x14ac:dyDescent="0.3">
      <c r="A58" s="12" t="str">
        <f t="shared" si="1"/>
        <v>CAQUETÁ CENTRO TECNOLOGICO DE LA AMAZONIA</v>
      </c>
      <c r="B58" s="14" t="s">
        <v>209</v>
      </c>
      <c r="C58" s="13" t="s">
        <v>331</v>
      </c>
      <c r="D58" s="15" t="s">
        <v>332</v>
      </c>
      <c r="E58" s="13" t="s">
        <v>331</v>
      </c>
    </row>
    <row r="59" spans="1:5" x14ac:dyDescent="0.3">
      <c r="A59" s="12" t="str">
        <f t="shared" si="1"/>
        <v>CAUCA SENA REGIONAL CAUCA  DIRECCION REGIONAL</v>
      </c>
      <c r="B59" s="14" t="s">
        <v>212</v>
      </c>
      <c r="C59" s="13" t="s">
        <v>333</v>
      </c>
      <c r="D59" s="15" t="s">
        <v>334</v>
      </c>
      <c r="E59" s="13" t="s">
        <v>333</v>
      </c>
    </row>
    <row r="60" spans="1:5" x14ac:dyDescent="0.3">
      <c r="A60" s="12" t="str">
        <f t="shared" si="1"/>
        <v>CAUCA CENTRO AGROPECUARIO</v>
      </c>
      <c r="B60" s="14" t="s">
        <v>212</v>
      </c>
      <c r="C60" s="13" t="s">
        <v>335</v>
      </c>
      <c r="D60" s="15" t="s">
        <v>336</v>
      </c>
      <c r="E60" s="13" t="s">
        <v>335</v>
      </c>
    </row>
    <row r="61" spans="1:5" x14ac:dyDescent="0.3">
      <c r="A61" s="12" t="str">
        <f t="shared" si="1"/>
        <v>CAUCA C.DE TELEINFORMATICA Y PRODUCCION INDUST</v>
      </c>
      <c r="B61" s="14" t="s">
        <v>212</v>
      </c>
      <c r="C61" s="13" t="s">
        <v>337</v>
      </c>
      <c r="D61" s="15" t="s">
        <v>338</v>
      </c>
      <c r="E61" s="13" t="s">
        <v>337</v>
      </c>
    </row>
    <row r="62" spans="1:5" x14ac:dyDescent="0.3">
      <c r="A62" s="12" t="str">
        <f t="shared" si="1"/>
        <v>CAUCA CENTRO DE COMERCIO Y SERV.</v>
      </c>
      <c r="B62" s="14" t="s">
        <v>212</v>
      </c>
      <c r="C62" s="17" t="s">
        <v>339</v>
      </c>
      <c r="D62" s="15" t="s">
        <v>326</v>
      </c>
      <c r="E62" s="17" t="s">
        <v>339</v>
      </c>
    </row>
    <row r="63" spans="1:5" x14ac:dyDescent="0.3">
      <c r="A63" s="12" t="str">
        <f t="shared" si="1"/>
        <v>CESAR SENA REGIONAL CESAR  DIRECCION REGIONAL</v>
      </c>
      <c r="B63" s="14" t="s">
        <v>215</v>
      </c>
      <c r="C63" s="13" t="s">
        <v>340</v>
      </c>
      <c r="D63" s="15" t="s">
        <v>341</v>
      </c>
      <c r="E63" s="13" t="s">
        <v>340</v>
      </c>
    </row>
    <row r="64" spans="1:5" x14ac:dyDescent="0.3">
      <c r="A64" s="12" t="str">
        <f t="shared" si="1"/>
        <v>CESAR CENTRO BIOTECNOLOGICO DEL CARIBE</v>
      </c>
      <c r="B64" s="14" t="s">
        <v>215</v>
      </c>
      <c r="C64" s="13" t="s">
        <v>342</v>
      </c>
      <c r="D64" s="15" t="s">
        <v>343</v>
      </c>
      <c r="E64" s="13" t="s">
        <v>342</v>
      </c>
    </row>
    <row r="65" spans="1:5" x14ac:dyDescent="0.3">
      <c r="A65" s="12" t="str">
        <f t="shared" si="1"/>
        <v>CESAR CENTRO AGROEMPRESARIAL</v>
      </c>
      <c r="B65" s="16" t="s">
        <v>215</v>
      </c>
      <c r="C65" s="13" t="s">
        <v>344</v>
      </c>
      <c r="D65" s="13" t="s">
        <v>345</v>
      </c>
      <c r="E65" s="13" t="s">
        <v>344</v>
      </c>
    </row>
    <row r="66" spans="1:5" x14ac:dyDescent="0.3">
      <c r="A66" s="12" t="str">
        <f t="shared" ref="A66:A97" si="2">+B66&amp;" "&amp;D66</f>
        <v>CESAR CENTRO DE OPERACIÓN Y MANTENIMIENTO MIN</v>
      </c>
      <c r="B66" s="16" t="s">
        <v>215</v>
      </c>
      <c r="C66" s="13" t="s">
        <v>346</v>
      </c>
      <c r="D66" s="13" t="s">
        <v>347</v>
      </c>
      <c r="E66" s="13" t="s">
        <v>346</v>
      </c>
    </row>
    <row r="67" spans="1:5" x14ac:dyDescent="0.3">
      <c r="A67" s="12" t="str">
        <f t="shared" si="2"/>
        <v>CÓRDOBA SENA REGIONAL CORDOBA  DIRECCION REGIONAL</v>
      </c>
      <c r="B67" s="14" t="s">
        <v>218</v>
      </c>
      <c r="C67" s="13" t="s">
        <v>348</v>
      </c>
      <c r="D67" s="15" t="s">
        <v>349</v>
      </c>
      <c r="E67" s="13" t="s">
        <v>348</v>
      </c>
    </row>
    <row r="68" spans="1:5" x14ac:dyDescent="0.3">
      <c r="A68" s="12" t="str">
        <f t="shared" si="2"/>
        <v>CÓRDOBA CENTRO AGROPECUARIO Y DE BIOTECNOLOGIA EL PORVENIR</v>
      </c>
      <c r="B68" s="14" t="s">
        <v>218</v>
      </c>
      <c r="C68" s="13" t="s">
        <v>350</v>
      </c>
      <c r="D68" s="15" t="s">
        <v>351</v>
      </c>
      <c r="E68" s="13" t="s">
        <v>350</v>
      </c>
    </row>
    <row r="69" spans="1:5" x14ac:dyDescent="0.3">
      <c r="A69" s="12" t="str">
        <f t="shared" si="2"/>
        <v>CÓRDOBA CENTRO DE COMERCIO  INDUSTRIA Y TURISMO</v>
      </c>
      <c r="B69" s="14" t="s">
        <v>218</v>
      </c>
      <c r="C69" s="13" t="s">
        <v>352</v>
      </c>
      <c r="D69" s="15" t="s">
        <v>353</v>
      </c>
      <c r="E69" s="13" t="s">
        <v>352</v>
      </c>
    </row>
    <row r="70" spans="1:5" x14ac:dyDescent="0.3">
      <c r="A70" s="12" t="str">
        <f t="shared" si="2"/>
        <v>CUNDINAMARCA SENA REGIONAL CUNDINAMARCA  DIRECCION REGIONAL</v>
      </c>
      <c r="B70" s="14" t="s">
        <v>221</v>
      </c>
      <c r="C70" s="13" t="s">
        <v>354</v>
      </c>
      <c r="D70" s="15" t="s">
        <v>355</v>
      </c>
      <c r="E70" s="13" t="s">
        <v>354</v>
      </c>
    </row>
    <row r="71" spans="1:5" x14ac:dyDescent="0.3">
      <c r="A71" s="12" t="str">
        <f t="shared" si="2"/>
        <v>CUNDINAMARCA CENTRO INDUSTRIAL Y DESARROLLO EMPRESARIAL</v>
      </c>
      <c r="B71" s="14" t="s">
        <v>221</v>
      </c>
      <c r="C71" s="13" t="s">
        <v>356</v>
      </c>
      <c r="D71" s="15" t="s">
        <v>357</v>
      </c>
      <c r="E71" s="13" t="s">
        <v>356</v>
      </c>
    </row>
    <row r="72" spans="1:5" x14ac:dyDescent="0.3">
      <c r="A72" s="12" t="str">
        <f t="shared" si="2"/>
        <v>CUNDINAMARCA CENTRO DE DESARROLLO AGROINDUSTRIAL Y E</v>
      </c>
      <c r="B72" s="14" t="s">
        <v>221</v>
      </c>
      <c r="C72" s="13" t="s">
        <v>358</v>
      </c>
      <c r="D72" s="15" t="s">
        <v>359</v>
      </c>
      <c r="E72" s="13" t="s">
        <v>358</v>
      </c>
    </row>
    <row r="73" spans="1:5" x14ac:dyDescent="0.3">
      <c r="A73" s="12" t="str">
        <f t="shared" si="2"/>
        <v>CUNDINAMARCA CENTRO  AGROECOLOGICO Y EMPRESARIAL</v>
      </c>
      <c r="B73" s="16" t="s">
        <v>221</v>
      </c>
      <c r="C73" s="13" t="s">
        <v>360</v>
      </c>
      <c r="D73" s="13" t="s">
        <v>361</v>
      </c>
      <c r="E73" s="13" t="s">
        <v>360</v>
      </c>
    </row>
    <row r="74" spans="1:5" x14ac:dyDescent="0.3">
      <c r="A74" s="12" t="str">
        <f t="shared" si="2"/>
        <v>CUNDINAMARCA CENTRO DE LA TECNOLOGIA DEL DISEÑO Y LA</v>
      </c>
      <c r="B74" s="14" t="s">
        <v>221</v>
      </c>
      <c r="C74" s="13" t="s">
        <v>362</v>
      </c>
      <c r="D74" s="15" t="s">
        <v>363</v>
      </c>
      <c r="E74" s="13" t="s">
        <v>362</v>
      </c>
    </row>
    <row r="75" spans="1:5" x14ac:dyDescent="0.3">
      <c r="A75" s="12" t="str">
        <f t="shared" si="2"/>
        <v>CUNDINAMARCA CENTRO DE BIOTECNOLOGIA AGROPECUARIA</v>
      </c>
      <c r="B75" s="14" t="s">
        <v>221</v>
      </c>
      <c r="C75" s="13" t="s">
        <v>364</v>
      </c>
      <c r="D75" s="15" t="s">
        <v>365</v>
      </c>
      <c r="E75" s="13" t="s">
        <v>364</v>
      </c>
    </row>
    <row r="76" spans="1:5" x14ac:dyDescent="0.3">
      <c r="A76" s="12" t="str">
        <f t="shared" si="2"/>
        <v>CUNDINAMARCA CENTRO DE DESARROLLO AGROEMPRESARIALCUNDINAMARCA</v>
      </c>
      <c r="B76" s="14" t="s">
        <v>221</v>
      </c>
      <c r="C76" s="13" t="s">
        <v>366</v>
      </c>
      <c r="D76" s="15" t="s">
        <v>367</v>
      </c>
      <c r="E76" s="13" t="s">
        <v>366</v>
      </c>
    </row>
    <row r="77" spans="1:5" x14ac:dyDescent="0.3">
      <c r="A77" s="12" t="str">
        <f t="shared" si="2"/>
        <v>CHOCÓ SENA REGIONAL CHOCO  DIRECCION REGIONAL</v>
      </c>
      <c r="B77" s="16" t="s">
        <v>224</v>
      </c>
      <c r="C77" s="13" t="s">
        <v>368</v>
      </c>
      <c r="D77" s="13" t="s">
        <v>369</v>
      </c>
      <c r="E77" s="13" t="s">
        <v>368</v>
      </c>
    </row>
    <row r="78" spans="1:5" x14ac:dyDescent="0.3">
      <c r="A78" s="12" t="str">
        <f t="shared" si="2"/>
        <v>CHOCÓ CENTRO DE RECURSOS NATURALES. INDUSTRIA</v>
      </c>
      <c r="B78" s="16" t="s">
        <v>224</v>
      </c>
      <c r="C78" s="13" t="s">
        <v>370</v>
      </c>
      <c r="D78" s="13" t="s">
        <v>371</v>
      </c>
      <c r="E78" s="13" t="s">
        <v>370</v>
      </c>
    </row>
    <row r="79" spans="1:5" x14ac:dyDescent="0.3">
      <c r="A79" s="12" t="str">
        <f t="shared" si="2"/>
        <v>HUILA SENA REGIONAL HUILA  DIRECCION REGIONAL</v>
      </c>
      <c r="B79" s="14" t="s">
        <v>227</v>
      </c>
      <c r="C79" s="13" t="s">
        <v>372</v>
      </c>
      <c r="D79" s="15" t="s">
        <v>373</v>
      </c>
      <c r="E79" s="13" t="s">
        <v>372</v>
      </c>
    </row>
    <row r="80" spans="1:5" x14ac:dyDescent="0.3">
      <c r="A80" s="12" t="str">
        <f t="shared" si="2"/>
        <v>HUILA CENTRO DE FORMACION AGROINDUSTRIAL</v>
      </c>
      <c r="B80" s="14" t="s">
        <v>227</v>
      </c>
      <c r="C80" s="13" t="s">
        <v>374</v>
      </c>
      <c r="D80" s="15" t="s">
        <v>375</v>
      </c>
      <c r="E80" s="13" t="s">
        <v>374</v>
      </c>
    </row>
    <row r="81" spans="1:5" x14ac:dyDescent="0.3">
      <c r="A81" s="12" t="str">
        <f t="shared" si="2"/>
        <v>HUILA CENTRO AGROEMPRESARIAL Y DESARROLLO PEC</v>
      </c>
      <c r="B81" s="14" t="s">
        <v>227</v>
      </c>
      <c r="C81" s="13" t="s">
        <v>376</v>
      </c>
      <c r="D81" s="15" t="s">
        <v>377</v>
      </c>
      <c r="E81" s="13" t="s">
        <v>376</v>
      </c>
    </row>
    <row r="82" spans="1:5" x14ac:dyDescent="0.3">
      <c r="A82" s="12" t="str">
        <f t="shared" si="2"/>
        <v xml:space="preserve">HUILA CENTRO DE DESARROLLO AGROEMPRESARIAL Y </v>
      </c>
      <c r="B82" s="14" t="s">
        <v>227</v>
      </c>
      <c r="C82" s="13" t="s">
        <v>378</v>
      </c>
      <c r="D82" s="15" t="s">
        <v>379</v>
      </c>
      <c r="E82" s="13" t="s">
        <v>378</v>
      </c>
    </row>
    <row r="83" spans="1:5" x14ac:dyDescent="0.3">
      <c r="A83" s="12" t="str">
        <f t="shared" si="2"/>
        <v>HUILA CENTRO DE LA INDUSTRIA LA EMPRESA Y LO</v>
      </c>
      <c r="B83" s="14" t="s">
        <v>227</v>
      </c>
      <c r="C83" s="13" t="s">
        <v>380</v>
      </c>
      <c r="D83" s="15" t="s">
        <v>381</v>
      </c>
      <c r="E83" s="13" t="s">
        <v>380</v>
      </c>
    </row>
    <row r="84" spans="1:5" x14ac:dyDescent="0.3">
      <c r="A84" s="12" t="str">
        <f t="shared" si="2"/>
        <v>HUILA CENTRO DE GESTION Y DESARROLLO SOSTENIB</v>
      </c>
      <c r="B84" s="14" t="s">
        <v>227</v>
      </c>
      <c r="C84" s="13" t="s">
        <v>382</v>
      </c>
      <c r="D84" s="15" t="s">
        <v>383</v>
      </c>
      <c r="E84" s="13" t="s">
        <v>382</v>
      </c>
    </row>
    <row r="85" spans="1:5" x14ac:dyDescent="0.3">
      <c r="A85" s="12" t="str">
        <f t="shared" si="2"/>
        <v>LA GUAJIRA SENA REGIONAL GUAJIRA  DIRECCION REGIONAL</v>
      </c>
      <c r="B85" s="14" t="s">
        <v>230</v>
      </c>
      <c r="C85" s="13" t="s">
        <v>384</v>
      </c>
      <c r="D85" s="15" t="s">
        <v>385</v>
      </c>
      <c r="E85" s="13" t="s">
        <v>384</v>
      </c>
    </row>
    <row r="86" spans="1:5" x14ac:dyDescent="0.3">
      <c r="A86" s="12" t="str">
        <f t="shared" si="2"/>
        <v>LA GUAJIRA CENTRO INDUSTRIAL Y DE ENERGIAS ALTERNA</v>
      </c>
      <c r="B86" s="14" t="s">
        <v>230</v>
      </c>
      <c r="C86" s="13" t="s">
        <v>386</v>
      </c>
      <c r="D86" s="15" t="s">
        <v>387</v>
      </c>
      <c r="E86" s="13" t="s">
        <v>386</v>
      </c>
    </row>
    <row r="87" spans="1:5" x14ac:dyDescent="0.3">
      <c r="A87" s="12" t="str">
        <f t="shared" si="2"/>
        <v>LA GUAJIRA CENTRO AGROEMPRESARIAL Y ACUICOLA</v>
      </c>
      <c r="B87" s="14" t="s">
        <v>230</v>
      </c>
      <c r="C87" s="13" t="s">
        <v>388</v>
      </c>
      <c r="D87" s="15" t="s">
        <v>389</v>
      </c>
      <c r="E87" s="13" t="s">
        <v>388</v>
      </c>
    </row>
    <row r="88" spans="1:5" x14ac:dyDescent="0.3">
      <c r="A88" s="12" t="str">
        <f t="shared" si="2"/>
        <v>MAGDALENA SENA REGIONAL MAGDALENA  DIRECCION REGIONAL</v>
      </c>
      <c r="B88" s="14" t="s">
        <v>233</v>
      </c>
      <c r="C88" s="13" t="s">
        <v>390</v>
      </c>
      <c r="D88" s="15" t="s">
        <v>391</v>
      </c>
      <c r="E88" s="13" t="s">
        <v>390</v>
      </c>
    </row>
    <row r="89" spans="1:5" x14ac:dyDescent="0.3">
      <c r="A89" s="12" t="str">
        <f t="shared" si="2"/>
        <v>MAGDALENA CENTRO ACUICOLA Y AGROINDUSTRIAL DE GAIRA</v>
      </c>
      <c r="B89" s="16" t="s">
        <v>233</v>
      </c>
      <c r="C89" s="13" t="s">
        <v>392</v>
      </c>
      <c r="D89" s="13" t="s">
        <v>393</v>
      </c>
      <c r="E89" s="13" t="s">
        <v>392</v>
      </c>
    </row>
    <row r="90" spans="1:5" x14ac:dyDescent="0.3">
      <c r="A90" s="12" t="str">
        <f t="shared" si="2"/>
        <v>MAGDALENA CENTRO DE LOGISTICA Y PROMOCION ECOTURI</v>
      </c>
      <c r="B90" s="14" t="s">
        <v>233</v>
      </c>
      <c r="C90" s="13" t="s">
        <v>394</v>
      </c>
      <c r="D90" s="15" t="s">
        <v>395</v>
      </c>
      <c r="E90" s="13" t="s">
        <v>394</v>
      </c>
    </row>
    <row r="91" spans="1:5" x14ac:dyDescent="0.3">
      <c r="A91" s="12" t="str">
        <f t="shared" si="2"/>
        <v>META SENA REGIONAL META  DIRECCION REGIONAL</v>
      </c>
      <c r="B91" s="14" t="s">
        <v>236</v>
      </c>
      <c r="C91" s="13" t="s">
        <v>396</v>
      </c>
      <c r="D91" s="15" t="s">
        <v>397</v>
      </c>
      <c r="E91" s="13" t="s">
        <v>396</v>
      </c>
    </row>
    <row r="92" spans="1:5" x14ac:dyDescent="0.3">
      <c r="A92" s="12" t="str">
        <f t="shared" si="2"/>
        <v>META CENTRO AGROINDUSTRIAL DEL META</v>
      </c>
      <c r="B92" s="14" t="s">
        <v>236</v>
      </c>
      <c r="C92" s="13" t="s">
        <v>398</v>
      </c>
      <c r="D92" s="15" t="s">
        <v>399</v>
      </c>
      <c r="E92" s="13" t="s">
        <v>398</v>
      </c>
    </row>
    <row r="93" spans="1:5" x14ac:dyDescent="0.3">
      <c r="A93" s="12" t="str">
        <f t="shared" si="2"/>
        <v>META CENTRO DE INDUSTRIA Y SERV. DEL META</v>
      </c>
      <c r="B93" s="14" t="s">
        <v>236</v>
      </c>
      <c r="C93" s="13" t="s">
        <v>400</v>
      </c>
      <c r="D93" s="15" t="s">
        <v>401</v>
      </c>
      <c r="E93" s="13" t="s">
        <v>400</v>
      </c>
    </row>
    <row r="94" spans="1:5" x14ac:dyDescent="0.3">
      <c r="A94" s="12" t="str">
        <f t="shared" si="2"/>
        <v>NARIÑO SENA REGIONAL NARIÑO  DIRECCION REGIONAL</v>
      </c>
      <c r="B94" s="14" t="s">
        <v>239</v>
      </c>
      <c r="C94" s="13" t="s">
        <v>402</v>
      </c>
      <c r="D94" s="15" t="s">
        <v>403</v>
      </c>
      <c r="E94" s="13" t="s">
        <v>402</v>
      </c>
    </row>
    <row r="95" spans="1:5" x14ac:dyDescent="0.3">
      <c r="A95" s="12" t="str">
        <f t="shared" si="2"/>
        <v>NARIÑO CENTRO SUR COLOMBIANO DE LOGÍSTICA INTE</v>
      </c>
      <c r="B95" s="14" t="s">
        <v>239</v>
      </c>
      <c r="C95" s="13" t="s">
        <v>404</v>
      </c>
      <c r="D95" s="15" t="s">
        <v>405</v>
      </c>
      <c r="E95" s="13" t="s">
        <v>404</v>
      </c>
    </row>
    <row r="96" spans="1:5" x14ac:dyDescent="0.3">
      <c r="A96" s="12" t="str">
        <f t="shared" si="2"/>
        <v xml:space="preserve">NARIÑO CENTRO AGROINDUSTRIAL Y PESQUERO DE LA </v>
      </c>
      <c r="B96" s="14" t="s">
        <v>239</v>
      </c>
      <c r="C96" s="13" t="s">
        <v>406</v>
      </c>
      <c r="D96" s="15" t="s">
        <v>407</v>
      </c>
      <c r="E96" s="13" t="s">
        <v>406</v>
      </c>
    </row>
    <row r="97" spans="1:5" x14ac:dyDescent="0.3">
      <c r="A97" s="12" t="str">
        <f t="shared" si="2"/>
        <v>NARIÑO CENTRO INTERNACIONAL DE PRODUCCIÓN LIMP</v>
      </c>
      <c r="B97" s="16" t="s">
        <v>239</v>
      </c>
      <c r="C97" s="13" t="s">
        <v>408</v>
      </c>
      <c r="D97" s="13" t="s">
        <v>409</v>
      </c>
      <c r="E97" s="13" t="s">
        <v>408</v>
      </c>
    </row>
    <row r="98" spans="1:5" x14ac:dyDescent="0.3">
      <c r="A98" s="12" t="str">
        <f t="shared" ref="A98:A129" si="3">+B98&amp;" "&amp;D98</f>
        <v>NORTE DE SANTANDER SENA REGIONAL NTE.SANTANDER  DIRECCION REGIONAL</v>
      </c>
      <c r="B98" s="16" t="s">
        <v>242</v>
      </c>
      <c r="C98" s="13" t="s">
        <v>410</v>
      </c>
      <c r="D98" s="13" t="s">
        <v>411</v>
      </c>
      <c r="E98" s="13" t="s">
        <v>410</v>
      </c>
    </row>
    <row r="99" spans="1:5" x14ac:dyDescent="0.3">
      <c r="A99" s="12" t="str">
        <f t="shared" si="3"/>
        <v>NORTE DE SANTANDER CENTRO ATENCION SECTOR AGROPECUARIO</v>
      </c>
      <c r="B99" s="14" t="s">
        <v>242</v>
      </c>
      <c r="C99" s="13" t="s">
        <v>412</v>
      </c>
      <c r="D99" s="15" t="s">
        <v>413</v>
      </c>
      <c r="E99" s="13" t="s">
        <v>412</v>
      </c>
    </row>
    <row r="100" spans="1:5" x14ac:dyDescent="0.3">
      <c r="A100" s="12" t="str">
        <f t="shared" si="3"/>
        <v>NORTE DE SANTANDER CENTRO DE LA INDUSTRIA LA EMPRESA Y LO</v>
      </c>
      <c r="B100" s="16" t="s">
        <v>242</v>
      </c>
      <c r="C100" s="13" t="s">
        <v>414</v>
      </c>
      <c r="D100" s="13" t="s">
        <v>381</v>
      </c>
      <c r="E100" s="13" t="s">
        <v>414</v>
      </c>
    </row>
    <row r="101" spans="1:5" x14ac:dyDescent="0.3">
      <c r="A101" s="12" t="str">
        <f t="shared" si="3"/>
        <v>QUINDIO SENA REGIONAL QUINDIO  DIRECCION REGIONAL</v>
      </c>
      <c r="B101" s="14" t="s">
        <v>245</v>
      </c>
      <c r="C101" s="13" t="s">
        <v>415</v>
      </c>
      <c r="D101" s="15" t="s">
        <v>416</v>
      </c>
      <c r="E101" s="13" t="s">
        <v>415</v>
      </c>
    </row>
    <row r="102" spans="1:5" x14ac:dyDescent="0.3">
      <c r="A102" s="12" t="str">
        <f t="shared" si="3"/>
        <v>QUINDIO CENTRO AGROINDUSTRIAL</v>
      </c>
      <c r="B102" s="14" t="s">
        <v>245</v>
      </c>
      <c r="C102" s="13" t="s">
        <v>417</v>
      </c>
      <c r="D102" s="15" t="s">
        <v>418</v>
      </c>
      <c r="E102" s="13" t="s">
        <v>417</v>
      </c>
    </row>
    <row r="103" spans="1:5" x14ac:dyDescent="0.3">
      <c r="A103" s="12" t="str">
        <f t="shared" si="3"/>
        <v>QUINDIO CENTRO PARA EL DESARROLLO TECNOLÓGICO D</v>
      </c>
      <c r="B103" s="14" t="s">
        <v>245</v>
      </c>
      <c r="C103" s="13" t="s">
        <v>419</v>
      </c>
      <c r="D103" s="15" t="s">
        <v>420</v>
      </c>
      <c r="E103" s="13" t="s">
        <v>419</v>
      </c>
    </row>
    <row r="104" spans="1:5" x14ac:dyDescent="0.3">
      <c r="A104" s="12" t="str">
        <f t="shared" si="3"/>
        <v>QUINDIO CENTRO DE COMERCIO INDUSTRIA Y TURISMO</v>
      </c>
      <c r="B104" s="14" t="s">
        <v>245</v>
      </c>
      <c r="C104" s="13" t="s">
        <v>421</v>
      </c>
      <c r="D104" s="15" t="s">
        <v>422</v>
      </c>
      <c r="E104" s="13" t="s">
        <v>421</v>
      </c>
    </row>
    <row r="105" spans="1:5" x14ac:dyDescent="0.3">
      <c r="A105" s="12" t="str">
        <f t="shared" si="3"/>
        <v>RISARALDA SENA REGIONAL RISARALDA  DIRECCION REGIONAL</v>
      </c>
      <c r="B105" s="14" t="s">
        <v>248</v>
      </c>
      <c r="C105" s="13" t="s">
        <v>423</v>
      </c>
      <c r="D105" s="15" t="s">
        <v>424</v>
      </c>
      <c r="E105" s="13" t="s">
        <v>423</v>
      </c>
    </row>
    <row r="106" spans="1:5" x14ac:dyDescent="0.3">
      <c r="A106" s="12" t="str">
        <f t="shared" si="3"/>
        <v>RISARALDA CENTRO ATENCION SECTOR AGROPECUARIO</v>
      </c>
      <c r="B106" s="14" t="s">
        <v>248</v>
      </c>
      <c r="C106" s="13" t="s">
        <v>425</v>
      </c>
      <c r="D106" s="15" t="s">
        <v>413</v>
      </c>
      <c r="E106" s="13" t="s">
        <v>425</v>
      </c>
    </row>
    <row r="107" spans="1:5" x14ac:dyDescent="0.3">
      <c r="A107" s="12" t="str">
        <f t="shared" si="3"/>
        <v>RISARALDA C.DE DISEÑO E INNOVACION  TECNOLÓGICA IN</v>
      </c>
      <c r="B107" s="14" t="s">
        <v>248</v>
      </c>
      <c r="C107" s="13" t="s">
        <v>426</v>
      </c>
      <c r="D107" s="15" t="s">
        <v>427</v>
      </c>
      <c r="E107" s="13" t="s">
        <v>426</v>
      </c>
    </row>
    <row r="108" spans="1:5" x14ac:dyDescent="0.3">
      <c r="A108" s="12" t="str">
        <f t="shared" si="3"/>
        <v>RISARALDA CENTRO DE COMERCIO Y SERV.</v>
      </c>
      <c r="B108" s="14" t="s">
        <v>248</v>
      </c>
      <c r="C108" s="13" t="s">
        <v>428</v>
      </c>
      <c r="D108" s="15" t="s">
        <v>326</v>
      </c>
      <c r="E108" s="13" t="s">
        <v>428</v>
      </c>
    </row>
    <row r="109" spans="1:5" x14ac:dyDescent="0.3">
      <c r="A109" s="12" t="str">
        <f t="shared" si="3"/>
        <v>SANTANDER SENA REGIONAL SANTANDER  DIRECCION REGIONAL</v>
      </c>
      <c r="B109" s="14" t="s">
        <v>251</v>
      </c>
      <c r="C109" s="13" t="s">
        <v>429</v>
      </c>
      <c r="D109" s="15" t="s">
        <v>430</v>
      </c>
      <c r="E109" s="13" t="s">
        <v>429</v>
      </c>
    </row>
    <row r="110" spans="1:5" x14ac:dyDescent="0.3">
      <c r="A110" s="12" t="str">
        <f t="shared" si="3"/>
        <v>SANTANDER CENTRO ATENCION SECTOR AGROPECUARIO</v>
      </c>
      <c r="B110" s="14" t="s">
        <v>251</v>
      </c>
      <c r="C110" s="13" t="s">
        <v>431</v>
      </c>
      <c r="D110" s="15" t="s">
        <v>413</v>
      </c>
      <c r="E110" s="13" t="s">
        <v>431</v>
      </c>
    </row>
    <row r="111" spans="1:5" x14ac:dyDescent="0.3">
      <c r="A111" s="12" t="str">
        <f t="shared" si="3"/>
        <v>SANTANDER CENTRO INDUSTRIAL DE MANTENIMIENTO INTE</v>
      </c>
      <c r="B111" s="14" t="s">
        <v>251</v>
      </c>
      <c r="C111" s="13" t="s">
        <v>432</v>
      </c>
      <c r="D111" s="15" t="s">
        <v>433</v>
      </c>
      <c r="E111" s="13" t="s">
        <v>432</v>
      </c>
    </row>
    <row r="112" spans="1:5" x14ac:dyDescent="0.3">
      <c r="A112" s="12" t="str">
        <f t="shared" si="3"/>
        <v>SANTANDER CENTRO INDUSTRIAL DEL DISEÑO Y LA MANUFACTURASANTANDER</v>
      </c>
      <c r="B112" s="14" t="s">
        <v>251</v>
      </c>
      <c r="C112" s="13" t="s">
        <v>434</v>
      </c>
      <c r="D112" s="15" t="s">
        <v>435</v>
      </c>
      <c r="E112" s="13" t="s">
        <v>434</v>
      </c>
    </row>
    <row r="113" spans="1:5" x14ac:dyDescent="0.3">
      <c r="A113" s="12" t="str">
        <f t="shared" si="3"/>
        <v>SANTANDER C.DE SERVICIOS EMPRESARIALES Y TURISTICO</v>
      </c>
      <c r="B113" s="14" t="s">
        <v>251</v>
      </c>
      <c r="C113" s="13" t="s">
        <v>436</v>
      </c>
      <c r="D113" s="15" t="s">
        <v>437</v>
      </c>
      <c r="E113" s="13" t="s">
        <v>436</v>
      </c>
    </row>
    <row r="114" spans="1:5" x14ac:dyDescent="0.3">
      <c r="A114" s="12" t="str">
        <f t="shared" si="3"/>
        <v>SANTANDER CENTRO INDUSTRIAL Y DEL DESARROLLO TECN</v>
      </c>
      <c r="B114" s="14" t="s">
        <v>251</v>
      </c>
      <c r="C114" s="13" t="s">
        <v>438</v>
      </c>
      <c r="D114" s="15" t="s">
        <v>439</v>
      </c>
      <c r="E114" s="13" t="s">
        <v>438</v>
      </c>
    </row>
    <row r="115" spans="1:5" x14ac:dyDescent="0.3">
      <c r="A115" s="12" t="str">
        <f t="shared" si="3"/>
        <v xml:space="preserve">SANTANDER CENTRO AGROTURISTICO  </v>
      </c>
      <c r="B115" s="14" t="s">
        <v>251</v>
      </c>
      <c r="C115" s="13" t="s">
        <v>440</v>
      </c>
      <c r="D115" s="15" t="s">
        <v>441</v>
      </c>
      <c r="E115" s="13" t="s">
        <v>440</v>
      </c>
    </row>
    <row r="116" spans="1:5" x14ac:dyDescent="0.3">
      <c r="A116" s="12" t="str">
        <f t="shared" si="3"/>
        <v>SANTANDER CENTRO AGROEMPRESARIAL Y TURISTICO DE LOS ANDES</v>
      </c>
      <c r="B116" s="14" t="s">
        <v>251</v>
      </c>
      <c r="C116" s="13" t="s">
        <v>442</v>
      </c>
      <c r="D116" s="15" t="s">
        <v>443</v>
      </c>
      <c r="E116" s="13" t="s">
        <v>442</v>
      </c>
    </row>
    <row r="117" spans="1:5" x14ac:dyDescent="0.3">
      <c r="A117" s="12" t="str">
        <f t="shared" si="3"/>
        <v>SANTANDER CENTRO DE GESTION AGROEMPRESARIAL DEL ORIENTE</v>
      </c>
      <c r="B117" s="14" t="s">
        <v>251</v>
      </c>
      <c r="C117" s="13" t="s">
        <v>444</v>
      </c>
      <c r="D117" s="15" t="s">
        <v>445</v>
      </c>
      <c r="E117" s="13" t="s">
        <v>444</v>
      </c>
    </row>
    <row r="118" spans="1:5" x14ac:dyDescent="0.3">
      <c r="A118" s="12" t="str">
        <f t="shared" si="3"/>
        <v>SUCRE SENA REGIONAL SUCRE  DIRECCION REGIONAL</v>
      </c>
      <c r="B118" s="14" t="s">
        <v>254</v>
      </c>
      <c r="C118" s="13" t="s">
        <v>446</v>
      </c>
      <c r="D118" s="15" t="s">
        <v>447</v>
      </c>
      <c r="E118" s="13" t="s">
        <v>446</v>
      </c>
    </row>
    <row r="119" spans="1:5" x14ac:dyDescent="0.3">
      <c r="A119" s="12" t="str">
        <f t="shared" si="3"/>
        <v xml:space="preserve">SUCRE CENTRO DE LA INNOVACION LA TECNOLOGIA </v>
      </c>
      <c r="B119" s="14" t="s">
        <v>254</v>
      </c>
      <c r="C119" s="13" t="s">
        <v>448</v>
      </c>
      <c r="D119" s="15" t="s">
        <v>449</v>
      </c>
      <c r="E119" s="13" t="s">
        <v>448</v>
      </c>
    </row>
    <row r="120" spans="1:5" x14ac:dyDescent="0.3">
      <c r="A120" s="12" t="str">
        <f t="shared" si="3"/>
        <v>TOLIMA SENA REGIONAL TOLIMA  DIRECCION REGIONAL</v>
      </c>
      <c r="B120" s="14" t="s">
        <v>257</v>
      </c>
      <c r="C120" s="18" t="s">
        <v>450</v>
      </c>
      <c r="D120" s="19" t="s">
        <v>451</v>
      </c>
      <c r="E120" s="18" t="s">
        <v>450</v>
      </c>
    </row>
    <row r="121" spans="1:5" x14ac:dyDescent="0.3">
      <c r="A121" s="12" t="str">
        <f t="shared" si="3"/>
        <v>TOLIMA CENTRO AGROPECUARIO LA GRANJA</v>
      </c>
      <c r="B121" s="14" t="s">
        <v>257</v>
      </c>
      <c r="C121" s="18" t="s">
        <v>452</v>
      </c>
      <c r="D121" s="19" t="s">
        <v>453</v>
      </c>
      <c r="E121" s="18" t="s">
        <v>452</v>
      </c>
    </row>
    <row r="122" spans="1:5" x14ac:dyDescent="0.3">
      <c r="A122" s="12" t="str">
        <f t="shared" si="3"/>
        <v>TOLIMA CENTRO DE INDUSTRIA Y CONSTRUCCION</v>
      </c>
      <c r="B122" s="14" t="s">
        <v>257</v>
      </c>
      <c r="C122" s="18" t="s">
        <v>454</v>
      </c>
      <c r="D122" s="19" t="s">
        <v>455</v>
      </c>
      <c r="E122" s="18" t="s">
        <v>454</v>
      </c>
    </row>
    <row r="123" spans="1:5" x14ac:dyDescent="0.3">
      <c r="A123" s="12" t="str">
        <f t="shared" si="3"/>
        <v>TOLIMA CENTRO DE COMERCIO Y SERV.</v>
      </c>
      <c r="B123" s="14" t="s">
        <v>257</v>
      </c>
      <c r="C123" s="18" t="s">
        <v>456</v>
      </c>
      <c r="D123" s="19" t="s">
        <v>326</v>
      </c>
      <c r="E123" s="18" t="s">
        <v>456</v>
      </c>
    </row>
    <row r="124" spans="1:5" x14ac:dyDescent="0.3">
      <c r="A124" s="12" t="str">
        <f t="shared" si="3"/>
        <v>VALLE DEL CAUCA SENA REGIONAL VALLE  DIRECCION REGIONAL</v>
      </c>
      <c r="B124" s="14" t="s">
        <v>260</v>
      </c>
      <c r="C124" s="13" t="s">
        <v>457</v>
      </c>
      <c r="D124" s="15" t="s">
        <v>458</v>
      </c>
      <c r="E124" s="13" t="s">
        <v>457</v>
      </c>
    </row>
    <row r="125" spans="1:5" x14ac:dyDescent="0.3">
      <c r="A125" s="12" t="str">
        <f t="shared" si="3"/>
        <v>VALLE DEL CAUCA CENTRO AGROPECUARIO DE BUGA</v>
      </c>
      <c r="B125" s="14" t="s">
        <v>260</v>
      </c>
      <c r="C125" s="13" t="s">
        <v>459</v>
      </c>
      <c r="D125" s="15" t="s">
        <v>460</v>
      </c>
      <c r="E125" s="13" t="s">
        <v>459</v>
      </c>
    </row>
    <row r="126" spans="1:5" x14ac:dyDescent="0.3">
      <c r="A126" s="12" t="str">
        <f t="shared" si="3"/>
        <v>VALLE DEL CAUCA CENTRO LATINOAMERICANO DE ESPECIES MENO</v>
      </c>
      <c r="B126" s="14" t="s">
        <v>260</v>
      </c>
      <c r="C126" s="13" t="s">
        <v>461</v>
      </c>
      <c r="D126" s="15" t="s">
        <v>462</v>
      </c>
      <c r="E126" s="13" t="s">
        <v>461</v>
      </c>
    </row>
    <row r="127" spans="1:5" x14ac:dyDescent="0.3">
      <c r="A127" s="12" t="str">
        <f t="shared" si="3"/>
        <v>VALLE DEL CAUCA CENTRO NAUTICO PESQUERO DE BUENAVENTURA</v>
      </c>
      <c r="B127" s="14" t="s">
        <v>260</v>
      </c>
      <c r="C127" s="13" t="s">
        <v>463</v>
      </c>
      <c r="D127" s="15" t="s">
        <v>464</v>
      </c>
      <c r="E127" s="13" t="s">
        <v>463</v>
      </c>
    </row>
    <row r="128" spans="1:5" x14ac:dyDescent="0.3">
      <c r="A128" s="12" t="str">
        <f t="shared" si="3"/>
        <v>VALLE DEL CAUCA CENTRO DE ELECTRICIDAD Y AUTOMATIZACION</v>
      </c>
      <c r="B128" s="14" t="s">
        <v>260</v>
      </c>
      <c r="C128" s="13" t="s">
        <v>465</v>
      </c>
      <c r="D128" s="15" t="s">
        <v>466</v>
      </c>
      <c r="E128" s="13" t="s">
        <v>465</v>
      </c>
    </row>
    <row r="129" spans="1:5" x14ac:dyDescent="0.3">
      <c r="A129" s="12" t="str">
        <f t="shared" si="3"/>
        <v>VALLE DEL CAUCA CENTRO DE LA CONSTRUCCION</v>
      </c>
      <c r="B129" s="14" t="s">
        <v>260</v>
      </c>
      <c r="C129" s="13" t="s">
        <v>467</v>
      </c>
      <c r="D129" s="15" t="s">
        <v>468</v>
      </c>
      <c r="E129" s="13" t="s">
        <v>467</v>
      </c>
    </row>
    <row r="130" spans="1:5" x14ac:dyDescent="0.3">
      <c r="A130" s="12" t="str">
        <f t="shared" ref="A130:A152" si="4">+B130&amp;" "&amp;D130</f>
        <v>VALLE DEL CAUCA CENTRO DE DISEÑO TECNOLOGICO INDUSTRIAL</v>
      </c>
      <c r="B130" s="14" t="s">
        <v>260</v>
      </c>
      <c r="C130" s="13" t="s">
        <v>469</v>
      </c>
      <c r="D130" s="15" t="s">
        <v>470</v>
      </c>
      <c r="E130" s="13" t="s">
        <v>469</v>
      </c>
    </row>
    <row r="131" spans="1:5" x14ac:dyDescent="0.3">
      <c r="A131" s="12" t="str">
        <f t="shared" si="4"/>
        <v>VALLE DEL CAUCA CENTRO NACIONAL DE ASISTENCIA TECNICA A</v>
      </c>
      <c r="B131" s="14" t="s">
        <v>260</v>
      </c>
      <c r="C131" s="13" t="s">
        <v>471</v>
      </c>
      <c r="D131" s="15" t="s">
        <v>472</v>
      </c>
      <c r="E131" s="13" t="s">
        <v>471</v>
      </c>
    </row>
    <row r="132" spans="1:5" x14ac:dyDescent="0.3">
      <c r="A132" s="12" t="str">
        <f t="shared" si="4"/>
        <v>VALLE DEL CAUCA CENTRO DE GESTION TECNOLÓGICA DE SERV.</v>
      </c>
      <c r="B132" s="14" t="s">
        <v>260</v>
      </c>
      <c r="C132" s="13" t="s">
        <v>473</v>
      </c>
      <c r="D132" s="13" t="s">
        <v>474</v>
      </c>
      <c r="E132" s="13" t="s">
        <v>473</v>
      </c>
    </row>
    <row r="133" spans="1:5" x14ac:dyDescent="0.3">
      <c r="A133" s="12" t="str">
        <f t="shared" si="4"/>
        <v>VALLE DEL CAUCA CENTRO DE TECNOLOGIAS AGROINDUSTRIALES</v>
      </c>
      <c r="B133" s="14" t="s">
        <v>260</v>
      </c>
      <c r="C133" s="13" t="s">
        <v>475</v>
      </c>
      <c r="D133" s="15" t="s">
        <v>476</v>
      </c>
      <c r="E133" s="13" t="s">
        <v>475</v>
      </c>
    </row>
    <row r="134" spans="1:5" x14ac:dyDescent="0.3">
      <c r="A134" s="12" t="str">
        <f t="shared" si="4"/>
        <v>VALLE DEL CAUCA CENTRO DE BIOTECNOLOGIA INDUSTRIAL</v>
      </c>
      <c r="B134" s="14" t="s">
        <v>260</v>
      </c>
      <c r="C134" s="13" t="s">
        <v>477</v>
      </c>
      <c r="D134" s="15" t="s">
        <v>478</v>
      </c>
      <c r="E134" s="13" t="s">
        <v>477</v>
      </c>
    </row>
    <row r="135" spans="1:5" x14ac:dyDescent="0.3">
      <c r="A135" s="12" t="str">
        <f t="shared" si="4"/>
        <v>ARAUCA SENA REGIONAL ARAUCA  DIRECCION REGIONAL</v>
      </c>
      <c r="B135" s="14" t="s">
        <v>263</v>
      </c>
      <c r="C135" s="13" t="s">
        <v>479</v>
      </c>
      <c r="D135" s="15" t="s">
        <v>480</v>
      </c>
      <c r="E135" s="13" t="s">
        <v>479</v>
      </c>
    </row>
    <row r="136" spans="1:5" x14ac:dyDescent="0.3">
      <c r="A136" s="12" t="str">
        <f t="shared" si="4"/>
        <v>ARAUCA CENTRO DE GESTION Y DESARROLLO AGROINDU</v>
      </c>
      <c r="B136" s="14" t="s">
        <v>263</v>
      </c>
      <c r="C136" s="13" t="s">
        <v>481</v>
      </c>
      <c r="D136" s="13" t="s">
        <v>482</v>
      </c>
      <c r="E136" s="13" t="s">
        <v>481</v>
      </c>
    </row>
    <row r="137" spans="1:5" x14ac:dyDescent="0.3">
      <c r="A137" s="12" t="str">
        <f t="shared" si="4"/>
        <v>CASANARE SENA REGIONAL CASANARES  DIRECCION REGIONAL</v>
      </c>
      <c r="B137" s="14" t="s">
        <v>266</v>
      </c>
      <c r="C137" s="13" t="s">
        <v>483</v>
      </c>
      <c r="D137" s="15" t="s">
        <v>484</v>
      </c>
      <c r="E137" s="13" t="s">
        <v>483</v>
      </c>
    </row>
    <row r="138" spans="1:5" x14ac:dyDescent="0.3">
      <c r="A138" s="12" t="str">
        <f t="shared" si="4"/>
        <v>CASANARE CENTRO AGROINDUSTRIAL Y FORTALECIMIENTO</v>
      </c>
      <c r="B138" s="14" t="s">
        <v>266</v>
      </c>
      <c r="C138" s="13" t="s">
        <v>485</v>
      </c>
      <c r="D138" s="15" t="s">
        <v>486</v>
      </c>
      <c r="E138" s="13" t="s">
        <v>485</v>
      </c>
    </row>
    <row r="139" spans="1:5" x14ac:dyDescent="0.3">
      <c r="A139" s="12" t="str">
        <f t="shared" si="4"/>
        <v>PUTUMAYO SENA REGIONAL PUTUMAYO  DIRECCION REGIONAL</v>
      </c>
      <c r="B139" s="14" t="s">
        <v>269</v>
      </c>
      <c r="C139" s="13" t="s">
        <v>487</v>
      </c>
      <c r="D139" s="15" t="s">
        <v>488</v>
      </c>
      <c r="E139" s="13" t="s">
        <v>487</v>
      </c>
    </row>
    <row r="140" spans="1:5" x14ac:dyDescent="0.3">
      <c r="A140" s="12" t="str">
        <f t="shared" si="4"/>
        <v>PUTUMAYO CENTRO AGROFORESTAL Y ACUICOLA ARAPAIMA</v>
      </c>
      <c r="B140" s="14" t="s">
        <v>269</v>
      </c>
      <c r="C140" s="13" t="s">
        <v>489</v>
      </c>
      <c r="D140" s="15" t="s">
        <v>490</v>
      </c>
      <c r="E140" s="13" t="s">
        <v>489</v>
      </c>
    </row>
    <row r="141" spans="1:5" x14ac:dyDescent="0.3">
      <c r="A141" s="12" t="str">
        <f t="shared" si="4"/>
        <v>SAN ANDRES Y PROVIDENCIA SENA REGIONAL SAN ANDRES  DIRECCION REGIONAL</v>
      </c>
      <c r="B141" s="14" t="s">
        <v>272</v>
      </c>
      <c r="C141" s="18" t="s">
        <v>491</v>
      </c>
      <c r="D141" s="19" t="s">
        <v>492</v>
      </c>
      <c r="E141" s="18" t="s">
        <v>491</v>
      </c>
    </row>
    <row r="142" spans="1:5" x14ac:dyDescent="0.3">
      <c r="A142" s="12" t="str">
        <f t="shared" si="4"/>
        <v>SAN ANDRES Y PROVIDENCIA CENTRO DE FORMACION TURISTICA GENTE DE</v>
      </c>
      <c r="B142" s="14" t="s">
        <v>272</v>
      </c>
      <c r="C142" s="18" t="s">
        <v>493</v>
      </c>
      <c r="D142" s="19" t="s">
        <v>494</v>
      </c>
      <c r="E142" s="18" t="s">
        <v>493</v>
      </c>
    </row>
    <row r="143" spans="1:5" x14ac:dyDescent="0.3">
      <c r="A143" s="12" t="str">
        <f t="shared" si="4"/>
        <v>AMAZONAS SENA REGIONAL AMAZONAS  DIRECCION REGIONAL</v>
      </c>
      <c r="B143" s="14" t="s">
        <v>275</v>
      </c>
      <c r="C143" s="18" t="s">
        <v>495</v>
      </c>
      <c r="D143" s="19" t="s">
        <v>496</v>
      </c>
      <c r="E143" s="18" t="s">
        <v>495</v>
      </c>
    </row>
    <row r="144" spans="1:5" x14ac:dyDescent="0.3">
      <c r="A144" s="12" t="str">
        <f t="shared" si="4"/>
        <v>AMAZONAS CENTRO  PARA LA BIODIVERSIDAD Y EL TURI</v>
      </c>
      <c r="B144" s="14" t="s">
        <v>275</v>
      </c>
      <c r="C144" s="18" t="s">
        <v>497</v>
      </c>
      <c r="D144" s="19" t="s">
        <v>498</v>
      </c>
      <c r="E144" s="18" t="s">
        <v>497</v>
      </c>
    </row>
    <row r="145" spans="1:5" x14ac:dyDescent="0.3">
      <c r="A145" s="12" t="str">
        <f t="shared" si="4"/>
        <v>GUAINÍA SENA REGIONAL GUAINIA  DIRECCION REGIONAL</v>
      </c>
      <c r="B145" s="14" t="s">
        <v>278</v>
      </c>
      <c r="C145" s="13" t="s">
        <v>499</v>
      </c>
      <c r="D145" s="15" t="s">
        <v>500</v>
      </c>
      <c r="E145" s="13" t="s">
        <v>499</v>
      </c>
    </row>
    <row r="146" spans="1:5" x14ac:dyDescent="0.3">
      <c r="A146" s="12" t="str">
        <f t="shared" si="4"/>
        <v>GUAINÍA CENTRO AMBIENTAL Y ECOTURISTICO DEL NOR</v>
      </c>
      <c r="B146" s="14" t="s">
        <v>278</v>
      </c>
      <c r="C146" s="13" t="s">
        <v>501</v>
      </c>
      <c r="D146" s="15" t="s">
        <v>502</v>
      </c>
      <c r="E146" s="13" t="s">
        <v>501</v>
      </c>
    </row>
    <row r="147" spans="1:5" x14ac:dyDescent="0.3">
      <c r="A147" s="12" t="str">
        <f t="shared" si="4"/>
        <v>GUAVIARE SENA REGIONAL GUAVIARE  DIRECCION REGIONAL</v>
      </c>
      <c r="B147" s="14" t="s">
        <v>281</v>
      </c>
      <c r="C147" s="13" t="s">
        <v>503</v>
      </c>
      <c r="D147" s="15" t="s">
        <v>504</v>
      </c>
      <c r="E147" s="13" t="s">
        <v>503</v>
      </c>
    </row>
    <row r="148" spans="1:5" x14ac:dyDescent="0.3">
      <c r="A148" s="12" t="str">
        <f t="shared" si="4"/>
        <v>GUAVIARE CENTRO DE DESARROLLO AGROINDUSTRIAL, TU</v>
      </c>
      <c r="B148" s="14" t="s">
        <v>281</v>
      </c>
      <c r="C148" s="13" t="s">
        <v>505</v>
      </c>
      <c r="D148" s="15" t="s">
        <v>506</v>
      </c>
      <c r="E148" s="13" t="s">
        <v>505</v>
      </c>
    </row>
    <row r="149" spans="1:5" x14ac:dyDescent="0.3">
      <c r="A149" s="12" t="str">
        <f t="shared" si="4"/>
        <v>VAUPÉS SENA REGIONAL VAUPES  DIRECCION REGIONAL</v>
      </c>
      <c r="B149" s="14" t="s">
        <v>284</v>
      </c>
      <c r="C149" s="13" t="s">
        <v>507</v>
      </c>
      <c r="D149" s="15" t="s">
        <v>508</v>
      </c>
      <c r="E149" s="13" t="s">
        <v>507</v>
      </c>
    </row>
    <row r="150" spans="1:5" x14ac:dyDescent="0.3">
      <c r="A150" s="12" t="str">
        <f t="shared" si="4"/>
        <v>VAUPÉS CENTRO AGROPECUARIO Y DE SERV. AMBIENTA</v>
      </c>
      <c r="B150" s="14" t="s">
        <v>284</v>
      </c>
      <c r="C150" s="13" t="s">
        <v>509</v>
      </c>
      <c r="D150" s="15" t="s">
        <v>510</v>
      </c>
      <c r="E150" s="13" t="s">
        <v>509</v>
      </c>
    </row>
    <row r="151" spans="1:5" x14ac:dyDescent="0.3">
      <c r="A151" s="12" t="str">
        <f t="shared" si="4"/>
        <v>VICHADA SENA REGIONAL VICHADA  DIRECCION REGIONAL</v>
      </c>
      <c r="B151" s="14" t="s">
        <v>287</v>
      </c>
      <c r="C151" s="18" t="s">
        <v>511</v>
      </c>
      <c r="D151" s="19" t="s">
        <v>512</v>
      </c>
      <c r="E151" s="18" t="s">
        <v>511</v>
      </c>
    </row>
    <row r="152" spans="1:5" x14ac:dyDescent="0.3">
      <c r="A152" s="12" t="str">
        <f t="shared" si="4"/>
        <v xml:space="preserve">VICHADA CENTRO DE PRODUCCIÓN Y TRANSFORMACION A </v>
      </c>
      <c r="B152" s="14" t="s">
        <v>287</v>
      </c>
      <c r="C152" s="18" t="s">
        <v>513</v>
      </c>
      <c r="D152" s="19" t="s">
        <v>514</v>
      </c>
      <c r="E152" s="18" t="s">
        <v>513</v>
      </c>
    </row>
  </sheetData>
  <autoFilter ref="B1:D152" xr:uid="{00000000-0009-0000-0000-000003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FORMATO GIL-F-029</vt:lpstr>
      <vt:lpstr>Hoja1</vt:lpstr>
      <vt:lpstr>LISTAS</vt:lpstr>
      <vt:lpstr>LISTADO PCI's</vt:lpstr>
      <vt:lpstr>'LISTADO PCI''s'!_FilterDatabase</vt:lpstr>
      <vt:lpstr>'FORMATO GIL-F-029'!Área_de_impresión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Jaime Francisco Ruiz Diaz</dc:creator>
  <cp:keywords/>
  <dc:description/>
  <cp:lastModifiedBy>Johan Tovar</cp:lastModifiedBy>
  <cp:revision/>
  <cp:lastPrinted>2025-11-25T02:54:39Z</cp:lastPrinted>
  <dcterms:created xsi:type="dcterms:W3CDTF">2020-08-26T16:51:00Z</dcterms:created>
  <dcterms:modified xsi:type="dcterms:W3CDTF">2026-02-12T19:12:01Z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2024-12-16T19:38:09Z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a2a8e17f-6f30-4ec5-ae8d-1d56e6959703</vt:lpwstr>
  </property>
  <property fmtid="{D5CDD505-2E9C-101B-9397-08002B2CF9AE}" pid="8" name="MSIP_Label_fc111285-cafa-4fc9-8a9a-bd902089b24f_ContentBits">
    <vt:lpwstr>0</vt:lpwstr>
  </property>
</Properties>
</file>