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USUARIO\Desktop\CONTRATOS\CONTRATO 2025\EICE-029-2025 PAVIMENTO CORREGIMIENTO UVEROS\DOCUMENTOS DE SUSPENSION\"/>
    </mc:Choice>
  </mc:AlternateContent>
  <xr:revisionPtr revIDLastSave="0" documentId="8_{782FD12A-4AB4-4759-89D2-AD65F0F3BF14}" xr6:coauthVersionLast="47" xr6:coauthVersionMax="47" xr10:uidLastSave="{00000000-0000-0000-0000-000000000000}"/>
  <bookViews>
    <workbookView xWindow="-120" yWindow="-120" windowWidth="29040" windowHeight="15720" xr2:uid="{76A6CC92-E6AF-46FA-84DF-91EBA723E91F}"/>
  </bookViews>
  <sheets>
    <sheet name="AVANCE MES A MES" sheetId="1" r:id="rId1"/>
  </sheets>
  <externalReferences>
    <externalReference r:id="rId2"/>
    <externalReference r:id="rId3"/>
    <externalReference r:id="rId4"/>
    <externalReference r:id="rId5"/>
  </externalReferences>
  <definedNames>
    <definedName name="___EST12">#REF!</definedName>
    <definedName name="__aiu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aiu2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Key1" hidden="1">#REF!</definedName>
    <definedName name="_Key2" hidden="1">#REF!</definedName>
    <definedName name="_Order1" hidden="1">0</definedName>
    <definedName name="_Order2" hidden="1">255</definedName>
    <definedName name="_Sort" hidden="1">#REF!</definedName>
    <definedName name="a">#REF!</definedName>
    <definedName name="ab">#REF!</definedName>
    <definedName name="AccessDatabase" hidden="1">"A:\SAIN.mdb"</definedName>
    <definedName name="_xlnm.Print_Area" localSheetId="0">'AVANCE MES A MES'!$A$1:$R$60</definedName>
    <definedName name="b">#REF!</definedName>
    <definedName name="D">#REF!</definedName>
    <definedName name="DADADAD" hidden="1">{#N/A,#N/A,TRUE,"CODIGO DEPENDENCIA"}</definedName>
    <definedName name="E">#REF!</definedName>
    <definedName name="EQUI">#REF!</definedName>
    <definedName name="EQUIPO_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#REF!</definedName>
    <definedName name="Excel_BuiltIn_Print_Titles_4">#REF!</definedName>
    <definedName name="Extract">#REF!</definedName>
    <definedName name="Festivos">#REF!</definedName>
    <definedName name="Fin_de_semana">#REF!</definedName>
    <definedName name="j" hidden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O" hidden="1">#REF!</definedName>
    <definedName name="mac">#REF!</definedName>
    <definedName name="mama" hidden="1">#REF!</definedName>
    <definedName name="MATER">#REF!</definedName>
    <definedName name="MATERIALES">#REF!</definedName>
    <definedName name="PIA" hidden="1">#REF!</definedName>
    <definedName name="Print_Area" localSheetId="0">'AVANCE MES A MES'!$A$1:$I$43</definedName>
    <definedName name="Print_Area">#N/A</definedName>
    <definedName name="prueba">#REF!</definedName>
    <definedName name="q">#REF!</definedName>
    <definedName name="rfref">#REF!</definedName>
    <definedName name="S">#REF!</definedName>
    <definedName name="sdf">#REF!</definedName>
    <definedName name="Unidades">#REF!</definedName>
    <definedName name="V">#REF!</definedName>
    <definedName name="w" hidden="1">#REF!</definedName>
    <definedName name="wrn.ar." hidden="1">{#N/A,#N/A,TRUE,"CODIGO DEPENDENCIA"}</definedName>
    <definedName name="WSERWEER">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1" l="1"/>
  <c r="P11" i="1"/>
  <c r="P14" i="1"/>
  <c r="P8" i="1"/>
  <c r="P32" i="1" s="1"/>
  <c r="P24" i="1"/>
  <c r="E50" i="1" l="1"/>
  <c r="E48" i="1"/>
  <c r="I41" i="1"/>
  <c r="Q12" i="1" l="1"/>
  <c r="Q13" i="1"/>
  <c r="Q15" i="1"/>
  <c r="Q16" i="1"/>
  <c r="Q18" i="1"/>
  <c r="Q19" i="1"/>
  <c r="Q26" i="1"/>
  <c r="Q27" i="1"/>
  <c r="Q29" i="1"/>
  <c r="Q30" i="1"/>
  <c r="Q31" i="1"/>
  <c r="Q33" i="1"/>
  <c r="Q34" i="1"/>
  <c r="N13" i="1"/>
  <c r="N16" i="1"/>
  <c r="N19" i="1"/>
  <c r="N27" i="1"/>
  <c r="N29" i="1"/>
  <c r="N31" i="1"/>
  <c r="N34" i="1"/>
  <c r="I40" i="1"/>
  <c r="H35" i="1"/>
  <c r="J35" i="1" s="1"/>
  <c r="G35" i="1"/>
  <c r="H32" i="1"/>
  <c r="J32" i="1" s="1"/>
  <c r="G32" i="1"/>
  <c r="J29" i="1"/>
  <c r="G29" i="1"/>
  <c r="I29" i="1" s="1"/>
  <c r="H28" i="1"/>
  <c r="J28" i="1" s="1"/>
  <c r="G28" i="1"/>
  <c r="A21" i="1"/>
  <c r="G21" i="1" s="1"/>
  <c r="H20" i="1"/>
  <c r="J20" i="1" s="1"/>
  <c r="G20" i="1"/>
  <c r="H17" i="1"/>
  <c r="I17" i="1" s="1"/>
  <c r="I18" i="1" s="1"/>
  <c r="G17" i="1"/>
  <c r="H14" i="1"/>
  <c r="J14" i="1" s="1"/>
  <c r="G14" i="1"/>
  <c r="A8" i="1"/>
  <c r="G8" i="1" s="1"/>
  <c r="H7" i="1"/>
  <c r="G7" i="1"/>
  <c r="Q28" i="1" l="1"/>
  <c r="Q20" i="1"/>
  <c r="Q35" i="1"/>
  <c r="Q17" i="1"/>
  <c r="Q32" i="1"/>
  <c r="Q14" i="1"/>
  <c r="N7" i="1"/>
  <c r="N20" i="1"/>
  <c r="N28" i="1"/>
  <c r="N17" i="1"/>
  <c r="N32" i="1"/>
  <c r="N35" i="1"/>
  <c r="N14" i="1"/>
  <c r="A9" i="1"/>
  <c r="G9" i="1" s="1"/>
  <c r="H8" i="1"/>
  <c r="Q8" i="1" s="1"/>
  <c r="I7" i="1"/>
  <c r="J7" i="1"/>
  <c r="I14" i="1"/>
  <c r="I15" i="1" s="1"/>
  <c r="I28" i="1"/>
  <c r="I30" i="1" s="1"/>
  <c r="I32" i="1"/>
  <c r="I33" i="1" s="1"/>
  <c r="A22" i="1"/>
  <c r="J17" i="1"/>
  <c r="H21" i="1"/>
  <c r="I20" i="1"/>
  <c r="I35" i="1"/>
  <c r="I36" i="1" s="1"/>
  <c r="N21" i="1" l="1"/>
  <c r="Q21" i="1"/>
  <c r="I8" i="1"/>
  <c r="N8" i="1"/>
  <c r="J8" i="1"/>
  <c r="H9" i="1"/>
  <c r="Q9" i="1" s="1"/>
  <c r="A10" i="1"/>
  <c r="G10" i="1" s="1"/>
  <c r="J21" i="1"/>
  <c r="I21" i="1"/>
  <c r="H22" i="1"/>
  <c r="G22" i="1"/>
  <c r="A23" i="1"/>
  <c r="N22" i="1" l="1"/>
  <c r="Q22" i="1"/>
  <c r="I9" i="1"/>
  <c r="N9" i="1"/>
  <c r="J9" i="1"/>
  <c r="A11" i="1"/>
  <c r="H11" i="1" s="1"/>
  <c r="Q11" i="1" s="1"/>
  <c r="H10" i="1"/>
  <c r="Q10" i="1" s="1"/>
  <c r="J22" i="1"/>
  <c r="I22" i="1"/>
  <c r="A24" i="1"/>
  <c r="H23" i="1"/>
  <c r="G23" i="1"/>
  <c r="N23" i="1" l="1"/>
  <c r="Q23" i="1"/>
  <c r="J11" i="1"/>
  <c r="N11" i="1"/>
  <c r="I10" i="1"/>
  <c r="N10" i="1"/>
  <c r="J10" i="1"/>
  <c r="G11" i="1"/>
  <c r="I11" i="1" s="1"/>
  <c r="J23" i="1"/>
  <c r="I23" i="1"/>
  <c r="H24" i="1"/>
  <c r="G24" i="1"/>
  <c r="A25" i="1"/>
  <c r="N24" i="1" l="1"/>
  <c r="Q24" i="1"/>
  <c r="I12" i="1"/>
  <c r="H25" i="1"/>
  <c r="G25" i="1"/>
  <c r="I24" i="1"/>
  <c r="J24" i="1"/>
  <c r="N25" i="1" l="1"/>
  <c r="Q25" i="1"/>
  <c r="Q42" i="1" s="1"/>
  <c r="I25" i="1"/>
  <c r="I26" i="1" s="1"/>
  <c r="I38" i="1" s="1"/>
  <c r="J25" i="1"/>
  <c r="N42" i="1" l="1"/>
  <c r="R46" i="1" s="1"/>
  <c r="F50" i="1" s="1"/>
  <c r="K38" i="1"/>
  <c r="J38" i="1"/>
  <c r="L38" i="1" s="1"/>
  <c r="I42" i="1"/>
  <c r="F48" i="1" l="1"/>
  <c r="F49" i="1" s="1"/>
  <c r="N49" i="1" s="1"/>
  <c r="E49" i="1"/>
  <c r="E51" i="1"/>
  <c r="O7" i="1"/>
  <c r="R41" i="1"/>
  <c r="R40" i="1"/>
  <c r="O40" i="1"/>
  <c r="R32" i="1"/>
  <c r="R11" i="1"/>
  <c r="R24" i="1"/>
  <c r="R14" i="1"/>
  <c r="R10" i="1"/>
  <c r="R17" i="1"/>
  <c r="R7" i="1"/>
  <c r="R8" i="1"/>
  <c r="R9" i="1"/>
  <c r="O41" i="1"/>
  <c r="O8" i="1"/>
  <c r="J42" i="1"/>
  <c r="J40" i="1"/>
  <c r="J41" i="1"/>
  <c r="K39" i="1"/>
  <c r="J39" i="1"/>
  <c r="K40" i="1"/>
  <c r="K41" i="1" l="1"/>
  <c r="O42" i="1"/>
  <c r="R42" i="1"/>
  <c r="R47" i="1" l="1"/>
  <c r="F51" i="1" s="1"/>
  <c r="N51" i="1" s="1"/>
</calcChain>
</file>

<file path=xl/sharedStrings.xml><?xml version="1.0" encoding="utf-8"?>
<sst xmlns="http://schemas.openxmlformats.org/spreadsheetml/2006/main" count="107" uniqueCount="86">
  <si>
    <t xml:space="preserve">OBJETO: CONSTRUCCIÓN DE PAVIMENTO RÍGIDO EN LA VÍA ACCESO EN EL CORREGIMIENTO DE UVEROS, MUNICIPIO DE SAN JUAN DE URABÁ, ANTIOQUIA. </t>
  </si>
  <si>
    <t>PROPUESTA ECONOMICA</t>
  </si>
  <si>
    <t>Nº</t>
  </si>
  <si>
    <t>ÍTEM DE PAGO</t>
  </si>
  <si>
    <t>ESPECIFICACIONES</t>
  </si>
  <si>
    <t>DESCRIPCIÓN</t>
  </si>
  <si>
    <t>UNID.</t>
  </si>
  <si>
    <t>CANT.</t>
  </si>
  <si>
    <t>VALOR UNITARIO</t>
  </si>
  <si>
    <t>VALOR TOTAL</t>
  </si>
  <si>
    <t>GRAL.</t>
  </si>
  <si>
    <t>PART.</t>
  </si>
  <si>
    <t>1. EXPLANACIONES</t>
  </si>
  <si>
    <t>INV 201-22</t>
  </si>
  <si>
    <t>Demolición de pisos y andenes de concreto</t>
  </si>
  <si>
    <t>m2</t>
  </si>
  <si>
    <t>210.1.1</t>
  </si>
  <si>
    <t>INV 210-22</t>
  </si>
  <si>
    <t>Excavación sin clasificar de la explanación y canales</t>
  </si>
  <si>
    <t>m3</t>
  </si>
  <si>
    <t>INV 220-22</t>
  </si>
  <si>
    <t>Terraplenes</t>
  </si>
  <si>
    <t>INV 230-22</t>
  </si>
  <si>
    <t>Mejoramiento de la subrasante con adición de materiales (afirmado)</t>
  </si>
  <si>
    <t>INV 231-22</t>
  </si>
  <si>
    <t>Geotextil para separación de suelos de subrasante y capas granulares Tejido T-2400</t>
  </si>
  <si>
    <t>Subtotal</t>
  </si>
  <si>
    <t>2. AFIRMADOS, SUBBASES Y BASES</t>
  </si>
  <si>
    <t>320.3.2</t>
  </si>
  <si>
    <t>INV 320-22</t>
  </si>
  <si>
    <t>Sub-base granular clase C</t>
  </si>
  <si>
    <t>3. PAVIMENTOS DE CONCRETO</t>
  </si>
  <si>
    <t>500.1.2</t>
  </si>
  <si>
    <t>INV 500-22</t>
  </si>
  <si>
    <t>Pavimento de concreto hidráulico MR = 4.0 MPa</t>
  </si>
  <si>
    <t>4. ESTRUCTURAS Y DRENAJES</t>
  </si>
  <si>
    <t>600.1.1</t>
  </si>
  <si>
    <t>INV 600-22</t>
  </si>
  <si>
    <t>Excavaciones varias sin clasificar</t>
  </si>
  <si>
    <t>INV 610-22</t>
  </si>
  <si>
    <t>Rellenos para estructuras con recebo</t>
  </si>
  <si>
    <t>630.1.4.1.1</t>
  </si>
  <si>
    <t>INV 630-22</t>
  </si>
  <si>
    <t>Concreto Clase D reforzado de resistencia 21 MPa para para losas, pantallas laterales, diente y disipador de energía de aliviaderos</t>
  </si>
  <si>
    <t>630.1.6</t>
  </si>
  <si>
    <t>Concreto Clase F simple de resistencia 14 MPa para solado de limpieza</t>
  </si>
  <si>
    <t>INV 640-22</t>
  </si>
  <si>
    <t>Acero de refuerzo fy 420 MPa</t>
  </si>
  <si>
    <t>kg</t>
  </si>
  <si>
    <t xml:space="preserve">INV 672-22 </t>
  </si>
  <si>
    <t>Bordillo de piezas prefabricadas de concreto; incluye la preparación de la superficie de apoyo medidas 80x15x45 cm</t>
  </si>
  <si>
    <t>m</t>
  </si>
  <si>
    <t>5. SEÑALIZACIÓN Y SEGURIDAD</t>
  </si>
  <si>
    <t>INV 700-22</t>
  </si>
  <si>
    <t>Marca vial con pintura en frío</t>
  </si>
  <si>
    <t>710.1.1</t>
  </si>
  <si>
    <t>INV 710-22</t>
  </si>
  <si>
    <t xml:space="preserve">Señal vertical de tránsito tipo SR, SP y/o SI, tablero en lámina con lamina retrorreflectiva tipo IV (60x60 cm) </t>
  </si>
  <si>
    <t>und</t>
  </si>
  <si>
    <t>6. TRANSPORTE</t>
  </si>
  <si>
    <t>900.2.1</t>
  </si>
  <si>
    <t>INV 900-22</t>
  </si>
  <si>
    <t>Transporte de materiales provenientes de la excavación de la explanación, canales y préstamos para distancias mayores de mil metros (1.000 m) medidos a partir de cien metros (100 m)</t>
  </si>
  <si>
    <t>m3-km</t>
  </si>
  <si>
    <t>7. ADEN CON  LOSETA PREFABRICADA A-40</t>
  </si>
  <si>
    <t>Particular</t>
  </si>
  <si>
    <t>Andén con loseta prefabricada A-40</t>
  </si>
  <si>
    <t/>
  </si>
  <si>
    <t xml:space="preserve">SUBTOTAL OBRAS </t>
  </si>
  <si>
    <t>PLAN DE MANEJO DEL TRANSITO - PMT</t>
  </si>
  <si>
    <t>PROGRAMA DE ADAPTACION DE LA GUIA AMBIENTAL - PAGA</t>
  </si>
  <si>
    <t>TOTAL OBRAS</t>
  </si>
  <si>
    <t>CANT</t>
  </si>
  <si>
    <t>VALOR</t>
  </si>
  <si>
    <t>%AVANCE</t>
  </si>
  <si>
    <t>AVANCE MES 1 (4-31 DICI 2025)</t>
  </si>
  <si>
    <t>PERIODO</t>
  </si>
  <si>
    <t>% AVANCE PROGRAMADO ACUMULADO MENSUAL</t>
  </si>
  <si>
    <t>%AVANCE EJECUTADO ACUMULADO MENSUAL</t>
  </si>
  <si>
    <t>MES 1 (4-31 DIC 2025)</t>
  </si>
  <si>
    <t>MES 2 (1-31 ENERO)</t>
  </si>
  <si>
    <t>MES 3(1-28 FEB)</t>
  </si>
  <si>
    <t>MES 4 (1 MARZO -4 ABRIL)</t>
  </si>
  <si>
    <t>DESFASE</t>
  </si>
  <si>
    <t>ACUMULADO</t>
  </si>
  <si>
    <t>AVANCE MES 2 (1 DE ENERO AL 31 DE ENE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</si>
</sst>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[$$-240A]\ #,##0.00"/>
    <numFmt numFmtId="165" formatCode="_(&quot;$&quot;\ * #,##0.00_);_(&quot;$&quot;\ * \(#,##0.00\);_(&quot;$&quot;\ * &quot;-&quot;??_);_(@_)"/>
    <numFmt numFmtId="166" formatCode="[$$-240A]\ #,##0"/>
    <numFmt numFmtId="167" formatCode="_-[$$-240A]\ * #,##0_ ;_-[$$-240A]\ * \-#,##0\ ;_-[$$-240A]\ * &quot;-&quot;??_ ;_-@_ "/>
    <numFmt numFmtId="168" formatCode="_-* #,##0.00\ &quot;Pts&quot;_-;\-* #,##0.00\ &quot;Pts&quot;_-;_-* &quot;-&quot;??\ &quot;Pts&quot;_-;_-@_-"/>
    <numFmt numFmtId="169" formatCode="0.0%"/>
    <numFmt numFmtId="170" formatCode="_([$$-240A]\ * #,##0.00_);_([$$-240A]\ * \(#,##0.00\);_([$$-240A]\ * &quot;-&quot;??_);_(@_)"/>
    <numFmt numFmtId="171" formatCode="_-[$$-240A]\ * #,##0.00_-;\-[$$-240A]\ * #,##0.00_-;_-[$$-240A]\ * &quot;-&quot;??_-;_-@_-"/>
    <numFmt numFmtId="172" formatCode="_ * #,##0.00_ ;_ * \-#,##0.00_ ;_ * &quot;-&quot;??_ ;_ @_ 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172" fontId="3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0" applyFont="1"/>
    <xf numFmtId="0" fontId="6" fillId="0" borderId="0" xfId="0" applyFont="1"/>
    <xf numFmtId="166" fontId="8" fillId="0" borderId="0" xfId="13" applyNumberFormat="1" applyFont="1" applyAlignment="1">
      <alignment horizontal="right" vertical="center"/>
    </xf>
    <xf numFmtId="167" fontId="8" fillId="0" borderId="0" xfId="13" applyNumberFormat="1" applyFont="1" applyAlignment="1">
      <alignment vertical="center"/>
    </xf>
    <xf numFmtId="0" fontId="9" fillId="0" borderId="0" xfId="9" applyFont="1" applyAlignment="1">
      <alignment vertical="center"/>
    </xf>
    <xf numFmtId="10" fontId="7" fillId="0" borderId="0" xfId="2" applyNumberFormat="1" applyFont="1" applyFill="1" applyBorder="1" applyAlignment="1" applyProtection="1">
      <alignment vertical="center"/>
    </xf>
    <xf numFmtId="0" fontId="7" fillId="0" borderId="0" xfId="9" applyFont="1" applyAlignment="1">
      <alignment vertical="center"/>
    </xf>
    <xf numFmtId="0" fontId="6" fillId="0" borderId="11" xfId="0" applyFont="1" applyBorder="1"/>
    <xf numFmtId="10" fontId="2" fillId="0" borderId="0" xfId="2" applyNumberFormat="1" applyFont="1"/>
    <xf numFmtId="10" fontId="6" fillId="0" borderId="11" xfId="2" applyNumberFormat="1" applyFont="1" applyBorder="1"/>
    <xf numFmtId="10" fontId="7" fillId="0" borderId="11" xfId="2" applyNumberFormat="1" applyFont="1" applyBorder="1" applyAlignment="1">
      <alignment vertical="center"/>
    </xf>
    <xf numFmtId="10" fontId="6" fillId="0" borderId="11" xfId="2" applyNumberFormat="1" applyFont="1" applyFill="1" applyBorder="1"/>
    <xf numFmtId="0" fontId="7" fillId="0" borderId="0" xfId="11" applyFont="1" applyAlignment="1">
      <alignment vertical="center"/>
    </xf>
    <xf numFmtId="0" fontId="7" fillId="0" borderId="11" xfId="11" applyFont="1" applyBorder="1" applyAlignment="1">
      <alignment vertical="center"/>
    </xf>
    <xf numFmtId="10" fontId="7" fillId="0" borderId="11" xfId="2" applyNumberFormat="1" applyFont="1" applyFill="1" applyBorder="1" applyAlignment="1">
      <alignment vertical="center"/>
    </xf>
    <xf numFmtId="2" fontId="6" fillId="0" borderId="11" xfId="0" applyNumberFormat="1" applyFont="1" applyBorder="1"/>
    <xf numFmtId="10" fontId="6" fillId="0" borderId="0" xfId="2" applyNumberFormat="1" applyFont="1"/>
    <xf numFmtId="0" fontId="8" fillId="2" borderId="8" xfId="3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left" vertical="center"/>
    </xf>
    <xf numFmtId="0" fontId="8" fillId="2" borderId="2" xfId="5" applyFont="1" applyFill="1" applyBorder="1" applyAlignment="1">
      <alignment vertical="center"/>
    </xf>
    <xf numFmtId="164" fontId="8" fillId="2" borderId="3" xfId="3" applyNumberFormat="1" applyFont="1" applyFill="1" applyBorder="1" applyAlignment="1">
      <alignment horizontal="right" vertical="center" wrapText="1"/>
    </xf>
    <xf numFmtId="2" fontId="7" fillId="2" borderId="10" xfId="6" applyNumberFormat="1" applyFont="1" applyFill="1" applyBorder="1" applyAlignment="1">
      <alignment horizontal="center" vertical="center" wrapText="1"/>
    </xf>
    <xf numFmtId="0" fontId="7" fillId="2" borderId="11" xfId="7" applyFont="1" applyFill="1" applyBorder="1" applyAlignment="1">
      <alignment horizontal="center" vertical="center" wrapText="1"/>
    </xf>
    <xf numFmtId="0" fontId="7" fillId="2" borderId="11" xfId="8" applyFont="1" applyFill="1" applyBorder="1" applyAlignment="1">
      <alignment vertical="center" wrapText="1"/>
    </xf>
    <xf numFmtId="0" fontId="7" fillId="2" borderId="11" xfId="8" applyFont="1" applyFill="1" applyBorder="1" applyAlignment="1">
      <alignment horizontal="center" vertical="center" wrapText="1"/>
    </xf>
    <xf numFmtId="4" fontId="7" fillId="2" borderId="12" xfId="5" applyNumberFormat="1" applyFont="1" applyFill="1" applyBorder="1" applyAlignment="1">
      <alignment horizontal="center" vertical="center" wrapText="1"/>
    </xf>
    <xf numFmtId="164" fontId="7" fillId="2" borderId="12" xfId="5" applyNumberFormat="1" applyFont="1" applyFill="1" applyBorder="1" applyAlignment="1">
      <alignment horizontal="right" vertical="center" wrapText="1"/>
    </xf>
    <xf numFmtId="164" fontId="7" fillId="2" borderId="13" xfId="3" applyNumberFormat="1" applyFont="1" applyFill="1" applyBorder="1" applyAlignment="1">
      <alignment horizontal="right" vertical="center" wrapText="1"/>
    </xf>
    <xf numFmtId="164" fontId="6" fillId="0" borderId="0" xfId="0" applyNumberFormat="1" applyFont="1"/>
    <xf numFmtId="4" fontId="7" fillId="2" borderId="11" xfId="5" applyNumberFormat="1" applyFont="1" applyFill="1" applyBorder="1" applyAlignment="1">
      <alignment horizontal="center" vertical="center" wrapText="1"/>
    </xf>
    <xf numFmtId="164" fontId="7" fillId="2" borderId="11" xfId="5" applyNumberFormat="1" applyFont="1" applyFill="1" applyBorder="1" applyAlignment="1">
      <alignment horizontal="right" vertical="center" wrapText="1"/>
    </xf>
    <xf numFmtId="10" fontId="7" fillId="2" borderId="11" xfId="2" applyNumberFormat="1" applyFont="1" applyFill="1" applyBorder="1" applyAlignment="1">
      <alignment horizontal="right" vertical="center" wrapText="1"/>
    </xf>
    <xf numFmtId="164" fontId="6" fillId="0" borderId="11" xfId="0" applyNumberFormat="1" applyFont="1" applyBorder="1"/>
    <xf numFmtId="9" fontId="6" fillId="0" borderId="11" xfId="2" applyFont="1" applyBorder="1"/>
    <xf numFmtId="2" fontId="7" fillId="0" borderId="10" xfId="6" applyNumberFormat="1" applyFont="1" applyBorder="1" applyAlignment="1">
      <alignment horizontal="center" vertical="center" wrapText="1"/>
    </xf>
    <xf numFmtId="0" fontId="7" fillId="0" borderId="11" xfId="7" applyFont="1" applyBorder="1" applyAlignment="1">
      <alignment horizontal="center" vertical="center" wrapText="1"/>
    </xf>
    <xf numFmtId="0" fontId="7" fillId="0" borderId="11" xfId="8" applyFont="1" applyBorder="1" applyAlignment="1">
      <alignment vertical="center" wrapText="1"/>
    </xf>
    <xf numFmtId="0" fontId="7" fillId="0" borderId="11" xfId="8" applyFont="1" applyBorder="1" applyAlignment="1">
      <alignment horizontal="center" vertical="center" wrapText="1"/>
    </xf>
    <xf numFmtId="4" fontId="7" fillId="0" borderId="12" xfId="5" applyNumberFormat="1" applyFont="1" applyBorder="1" applyAlignment="1">
      <alignment horizontal="center" vertical="center" wrapText="1"/>
    </xf>
    <xf numFmtId="164" fontId="7" fillId="0" borderId="12" xfId="5" applyNumberFormat="1" applyFont="1" applyBorder="1" applyAlignment="1">
      <alignment horizontal="right" vertical="center" wrapText="1"/>
    </xf>
    <xf numFmtId="164" fontId="7" fillId="0" borderId="13" xfId="3" applyNumberFormat="1" applyFont="1" applyBorder="1" applyAlignment="1">
      <alignment horizontal="right" vertical="center" wrapText="1"/>
    </xf>
    <xf numFmtId="4" fontId="7" fillId="0" borderId="11" xfId="5" applyNumberFormat="1" applyFont="1" applyBorder="1" applyAlignment="1">
      <alignment horizontal="center" vertical="center" wrapText="1"/>
    </xf>
    <xf numFmtId="164" fontId="7" fillId="0" borderId="11" xfId="5" applyNumberFormat="1" applyFont="1" applyBorder="1" applyAlignment="1">
      <alignment horizontal="right" vertical="center" wrapText="1"/>
    </xf>
    <xf numFmtId="10" fontId="7" fillId="0" borderId="11" xfId="2" applyNumberFormat="1" applyFont="1" applyFill="1" applyBorder="1" applyAlignment="1">
      <alignment horizontal="right" vertical="center" wrapText="1"/>
    </xf>
    <xf numFmtId="4" fontId="6" fillId="0" borderId="11" xfId="0" applyNumberFormat="1" applyFont="1" applyBorder="1"/>
    <xf numFmtId="9" fontId="6" fillId="0" borderId="11" xfId="2" applyFont="1" applyFill="1" applyBorder="1"/>
    <xf numFmtId="3" fontId="7" fillId="0" borderId="11" xfId="9" applyNumberFormat="1" applyFont="1" applyBorder="1" applyAlignment="1">
      <alignment horizontal="center" vertical="center"/>
    </xf>
    <xf numFmtId="0" fontId="7" fillId="0" borderId="11" xfId="8" applyFont="1" applyBorder="1" applyAlignment="1">
      <alignment horizontal="center" vertical="center"/>
    </xf>
    <xf numFmtId="0" fontId="7" fillId="0" borderId="11" xfId="6" applyFont="1" applyBorder="1" applyAlignment="1">
      <alignment vertical="center"/>
    </xf>
    <xf numFmtId="0" fontId="7" fillId="0" borderId="14" xfId="6" applyFont="1" applyBorder="1" applyAlignment="1">
      <alignment horizontal="left" vertical="center" wrapText="1"/>
    </xf>
    <xf numFmtId="0" fontId="7" fillId="0" borderId="11" xfId="6" applyFont="1" applyBorder="1" applyAlignment="1">
      <alignment horizontal="center" vertical="center"/>
    </xf>
    <xf numFmtId="0" fontId="8" fillId="0" borderId="10" xfId="6" applyFont="1" applyBorder="1" applyAlignment="1">
      <alignment horizontal="left" vertical="center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15" xfId="6" applyFont="1" applyBorder="1" applyAlignment="1">
      <alignment vertical="center"/>
    </xf>
    <xf numFmtId="0" fontId="7" fillId="0" borderId="15" xfId="6" applyFont="1" applyBorder="1" applyAlignment="1">
      <alignment horizontal="left" vertical="center" wrapText="1"/>
    </xf>
    <xf numFmtId="0" fontId="7" fillId="0" borderId="15" xfId="6" applyFont="1" applyBorder="1" applyAlignment="1">
      <alignment horizontal="center" vertical="center"/>
    </xf>
    <xf numFmtId="4" fontId="7" fillId="0" borderId="16" xfId="5" applyNumberFormat="1" applyFont="1" applyBorder="1" applyAlignment="1">
      <alignment horizontal="center" vertical="center" wrapText="1"/>
    </xf>
    <xf numFmtId="164" fontId="7" fillId="0" borderId="17" xfId="5" applyNumberFormat="1" applyFont="1" applyBorder="1" applyAlignment="1">
      <alignment horizontal="right" vertical="center" wrapText="1"/>
    </xf>
    <xf numFmtId="164" fontId="8" fillId="0" borderId="18" xfId="3" applyNumberFormat="1" applyFont="1" applyBorder="1" applyAlignment="1">
      <alignment horizontal="right" vertical="center" wrapText="1"/>
    </xf>
    <xf numFmtId="4" fontId="6" fillId="0" borderId="0" xfId="0" applyNumberFormat="1" applyFont="1"/>
    <xf numFmtId="0" fontId="8" fillId="0" borderId="1" xfId="5" applyFont="1" applyBorder="1" applyAlignment="1">
      <alignment horizontal="left" vertical="center"/>
    </xf>
    <xf numFmtId="0" fontId="8" fillId="0" borderId="2" xfId="5" applyFont="1" applyBorder="1" applyAlignment="1">
      <alignment vertical="center"/>
    </xf>
    <xf numFmtId="164" fontId="8" fillId="0" borderId="3" xfId="3" applyNumberFormat="1" applyFont="1" applyBorder="1" applyAlignment="1">
      <alignment horizontal="right" vertical="center" wrapText="1"/>
    </xf>
    <xf numFmtId="2" fontId="7" fillId="0" borderId="10" xfId="6" applyNumberFormat="1" applyFont="1" applyBorder="1" applyAlignment="1">
      <alignment horizontal="center" vertical="center"/>
    </xf>
    <xf numFmtId="2" fontId="7" fillId="0" borderId="19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1" xfId="10" applyFont="1" applyBorder="1" applyAlignment="1">
      <alignment horizontal="center" vertical="center"/>
    </xf>
    <xf numFmtId="0" fontId="7" fillId="0" borderId="10" xfId="6" applyFont="1" applyBorder="1" applyAlignment="1">
      <alignment horizontal="center" vertical="center"/>
    </xf>
    <xf numFmtId="0" fontId="7" fillId="0" borderId="10" xfId="6" applyFont="1" applyBorder="1" applyAlignment="1">
      <alignment horizontal="center" vertical="center" wrapText="1"/>
    </xf>
    <xf numFmtId="0" fontId="8" fillId="2" borderId="10" xfId="6" applyFont="1" applyFill="1" applyBorder="1" applyAlignment="1">
      <alignment horizontal="left" vertical="center"/>
    </xf>
    <xf numFmtId="0" fontId="7" fillId="2" borderId="14" xfId="7" applyFont="1" applyFill="1" applyBorder="1" applyAlignment="1">
      <alignment horizontal="center" vertical="center" wrapText="1"/>
    </xf>
    <xf numFmtId="0" fontId="7" fillId="2" borderId="15" xfId="7" applyFont="1" applyFill="1" applyBorder="1" applyAlignment="1">
      <alignment horizontal="center" vertical="center" wrapText="1"/>
    </xf>
    <xf numFmtId="0" fontId="7" fillId="2" borderId="15" xfId="6" applyFont="1" applyFill="1" applyBorder="1" applyAlignment="1">
      <alignment vertical="center"/>
    </xf>
    <xf numFmtId="0" fontId="7" fillId="2" borderId="15" xfId="6" applyFont="1" applyFill="1" applyBorder="1" applyAlignment="1">
      <alignment horizontal="left" vertical="center" wrapText="1"/>
    </xf>
    <xf numFmtId="0" fontId="7" fillId="2" borderId="15" xfId="6" applyFont="1" applyFill="1" applyBorder="1" applyAlignment="1">
      <alignment horizontal="center" vertical="center"/>
    </xf>
    <xf numFmtId="4" fontId="7" fillId="2" borderId="16" xfId="5" applyNumberFormat="1" applyFont="1" applyFill="1" applyBorder="1" applyAlignment="1">
      <alignment horizontal="center" vertical="center" wrapText="1"/>
    </xf>
    <xf numFmtId="164" fontId="7" fillId="2" borderId="17" xfId="5" applyNumberFormat="1" applyFont="1" applyFill="1" applyBorder="1" applyAlignment="1">
      <alignment horizontal="right" vertical="center" wrapText="1"/>
    </xf>
    <xf numFmtId="164" fontId="8" fillId="2" borderId="18" xfId="3" applyNumberFormat="1" applyFont="1" applyFill="1" applyBorder="1" applyAlignment="1">
      <alignment horizontal="right" vertical="center" wrapText="1"/>
    </xf>
    <xf numFmtId="0" fontId="6" fillId="2" borderId="0" xfId="0" applyFont="1" applyFill="1"/>
    <xf numFmtId="0" fontId="8" fillId="2" borderId="1" xfId="3" quotePrefix="1" applyFont="1" applyFill="1" applyBorder="1" applyAlignment="1">
      <alignment vertical="center"/>
    </xf>
    <xf numFmtId="0" fontId="8" fillId="2" borderId="2" xfId="3" quotePrefix="1" applyFont="1" applyFill="1" applyBorder="1" applyAlignment="1">
      <alignment vertical="center" wrapText="1"/>
    </xf>
    <xf numFmtId="0" fontId="8" fillId="2" borderId="20" xfId="3" quotePrefix="1" applyFont="1" applyFill="1" applyBorder="1" applyAlignment="1">
      <alignment horizontal="right" vertical="center"/>
    </xf>
    <xf numFmtId="164" fontId="8" fillId="2" borderId="21" xfId="12" applyNumberFormat="1" applyFont="1" applyFill="1" applyBorder="1" applyAlignment="1">
      <alignment horizontal="right" vertical="center" wrapText="1"/>
    </xf>
    <xf numFmtId="165" fontId="6" fillId="0" borderId="11" xfId="1" applyFont="1" applyBorder="1"/>
    <xf numFmtId="0" fontId="7" fillId="2" borderId="22" xfId="9" applyFont="1" applyFill="1" applyBorder="1" applyAlignment="1">
      <alignment vertical="center"/>
    </xf>
    <xf numFmtId="0" fontId="7" fillId="2" borderId="0" xfId="9" applyFont="1" applyFill="1" applyAlignment="1">
      <alignment vertical="center"/>
    </xf>
    <xf numFmtId="49" fontId="8" fillId="2" borderId="0" xfId="13" applyNumberFormat="1" applyFont="1" applyFill="1" applyAlignment="1">
      <alignment horizontal="right" vertical="center"/>
    </xf>
    <xf numFmtId="0" fontId="7" fillId="0" borderId="11" xfId="9" applyFont="1" applyBorder="1" applyAlignment="1">
      <alignment vertical="center"/>
    </xf>
    <xf numFmtId="0" fontId="7" fillId="2" borderId="0" xfId="14" applyFont="1" applyFill="1" applyAlignment="1">
      <alignment vertical="center"/>
    </xf>
    <xf numFmtId="0" fontId="7" fillId="2" borderId="23" xfId="14" applyFont="1" applyFill="1" applyBorder="1" applyAlignment="1">
      <alignment horizontal="left" vertical="center"/>
    </xf>
    <xf numFmtId="169" fontId="7" fillId="2" borderId="24" xfId="15" applyNumberFormat="1" applyFont="1" applyFill="1" applyBorder="1" applyAlignment="1" applyProtection="1">
      <alignment horizontal="center" vertical="center"/>
    </xf>
    <xf numFmtId="0" fontId="8" fillId="2" borderId="24" xfId="14" applyFont="1" applyFill="1" applyBorder="1" applyAlignment="1">
      <alignment vertical="center"/>
    </xf>
    <xf numFmtId="0" fontId="8" fillId="2" borderId="25" xfId="14" applyFont="1" applyFill="1" applyBorder="1" applyAlignment="1">
      <alignment horizontal="right" vertical="center"/>
    </xf>
    <xf numFmtId="170" fontId="7" fillId="2" borderId="6" xfId="15" applyNumberFormat="1" applyFont="1" applyFill="1" applyBorder="1" applyAlignment="1" applyProtection="1">
      <alignment vertical="center"/>
    </xf>
    <xf numFmtId="10" fontId="7" fillId="0" borderId="11" xfId="2" applyNumberFormat="1" applyFont="1" applyBorder="1" applyAlignment="1">
      <alignment horizontal="center" vertical="center"/>
    </xf>
    <xf numFmtId="165" fontId="7" fillId="0" borderId="11" xfId="1" applyFont="1" applyBorder="1" applyAlignment="1">
      <alignment vertical="center"/>
    </xf>
    <xf numFmtId="0" fontId="7" fillId="2" borderId="19" xfId="14" applyFont="1" applyFill="1" applyBorder="1" applyAlignment="1">
      <alignment horizontal="left" vertical="center"/>
    </xf>
    <xf numFmtId="169" fontId="7" fillId="2" borderId="15" xfId="15" applyNumberFormat="1" applyFont="1" applyFill="1" applyBorder="1" applyAlignment="1" applyProtection="1">
      <alignment horizontal="center" vertical="center"/>
    </xf>
    <xf numFmtId="0" fontId="8" fillId="2" borderId="15" xfId="14" applyFont="1" applyFill="1" applyBorder="1" applyAlignment="1">
      <alignment vertical="center"/>
    </xf>
    <xf numFmtId="0" fontId="8" fillId="2" borderId="26" xfId="14" applyFont="1" applyFill="1" applyBorder="1" applyAlignment="1">
      <alignment horizontal="right" vertical="center"/>
    </xf>
    <xf numFmtId="170" fontId="7" fillId="2" borderId="13" xfId="15" applyNumberFormat="1" applyFont="1" applyFill="1" applyBorder="1" applyAlignment="1" applyProtection="1">
      <alignment vertical="center"/>
    </xf>
    <xf numFmtId="0" fontId="7" fillId="2" borderId="0" xfId="16" applyFont="1" applyFill="1" applyAlignment="1">
      <alignment horizontal="center" vertical="center"/>
    </xf>
    <xf numFmtId="0" fontId="8" fillId="2" borderId="19" xfId="14" applyFont="1" applyFill="1" applyBorder="1" applyAlignment="1">
      <alignment horizontal="left" vertical="center"/>
    </xf>
    <xf numFmtId="9" fontId="7" fillId="2" borderId="15" xfId="15" applyNumberFormat="1" applyFont="1" applyFill="1" applyBorder="1" applyAlignment="1" applyProtection="1">
      <alignment horizontal="center" vertical="center"/>
    </xf>
    <xf numFmtId="170" fontId="7" fillId="2" borderId="15" xfId="15" applyNumberFormat="1" applyFont="1" applyFill="1" applyBorder="1" applyAlignment="1" applyProtection="1">
      <alignment vertical="center"/>
    </xf>
    <xf numFmtId="0" fontId="7" fillId="2" borderId="26" xfId="14" applyFont="1" applyFill="1" applyBorder="1" applyAlignment="1">
      <alignment vertical="center"/>
    </xf>
    <xf numFmtId="170" fontId="8" fillId="2" borderId="13" xfId="15" applyNumberFormat="1" applyFont="1" applyFill="1" applyBorder="1" applyAlignment="1" applyProtection="1">
      <alignment vertical="center"/>
    </xf>
    <xf numFmtId="171" fontId="8" fillId="0" borderId="11" xfId="9" applyNumberFormat="1" applyFont="1" applyBorder="1" applyAlignment="1">
      <alignment vertical="center"/>
    </xf>
    <xf numFmtId="10" fontId="8" fillId="0" borderId="11" xfId="2" applyNumberFormat="1" applyFont="1" applyBorder="1" applyAlignment="1">
      <alignment horizontal="center" vertical="center"/>
    </xf>
    <xf numFmtId="164" fontId="7" fillId="0" borderId="11" xfId="9" applyNumberFormat="1" applyFont="1" applyBorder="1" applyAlignment="1">
      <alignment vertical="center"/>
    </xf>
    <xf numFmtId="10" fontId="7" fillId="0" borderId="11" xfId="9" applyNumberFormat="1" applyFont="1" applyBorder="1" applyAlignment="1">
      <alignment vertical="center"/>
    </xf>
    <xf numFmtId="0" fontId="7" fillId="2" borderId="0" xfId="14" applyFont="1" applyFill="1" applyAlignment="1">
      <alignment horizontal="center" vertical="center"/>
    </xf>
    <xf numFmtId="2" fontId="7" fillId="2" borderId="0" xfId="14" applyNumberFormat="1" applyFont="1" applyFill="1" applyAlignment="1">
      <alignment vertical="center"/>
    </xf>
    <xf numFmtId="170" fontId="7" fillId="0" borderId="0" xfId="15" applyNumberFormat="1" applyFont="1" applyFill="1" applyBorder="1" applyAlignment="1" applyProtection="1">
      <alignment vertical="center"/>
    </xf>
    <xf numFmtId="39" fontId="8" fillId="0" borderId="0" xfId="15" applyNumberFormat="1" applyFont="1" applyFill="1" applyBorder="1" applyAlignment="1" applyProtection="1">
      <alignment vertical="center"/>
    </xf>
    <xf numFmtId="170" fontId="7" fillId="0" borderId="0" xfId="9" applyNumberFormat="1" applyFont="1" applyAlignment="1">
      <alignment vertical="center"/>
    </xf>
    <xf numFmtId="10" fontId="7" fillId="0" borderId="0" xfId="2" applyNumberFormat="1" applyFont="1" applyAlignment="1">
      <alignment vertical="center"/>
    </xf>
    <xf numFmtId="0" fontId="6" fillId="0" borderId="0" xfId="0" applyFont="1" applyAlignment="1">
      <alignment horizontal="center"/>
    </xf>
    <xf numFmtId="0" fontId="10" fillId="5" borderId="30" xfId="0" applyFont="1" applyFill="1" applyBorder="1" applyAlignment="1">
      <alignment horizontal="center"/>
    </xf>
    <xf numFmtId="0" fontId="10" fillId="5" borderId="33" xfId="0" applyFont="1" applyFill="1" applyBorder="1" applyAlignment="1">
      <alignment horizontal="center"/>
    </xf>
    <xf numFmtId="10" fontId="6" fillId="0" borderId="0" xfId="0" applyNumberFormat="1" applyFont="1"/>
    <xf numFmtId="44" fontId="6" fillId="3" borderId="31" xfId="0" applyNumberFormat="1" applyFont="1" applyFill="1" applyBorder="1" applyAlignment="1">
      <alignment horizontal="center"/>
    </xf>
    <xf numFmtId="0" fontId="6" fillId="3" borderId="34" xfId="0" applyFont="1" applyFill="1" applyBorder="1"/>
    <xf numFmtId="10" fontId="10" fillId="3" borderId="14" xfId="2" applyNumberFormat="1" applyFont="1" applyFill="1" applyBorder="1"/>
    <xf numFmtId="10" fontId="10" fillId="3" borderId="34" xfId="0" applyNumberFormat="1" applyFont="1" applyFill="1" applyBorder="1"/>
    <xf numFmtId="44" fontId="6" fillId="4" borderId="14" xfId="1" applyNumberFormat="1" applyFont="1" applyFill="1" applyBorder="1"/>
    <xf numFmtId="0" fontId="6" fillId="4" borderId="34" xfId="0" applyFont="1" applyFill="1" applyBorder="1"/>
    <xf numFmtId="10" fontId="10" fillId="4" borderId="14" xfId="2" applyNumberFormat="1" applyFont="1" applyFill="1" applyBorder="1"/>
    <xf numFmtId="10" fontId="10" fillId="4" borderId="34" xfId="0" applyNumberFormat="1" applyFont="1" applyFill="1" applyBorder="1"/>
    <xf numFmtId="0" fontId="6" fillId="3" borderId="14" xfId="0" applyFont="1" applyFill="1" applyBorder="1"/>
    <xf numFmtId="10" fontId="6" fillId="3" borderId="14" xfId="2" applyNumberFormat="1" applyFont="1" applyFill="1" applyBorder="1"/>
    <xf numFmtId="0" fontId="6" fillId="4" borderId="14" xfId="0" applyFont="1" applyFill="1" applyBorder="1"/>
    <xf numFmtId="10" fontId="6" fillId="4" borderId="32" xfId="2" applyNumberFormat="1" applyFont="1" applyFill="1" applyBorder="1"/>
    <xf numFmtId="0" fontId="6" fillId="4" borderId="35" xfId="0" applyFont="1" applyFill="1" applyBorder="1"/>
    <xf numFmtId="0" fontId="10" fillId="3" borderId="1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6" fillId="3" borderId="3" xfId="0" applyFont="1" applyFill="1" applyBorder="1"/>
    <xf numFmtId="0" fontId="10" fillId="5" borderId="27" xfId="0" applyFont="1" applyFill="1" applyBorder="1" applyAlignment="1">
      <alignment horizontal="center" wrapText="1"/>
    </xf>
    <xf numFmtId="0" fontId="10" fillId="5" borderId="28" xfId="0" applyFont="1" applyFill="1" applyBorder="1" applyAlignment="1">
      <alignment horizont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9" xfId="3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" fontId="8" fillId="2" borderId="2" xfId="0" applyNumberFormat="1" applyFont="1" applyFill="1" applyBorder="1" applyAlignment="1">
      <alignment horizontal="center" vertical="center" wrapText="1"/>
    </xf>
    <xf numFmtId="1" fontId="8" fillId="2" borderId="3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8" xfId="4" applyFont="1" applyFill="1" applyBorder="1" applyAlignment="1">
      <alignment horizontal="center" vertical="center" wrapText="1"/>
    </xf>
    <xf numFmtId="10" fontId="6" fillId="3" borderId="10" xfId="2" applyNumberFormat="1" applyFont="1" applyFill="1" applyBorder="1" applyAlignment="1"/>
    <xf numFmtId="10" fontId="6" fillId="3" borderId="11" xfId="2" applyNumberFormat="1" applyFont="1" applyFill="1" applyBorder="1" applyAlignment="1"/>
    <xf numFmtId="10" fontId="6" fillId="3" borderId="14" xfId="2" applyNumberFormat="1" applyFont="1" applyFill="1" applyBorder="1" applyAlignment="1"/>
    <xf numFmtId="10" fontId="6" fillId="4" borderId="7" xfId="2" applyNumberFormat="1" applyFont="1" applyFill="1" applyBorder="1" applyAlignment="1"/>
    <xf numFmtId="10" fontId="6" fillId="4" borderId="8" xfId="2" applyNumberFormat="1" applyFont="1" applyFill="1" applyBorder="1" applyAlignment="1"/>
    <xf numFmtId="10" fontId="6" fillId="4" borderId="32" xfId="2" applyNumberFormat="1" applyFont="1" applyFill="1" applyBorder="1" applyAlignment="1"/>
    <xf numFmtId="10" fontId="8" fillId="2" borderId="6" xfId="2" applyNumberFormat="1" applyFont="1" applyFill="1" applyBorder="1" applyAlignment="1">
      <alignment horizontal="center" vertical="center" wrapText="1"/>
    </xf>
    <xf numFmtId="10" fontId="8" fillId="2" borderId="9" xfId="2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10" fillId="5" borderId="27" xfId="0" applyFont="1" applyFill="1" applyBorder="1" applyAlignment="1">
      <alignment horizontal="center"/>
    </xf>
    <xf numFmtId="0" fontId="10" fillId="5" borderId="28" xfId="0" applyFont="1" applyFill="1" applyBorder="1" applyAlignment="1">
      <alignment horizontal="center"/>
    </xf>
    <xf numFmtId="0" fontId="10" fillId="5" borderId="30" xfId="0" applyFont="1" applyFill="1" applyBorder="1" applyAlignment="1">
      <alignment horizontal="center"/>
    </xf>
    <xf numFmtId="171" fontId="6" fillId="3" borderId="29" xfId="0" applyNumberFormat="1" applyFont="1" applyFill="1" applyBorder="1"/>
    <xf numFmtId="0" fontId="6" fillId="3" borderId="12" xfId="0" applyFont="1" applyFill="1" applyBorder="1"/>
    <xf numFmtId="0" fontId="6" fillId="3" borderId="31" xfId="0" applyFont="1" applyFill="1" applyBorder="1"/>
    <xf numFmtId="10" fontId="10" fillId="3" borderId="10" xfId="2" applyNumberFormat="1" applyFont="1" applyFill="1" applyBorder="1" applyAlignment="1"/>
    <xf numFmtId="10" fontId="10" fillId="3" borderId="11" xfId="2" applyNumberFormat="1" applyFont="1" applyFill="1" applyBorder="1" applyAlignment="1"/>
    <xf numFmtId="10" fontId="10" fillId="3" borderId="14" xfId="2" applyNumberFormat="1" applyFont="1" applyFill="1" applyBorder="1" applyAlignment="1"/>
    <xf numFmtId="164" fontId="6" fillId="4" borderId="19" xfId="0" applyNumberFormat="1" applyFont="1" applyFill="1" applyBorder="1"/>
    <xf numFmtId="0" fontId="6" fillId="4" borderId="15" xfId="0" applyFont="1" applyFill="1" applyBorder="1"/>
    <xf numFmtId="0" fontId="6" fillId="4" borderId="36" xfId="0" applyFont="1" applyFill="1" applyBorder="1"/>
    <xf numFmtId="10" fontId="6" fillId="4" borderId="19" xfId="2" applyNumberFormat="1" applyFont="1" applyFill="1" applyBorder="1" applyAlignment="1"/>
    <xf numFmtId="10" fontId="6" fillId="4" borderId="15" xfId="2" applyNumberFormat="1" applyFont="1" applyFill="1" applyBorder="1" applyAlignment="1"/>
    <xf numFmtId="10" fontId="6" fillId="4" borderId="36" xfId="2" applyNumberFormat="1" applyFont="1" applyFill="1" applyBorder="1" applyAlignment="1"/>
    <xf numFmtId="0" fontId="6" fillId="4" borderId="10" xfId="0" applyFont="1" applyFill="1" applyBorder="1"/>
    <xf numFmtId="0" fontId="6" fillId="4" borderId="11" xfId="0" applyFont="1" applyFill="1" applyBorder="1"/>
    <xf numFmtId="0" fontId="6" fillId="4" borderId="14" xfId="0" applyFont="1" applyFill="1" applyBorder="1"/>
    <xf numFmtId="0" fontId="10" fillId="3" borderId="29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165" fontId="10" fillId="4" borderId="10" xfId="1" applyFont="1" applyFill="1" applyBorder="1" applyAlignment="1">
      <alignment horizontal="center" vertical="center" wrapText="1"/>
    </xf>
    <xf numFmtId="165" fontId="10" fillId="4" borderId="11" xfId="1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4" xfId="0" applyFont="1" applyFill="1" applyBorder="1"/>
  </cellXfs>
  <cellStyles count="21">
    <cellStyle name="0,0_x000d__x000a_NA_x000d__x000a_ 2" xfId="3" xr:uid="{2C750698-61A3-4F93-9975-25683733B34E}"/>
    <cellStyle name="Millares [0] 4" xfId="12" xr:uid="{A2413113-AD74-4A80-9896-3C82D8D42EE3}"/>
    <cellStyle name="Millares 18" xfId="20" xr:uid="{389A81DA-87E1-4E54-84A5-7805CF86DE51}"/>
    <cellStyle name="Millares 3" xfId="4" xr:uid="{A5A8C197-89B4-463B-95AB-A74103604D19}"/>
    <cellStyle name="Moneda" xfId="1" builtinId="4"/>
    <cellStyle name="Moneda 2 2 2 2 2" xfId="15" xr:uid="{546A053A-EF15-401A-A15E-D32247DA2077}"/>
    <cellStyle name="Normal" xfId="0" builtinId="0"/>
    <cellStyle name="Normal 2" xfId="5" xr:uid="{D49816E8-6BC3-4688-A6BB-609B889EA059}"/>
    <cellStyle name="Normal 2 10" xfId="8" xr:uid="{623C00AA-9ADB-4C47-A935-8A5DAB3B0B05}"/>
    <cellStyle name="Normal 2 10 3" xfId="16" xr:uid="{E84FDB4E-1841-4001-A766-7145116C0641}"/>
    <cellStyle name="Normal 2 11 2" xfId="11" xr:uid="{96003AEF-99F7-422B-AD66-3D2779997FCB}"/>
    <cellStyle name="Normal 2 16 5" xfId="6" xr:uid="{11C289F3-8584-443A-9F2D-04C10614E7D3}"/>
    <cellStyle name="Normal 2 2" xfId="17" xr:uid="{98ADBAE2-D0B4-4FC4-9F63-926E0190DCE9}"/>
    <cellStyle name="Normal 3 11" xfId="18" xr:uid="{90BA1779-8E79-41A3-A6A2-4F354648B3E0}"/>
    <cellStyle name="Normal 3 2" xfId="9" xr:uid="{6C07AA9C-44BB-4435-BE25-1B2A064EDED3}"/>
    <cellStyle name="Normal 3 2 2" xfId="14" xr:uid="{3E1C80D4-207E-435D-9E8B-FE43C5826448}"/>
    <cellStyle name="Normal 4 9" xfId="7" xr:uid="{8C08BD34-2234-4178-AC90-EA7441179D3D}"/>
    <cellStyle name="Normal_modelo ACTA OBRA y MODIFICACION" xfId="10" xr:uid="{95B0681A-E87B-4BF2-B82E-43C6EBF48A52}"/>
    <cellStyle name="Normal_PTO OFICIAL PREPLIEGO (CORREGIDO) 2" xfId="13" xr:uid="{441207D0-8048-48EC-9933-06FB2A8CF6E4}"/>
    <cellStyle name="Porcentaje" xfId="2" builtinId="5"/>
    <cellStyle name="Porcentaje 2 2" xfId="19" xr:uid="{9CA99740-E0CA-488B-8378-45200B3BE0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nayalina%20Padilla\Downloads\PRESUPUESTO%20UVEROS.xlsx" TargetMode="External"/><Relationship Id="rId1" Type="http://schemas.openxmlformats.org/officeDocument/2006/relationships/externalLinkPath" Target="/Users/Anayalina%20Padilla/Downloads/PRESUPUESTO%20UVERO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wnloads\ACTAS%20DE%20VECINDAD%20N%20UEVA%20VIDA\INTEVERVENTORIA%20UVEROS\PAVIMENTO%20RI&#769;GIDO%20DOS%20VI&#769;AS%201000%20M%20UVEROS\10.%20Presupuesto%20Detallado\Cantidades%20de%20Obra%20Dos%20Tramos.xlsx" TargetMode="External"/><Relationship Id="rId1" Type="http://schemas.openxmlformats.org/officeDocument/2006/relationships/externalLinkPath" Target="file:///D:\Downloads\ACTAS%20DE%20VECINDAD%20N%20UEVA%20VIDA\INTEVERVENTORIA%20UVEROS\PAVIMENTO%20RI&#769;GIDO%20DOS%20VI&#769;AS%201000%20M%20UVEROS\10.%20Presupuesto%20Detallado\Cantidades%20de%20Obra%20Dos%20Tramos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nayalina%20Padilla\Downloads\UVEROS%20SAN%20JUAN\FLUJO%20DE%20CAJA%20UVEROS%20EXCEL.xlsx" TargetMode="External"/><Relationship Id="rId1" Type="http://schemas.openxmlformats.org/officeDocument/2006/relationships/externalLinkPath" Target="file:///D:\Downloads\ACTAS%20DE%20VECINDAD%20N%20UEVA%20VIDA\INTEVERVENTORIA%20UVEROS\FLUJO%20DE%20CAJA%20UVEROS%20EXCEL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CER\AppData\Local\Packages\5319275A.WhatsAppDesktop_cv1g1gvanyjgm\LocalState\sessions\10917C9C470168D9588E37368B219B0235CFC582\transfers\2026-05\FLUJO%20DE%20CAJA%20UVEROS%20EXCEL.xlsx" TargetMode="External"/><Relationship Id="rId1" Type="http://schemas.openxmlformats.org/officeDocument/2006/relationships/externalLinkPath" Target="/Users/ACER/AppData/Local/Packages/5319275A.WhatsAppDesktop_cv1g1gvanyjgm/LocalState/sessions/10917C9C470168D9588E37368B219B0235CFC582/transfers/2026-05/FLUJO%20DE%20CAJA%20UVEROS%20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TO GRAL"/>
      <sheetName val="APU"/>
      <sheetName val="PMT"/>
      <sheetName val="PAGA"/>
      <sheetName val="PPTO. INTERV."/>
      <sheetName val="AIU"/>
      <sheetName val="LEG. OBRA"/>
      <sheetName val="LEG. INTERV."/>
      <sheetName val="CALIDAD"/>
      <sheetName val="FP"/>
      <sheetName val="FM"/>
      <sheetName val="C. Y F.F."/>
      <sheetName val="CANT"/>
      <sheetName val="APU BÁSICOS"/>
      <sheetName val="EQ"/>
      <sheetName val="MAT"/>
      <sheetName val="TRANSP"/>
      <sheetName val="MO"/>
    </sheetNames>
    <sheetDataSet>
      <sheetData sheetId="0" refreshError="1"/>
      <sheetData sheetId="1" refreshError="1">
        <row r="7">
          <cell r="A7" t="str">
            <v>DATOS ESPECÍFICOS</v>
          </cell>
        </row>
        <row r="9">
          <cell r="A9" t="str">
            <v>ITEM</v>
          </cell>
          <cell r="B9" t="str">
            <v>DESCRIPCIÓN</v>
          </cell>
          <cell r="I9" t="str">
            <v>UNIDAD</v>
          </cell>
          <cell r="J9" t="str">
            <v>CANTIDAD</v>
          </cell>
          <cell r="K9" t="str">
            <v>Vr. TOTAL</v>
          </cell>
        </row>
        <row r="10">
          <cell r="A10">
            <v>1.01</v>
          </cell>
          <cell r="B10" t="str">
            <v>Demolición de pisos y andenes de concreto</v>
          </cell>
          <cell r="I10" t="str">
            <v>m2</v>
          </cell>
          <cell r="J10">
            <v>24.91</v>
          </cell>
          <cell r="K10">
            <v>32578</v>
          </cell>
        </row>
        <row r="12">
          <cell r="A12" t="str">
            <v>I. EQUIPO</v>
          </cell>
        </row>
        <row r="14">
          <cell r="A14" t="str">
            <v>DESCRIPCIÓN</v>
          </cell>
          <cell r="G14" t="str">
            <v>TIPO</v>
          </cell>
          <cell r="I14" t="str">
            <v>TARIFA/HORA</v>
          </cell>
          <cell r="J14" t="str">
            <v>RENDIMIENTO</v>
          </cell>
          <cell r="K14" t="str">
            <v>Vr. UNITARIO</v>
          </cell>
        </row>
        <row r="15">
          <cell r="A15" t="str">
            <v>Cargador: potencia en el volante 125 hp, clasificación de rpm del motor 2300</v>
          </cell>
          <cell r="I15">
            <v>217485</v>
          </cell>
          <cell r="J15">
            <v>4.5449999999999997E-2</v>
          </cell>
          <cell r="K15">
            <v>9884.6932500000003</v>
          </cell>
        </row>
        <row r="16">
          <cell r="A16" t="str">
            <v>Compresor portátil de 70 a 120 HP, con martillo</v>
          </cell>
          <cell r="I16">
            <v>139811</v>
          </cell>
          <cell r="J16">
            <v>4.5449999999999997E-2</v>
          </cell>
          <cell r="K16">
            <v>6354.4099499999993</v>
          </cell>
        </row>
        <row r="21">
          <cell r="A21" t="str">
            <v>HERRAMIENTA MENOR (%)</v>
          </cell>
          <cell r="J21">
            <v>0.05</v>
          </cell>
          <cell r="K21">
            <v>184.96555555555557</v>
          </cell>
        </row>
        <row r="22">
          <cell r="A22" t="str">
            <v>SUBTOTAL $</v>
          </cell>
          <cell r="K22">
            <v>16424.068755555556</v>
          </cell>
        </row>
        <row r="24">
          <cell r="A24" t="str">
            <v>II. MATERIALES</v>
          </cell>
        </row>
        <row r="26">
          <cell r="A26" t="str">
            <v>DESCRIPCIÓN</v>
          </cell>
          <cell r="H26" t="str">
            <v>UNIDAD</v>
          </cell>
          <cell r="I26" t="str">
            <v>CANTIDAD</v>
          </cell>
          <cell r="J26" t="str">
            <v>PRECIO UNIT.</v>
          </cell>
          <cell r="K26" t="str">
            <v>Vr. UNITARIO</v>
          </cell>
        </row>
        <row r="27">
          <cell r="A27" t="str">
            <v>Derechos de conformación y/o disposición de materiales sobrantes (Incluye todos los costos inherentes a las posibles obras requeridas en los sitios de disposición de sobrantes)</v>
          </cell>
          <cell r="H27" t="str">
            <v>m3</v>
          </cell>
          <cell r="I27">
            <v>0.21</v>
          </cell>
          <cell r="J27">
            <v>10151.97434040352</v>
          </cell>
          <cell r="K27">
            <v>2131.914611484739</v>
          </cell>
        </row>
        <row r="33">
          <cell r="A33" t="str">
            <v>SUBTOTAL $</v>
          </cell>
          <cell r="K33">
            <v>2131.914611484739</v>
          </cell>
        </row>
        <row r="35">
          <cell r="A35" t="str">
            <v>III. TRANSPORTES</v>
          </cell>
        </row>
        <row r="37">
          <cell r="A37" t="str">
            <v>DESCRIPCIÓN</v>
          </cell>
          <cell r="F37" t="str">
            <v>UNIDAD</v>
          </cell>
          <cell r="G37" t="str">
            <v>CANTIDAD (1)</v>
          </cell>
          <cell r="H37" t="str">
            <v>DISTANCIA (2)</v>
          </cell>
          <cell r="I37" t="str">
            <v>(1) * (2)</v>
          </cell>
          <cell r="J37" t="str">
            <v>TARIFA</v>
          </cell>
          <cell r="K37" t="str">
            <v>Vr. UNITARIO</v>
          </cell>
        </row>
        <row r="38">
          <cell r="A38" t="str">
            <v>Transporte de material de demolición</v>
          </cell>
          <cell r="F38" t="str">
            <v>m3-km</v>
          </cell>
          <cell r="G38">
            <v>0.21</v>
          </cell>
          <cell r="H38">
            <v>10</v>
          </cell>
          <cell r="I38">
            <v>2.1</v>
          </cell>
          <cell r="J38">
            <v>1428</v>
          </cell>
          <cell r="K38">
            <v>2998.8</v>
          </cell>
        </row>
        <row r="44">
          <cell r="A44" t="str">
            <v>SUBTOTAL $</v>
          </cell>
          <cell r="K44">
            <v>2998.8</v>
          </cell>
        </row>
        <row r="46">
          <cell r="A46" t="str">
            <v>IV. MANO DE OBRA</v>
          </cell>
        </row>
        <row r="48">
          <cell r="A48" t="str">
            <v>DESCRIPCIÓN</v>
          </cell>
          <cell r="G48" t="str">
            <v>JORNAL</v>
          </cell>
          <cell r="H48" t="str">
            <v>PRESTACIONES (%)</v>
          </cell>
          <cell r="I48" t="str">
            <v>JR. TOTAL</v>
          </cell>
          <cell r="J48" t="str">
            <v>RENDIMIENTO</v>
          </cell>
          <cell r="K48" t="str">
            <v>Vr. UNITARIO</v>
          </cell>
        </row>
        <row r="49">
          <cell r="A49" t="str">
            <v>Oficial</v>
          </cell>
          <cell r="G49">
            <v>94900</v>
          </cell>
          <cell r="H49">
            <v>165.83</v>
          </cell>
          <cell r="I49">
            <v>157373</v>
          </cell>
          <cell r="J49">
            <v>90</v>
          </cell>
          <cell r="K49">
            <v>1748.588888888889</v>
          </cell>
        </row>
        <row r="50">
          <cell r="A50" t="str">
            <v>Obrero (2)</v>
          </cell>
          <cell r="G50">
            <v>94900</v>
          </cell>
          <cell r="H50">
            <v>185</v>
          </cell>
          <cell r="I50">
            <v>175565</v>
          </cell>
          <cell r="J50">
            <v>90</v>
          </cell>
          <cell r="K50">
            <v>1950.7222222222222</v>
          </cell>
        </row>
        <row r="55">
          <cell r="A55" t="str">
            <v>SUBTOTAL $</v>
          </cell>
          <cell r="K55">
            <v>3699.3111111111111</v>
          </cell>
        </row>
        <row r="57">
          <cell r="A57" t="str">
            <v>TOTAL COSTO DIRECTO $</v>
          </cell>
          <cell r="K57">
            <v>25254.094478151404</v>
          </cell>
        </row>
        <row r="59">
          <cell r="A59" t="str">
            <v>V. COSTOS INDIRECTOS</v>
          </cell>
        </row>
        <row r="61">
          <cell r="A61" t="str">
            <v>DESCRIPCIÓN</v>
          </cell>
          <cell r="I61" t="str">
            <v>Porcentaje</v>
          </cell>
          <cell r="J61" t="str">
            <v>Valor Total</v>
          </cell>
        </row>
        <row r="62">
          <cell r="A62" t="str">
            <v>ADMINISTRACION</v>
          </cell>
          <cell r="I62">
            <v>0.24</v>
          </cell>
          <cell r="J62">
            <v>6060.9826747563366</v>
          </cell>
        </row>
        <row r="63">
          <cell r="A63" t="str">
            <v>IMPREVISTOS</v>
          </cell>
          <cell r="I63">
            <v>0</v>
          </cell>
          <cell r="J63">
            <v>0</v>
          </cell>
        </row>
        <row r="64">
          <cell r="A64" t="str">
            <v>UTILIDAD</v>
          </cell>
          <cell r="I64">
            <v>0.05</v>
          </cell>
          <cell r="J64">
            <v>1262.7047239075703</v>
          </cell>
        </row>
        <row r="65">
          <cell r="A65" t="str">
            <v>SUBTOTAL $</v>
          </cell>
          <cell r="K65">
            <v>7323.6873986639066</v>
          </cell>
        </row>
        <row r="67">
          <cell r="A67" t="str">
            <v>Precio Unitario Total Aproximado al Peso $</v>
          </cell>
          <cell r="K67">
            <v>32578</v>
          </cell>
        </row>
        <row r="68">
          <cell r="A68" t="str">
            <v>ITEM</v>
          </cell>
          <cell r="B68" t="str">
            <v>DESCRIPCIÓN</v>
          </cell>
          <cell r="I68" t="str">
            <v>UNIDAD</v>
          </cell>
          <cell r="J68" t="str">
            <v>CANTIDAD</v>
          </cell>
          <cell r="K68" t="str">
            <v>Vr. TOTAL</v>
          </cell>
        </row>
        <row r="69">
          <cell r="A69">
            <v>1.02</v>
          </cell>
          <cell r="B69" t="str">
            <v>Excavación sin clasificar de la explanación y canales</v>
          </cell>
          <cell r="I69" t="str">
            <v>m3</v>
          </cell>
          <cell r="J69">
            <v>2990.7</v>
          </cell>
          <cell r="K69">
            <v>41535</v>
          </cell>
        </row>
        <row r="71">
          <cell r="A71" t="str">
            <v>I. EQUIPO</v>
          </cell>
        </row>
        <row r="73">
          <cell r="A73" t="str">
            <v>DESCRIPCIÓN</v>
          </cell>
          <cell r="G73" t="str">
            <v>TIPO</v>
          </cell>
          <cell r="I73" t="str">
            <v>TARIFA/HORA</v>
          </cell>
          <cell r="J73" t="str">
            <v>RENDIMIENTO</v>
          </cell>
          <cell r="K73" t="str">
            <v>Vr. UNITARIO</v>
          </cell>
        </row>
        <row r="74">
          <cell r="A74" t="str">
            <v>Retroexcavadora sobre oruga, potencia 158 kw, balde de 1.5 m3</v>
          </cell>
          <cell r="I74">
            <v>170000</v>
          </cell>
          <cell r="J74">
            <v>0.04</v>
          </cell>
          <cell r="K74">
            <v>6800</v>
          </cell>
        </row>
        <row r="75">
          <cell r="A75" t="str">
            <v>Buldozer, potencia al volante de 140 HP, motor de 2200 RPM, longitud de hoja 4,80m</v>
          </cell>
          <cell r="I75">
            <v>293997</v>
          </cell>
          <cell r="J75">
            <v>1.4285714285714285E-2</v>
          </cell>
          <cell r="K75">
            <v>4199.9571428571426</v>
          </cell>
        </row>
        <row r="76">
          <cell r="A76" t="str">
            <v>Motoniveladora potencia 215 HP, ancho de cuchilla 4,27 m, peso 18 ton</v>
          </cell>
          <cell r="I76">
            <v>312435.24096385541</v>
          </cell>
          <cell r="J76">
            <v>0.02</v>
          </cell>
          <cell r="K76">
            <v>6248.7048192771081</v>
          </cell>
        </row>
        <row r="77">
          <cell r="A77" t="str">
            <v>Compactador de rodillo potencia: 80HP, peso: 7 ton</v>
          </cell>
          <cell r="I77">
            <v>147469.43373493978</v>
          </cell>
          <cell r="J77">
            <v>0.02</v>
          </cell>
          <cell r="K77">
            <v>2949.3886746987955</v>
          </cell>
        </row>
        <row r="80">
          <cell r="A80" t="str">
            <v>HERRAMIENTA MENOR (%)</v>
          </cell>
          <cell r="J80">
            <v>0.05</v>
          </cell>
          <cell r="K80">
            <v>83.234500000000011</v>
          </cell>
        </row>
        <row r="81">
          <cell r="A81" t="str">
            <v>SUBTOTAL $</v>
          </cell>
          <cell r="K81">
            <v>20281.285136833045</v>
          </cell>
        </row>
        <row r="83">
          <cell r="A83" t="str">
            <v>II. MATERIALES</v>
          </cell>
        </row>
        <row r="85">
          <cell r="A85" t="str">
            <v>DESCRIPCIÓN</v>
          </cell>
          <cell r="H85" t="str">
            <v>UNIDAD</v>
          </cell>
          <cell r="I85" t="str">
            <v>CANTIDAD</v>
          </cell>
          <cell r="J85" t="str">
            <v>PRECIO UNIT.</v>
          </cell>
          <cell r="K85" t="str">
            <v>Vr. UNITARIO</v>
          </cell>
        </row>
        <row r="86">
          <cell r="A86" t="str">
            <v>Derecho de explotación y/o disposición de materiales</v>
          </cell>
          <cell r="H86" t="str">
            <v>m3</v>
          </cell>
          <cell r="I86">
            <v>1</v>
          </cell>
          <cell r="J86">
            <v>10251.993792033109</v>
          </cell>
          <cell r="K86">
            <v>10251.993792033109</v>
          </cell>
        </row>
        <row r="92">
          <cell r="A92" t="str">
            <v>SUBTOTAL $</v>
          </cell>
          <cell r="K92">
            <v>10251.993792033109</v>
          </cell>
        </row>
        <row r="94">
          <cell r="A94" t="str">
            <v>III. TRANSPORTES</v>
          </cell>
        </row>
        <row r="96">
          <cell r="A96" t="str">
            <v>DESCRIPCIÓN</v>
          </cell>
          <cell r="F96" t="str">
            <v>UNIDAD</v>
          </cell>
          <cell r="G96" t="str">
            <v>CANTIDAD (1)</v>
          </cell>
          <cell r="H96" t="str">
            <v>DISTANCIA (2)</v>
          </cell>
          <cell r="I96" t="str">
            <v>(1) * (2)</v>
          </cell>
          <cell r="J96" t="str">
            <v>TARIFA</v>
          </cell>
          <cell r="K96" t="str">
            <v>Vr. UNITARIO</v>
          </cell>
        </row>
        <row r="103">
          <cell r="A103" t="str">
            <v>SUBTOTAL $</v>
          </cell>
          <cell r="K103">
            <v>0</v>
          </cell>
        </row>
        <row r="105">
          <cell r="A105" t="str">
            <v>IV. MANO DE OBRA</v>
          </cell>
        </row>
        <row r="107">
          <cell r="A107" t="str">
            <v>DESCRIPCIÓN</v>
          </cell>
          <cell r="G107" t="str">
            <v>JORNAL</v>
          </cell>
          <cell r="H107" t="str">
            <v>PRESTACIONES (%)</v>
          </cell>
          <cell r="I107" t="str">
            <v>JR. TOTAL</v>
          </cell>
          <cell r="J107" t="str">
            <v>RENDIMIENTO</v>
          </cell>
          <cell r="K107" t="str">
            <v>Vr. UNITARIO</v>
          </cell>
        </row>
        <row r="108">
          <cell r="A108" t="str">
            <v>Oficial</v>
          </cell>
          <cell r="G108">
            <v>94900</v>
          </cell>
          <cell r="H108">
            <v>165.83</v>
          </cell>
          <cell r="I108">
            <v>157373</v>
          </cell>
          <cell r="J108">
            <v>200</v>
          </cell>
          <cell r="K108">
            <v>786.86500000000001</v>
          </cell>
        </row>
        <row r="109">
          <cell r="A109" t="str">
            <v>Obrero (2)</v>
          </cell>
          <cell r="G109">
            <v>94900</v>
          </cell>
          <cell r="H109">
            <v>185</v>
          </cell>
          <cell r="I109">
            <v>175565</v>
          </cell>
          <cell r="J109">
            <v>200</v>
          </cell>
          <cell r="K109">
            <v>877.82500000000005</v>
          </cell>
        </row>
        <row r="114">
          <cell r="A114" t="str">
            <v>SUBTOTAL $</v>
          </cell>
          <cell r="K114">
            <v>1664.69</v>
          </cell>
        </row>
        <row r="116">
          <cell r="A116" t="str">
            <v>TOTAL COSTO DIRECTO $</v>
          </cell>
          <cell r="K116">
            <v>32197.96892886615</v>
          </cell>
        </row>
        <row r="118">
          <cell r="A118" t="str">
            <v>V. COSTOS INDIRECTOS</v>
          </cell>
        </row>
        <row r="120">
          <cell r="A120" t="str">
            <v>DESCRIPCIÓN</v>
          </cell>
          <cell r="I120" t="str">
            <v>Porcentaje</v>
          </cell>
          <cell r="J120" t="str">
            <v>Valor Total</v>
          </cell>
        </row>
        <row r="121">
          <cell r="A121" t="str">
            <v>ADMINISTRACION</v>
          </cell>
          <cell r="I121">
            <v>0.24</v>
          </cell>
          <cell r="J121">
            <v>7727.512542927876</v>
          </cell>
        </row>
        <row r="122">
          <cell r="A122" t="str">
            <v>IMPREVISTOS</v>
          </cell>
          <cell r="I122">
            <v>0</v>
          </cell>
          <cell r="J122">
            <v>0</v>
          </cell>
        </row>
        <row r="123">
          <cell r="A123" t="str">
            <v>UTILIDAD</v>
          </cell>
          <cell r="I123">
            <v>0.05</v>
          </cell>
          <cell r="J123">
            <v>1609.8984464433076</v>
          </cell>
        </row>
        <row r="124">
          <cell r="A124" t="str">
            <v>SUBTOTAL $</v>
          </cell>
          <cell r="K124">
            <v>9337.4109893711829</v>
          </cell>
        </row>
        <row r="126">
          <cell r="A126" t="str">
            <v>Precio Unitario Total Aproximado al Peso $</v>
          </cell>
          <cell r="K126">
            <v>41535</v>
          </cell>
        </row>
        <row r="127">
          <cell r="A127" t="str">
            <v>ITEM</v>
          </cell>
          <cell r="B127" t="str">
            <v>DESCRIPCIÓN</v>
          </cell>
          <cell r="I127" t="str">
            <v>UNIDAD</v>
          </cell>
          <cell r="J127" t="str">
            <v>CANTIDAD</v>
          </cell>
          <cell r="K127" t="str">
            <v>Vr. TOTAL</v>
          </cell>
        </row>
        <row r="128">
          <cell r="A128">
            <v>1.03</v>
          </cell>
          <cell r="B128" t="str">
            <v>Terraplenes</v>
          </cell>
          <cell r="I128" t="str">
            <v>m3</v>
          </cell>
          <cell r="J128">
            <v>43.93</v>
          </cell>
          <cell r="K128">
            <v>33724</v>
          </cell>
        </row>
        <row r="130">
          <cell r="A130" t="str">
            <v>I. EQUIPO</v>
          </cell>
        </row>
        <row r="132">
          <cell r="A132" t="str">
            <v>DESCRIPCIÓN</v>
          </cell>
          <cell r="G132" t="str">
            <v>TIPO</v>
          </cell>
          <cell r="I132" t="str">
            <v>TARIFA/HORA</v>
          </cell>
          <cell r="J132" t="str">
            <v>RENDIMIENTO</v>
          </cell>
          <cell r="K132" t="str">
            <v>Vr. UNITARIO</v>
          </cell>
        </row>
        <row r="133">
          <cell r="A133" t="str">
            <v>Buldozer, potencia al volante de 140 HP, motor de 2200 RPM, longitud de hoja 4,80m</v>
          </cell>
          <cell r="I133">
            <v>293997</v>
          </cell>
          <cell r="J133">
            <v>2.8571428571428571E-2</v>
          </cell>
          <cell r="K133">
            <v>8399.9142857142851</v>
          </cell>
        </row>
        <row r="134">
          <cell r="A134" t="str">
            <v>Carrotanque de agua (1000 Galones)</v>
          </cell>
          <cell r="I134">
            <v>108743</v>
          </cell>
          <cell r="J134">
            <v>2.8571428571428571E-2</v>
          </cell>
          <cell r="K134">
            <v>3106.9428571428571</v>
          </cell>
        </row>
        <row r="135">
          <cell r="A135" t="str">
            <v>Motoniveladora potencia 215 HP, ancho de cuchilla 4,27 m, peso 18 ton</v>
          </cell>
          <cell r="I135">
            <v>312435.24096385541</v>
          </cell>
          <cell r="J135">
            <v>2.8571428571428571E-2</v>
          </cell>
          <cell r="K135">
            <v>8926.7211703958692</v>
          </cell>
        </row>
        <row r="136">
          <cell r="A136" t="str">
            <v>Vibrocompactador, potencia 153 HP, peso 10 ton</v>
          </cell>
          <cell r="I136">
            <v>169175.02800000002</v>
          </cell>
          <cell r="J136">
            <v>2.8571428571428571E-2</v>
          </cell>
          <cell r="K136">
            <v>4833.5722285714292</v>
          </cell>
        </row>
        <row r="139">
          <cell r="A139" t="str">
            <v>HERRAMIENTA MENOR (%)</v>
          </cell>
          <cell r="J139">
            <v>0</v>
          </cell>
          <cell r="K139">
            <v>0</v>
          </cell>
        </row>
        <row r="140">
          <cell r="A140" t="str">
            <v>SUBTOTAL $</v>
          </cell>
          <cell r="K140">
            <v>25267.150541824441</v>
          </cell>
        </row>
        <row r="142">
          <cell r="A142" t="str">
            <v>II. MATERIALES</v>
          </cell>
        </row>
        <row r="144">
          <cell r="A144" t="str">
            <v>DESCRIPCIÓN</v>
          </cell>
          <cell r="H144" t="str">
            <v>UNIDAD</v>
          </cell>
          <cell r="I144" t="str">
            <v>CANTIDAD</v>
          </cell>
          <cell r="J144" t="str">
            <v>PRECIO UNIT.</v>
          </cell>
          <cell r="K144" t="str">
            <v>Vr. UNITARIO</v>
          </cell>
        </row>
        <row r="151">
          <cell r="A151" t="str">
            <v>SUBTOTAL $</v>
          </cell>
          <cell r="K151">
            <v>0</v>
          </cell>
        </row>
        <row r="153">
          <cell r="A153" t="str">
            <v>III. TRANSPORTES</v>
          </cell>
        </row>
        <row r="155">
          <cell r="A155" t="str">
            <v>DESCRIPCIÓN</v>
          </cell>
          <cell r="F155" t="str">
            <v>UNIDAD</v>
          </cell>
          <cell r="G155" t="str">
            <v>CANTIDAD (1)</v>
          </cell>
          <cell r="H155" t="str">
            <v>DISTANCIA (2)</v>
          </cell>
          <cell r="I155" t="str">
            <v>(1) * (2)</v>
          </cell>
          <cell r="J155" t="str">
            <v>TARIFA</v>
          </cell>
          <cell r="K155" t="str">
            <v>Vr. UNITARIO</v>
          </cell>
        </row>
        <row r="162">
          <cell r="A162" t="str">
            <v>SUBTOTAL $</v>
          </cell>
          <cell r="K162">
            <v>0</v>
          </cell>
        </row>
        <row r="164">
          <cell r="A164" t="str">
            <v>IV. MANO DE OBRA</v>
          </cell>
        </row>
        <row r="166">
          <cell r="A166" t="str">
            <v>DESCRIPCIÓN</v>
          </cell>
          <cell r="G166" t="str">
            <v>JORNAL</v>
          </cell>
          <cell r="H166" t="str">
            <v>PRESTACIONES (%)</v>
          </cell>
          <cell r="I166" t="str">
            <v>JR. TOTAL</v>
          </cell>
          <cell r="J166" t="str">
            <v>RENDIMIENTO</v>
          </cell>
          <cell r="K166" t="str">
            <v>Vr. UNITARIO</v>
          </cell>
        </row>
        <row r="167">
          <cell r="A167" t="str">
            <v>Oficial</v>
          </cell>
          <cell r="G167">
            <v>94900</v>
          </cell>
          <cell r="H167">
            <v>165.83</v>
          </cell>
          <cell r="I167">
            <v>157373</v>
          </cell>
          <cell r="J167">
            <v>280</v>
          </cell>
          <cell r="K167">
            <v>562.04642857142858</v>
          </cell>
        </row>
        <row r="168">
          <cell r="A168" t="str">
            <v>Obrero</v>
          </cell>
          <cell r="G168">
            <v>47450</v>
          </cell>
          <cell r="H168">
            <v>185</v>
          </cell>
          <cell r="I168">
            <v>87783</v>
          </cell>
          <cell r="J168">
            <v>280</v>
          </cell>
          <cell r="K168">
            <v>313.5107142857143</v>
          </cell>
        </row>
        <row r="173">
          <cell r="A173" t="str">
            <v>SUBTOTAL $</v>
          </cell>
          <cell r="K173">
            <v>875.55714285714294</v>
          </cell>
        </row>
        <row r="175">
          <cell r="A175" t="str">
            <v>TOTAL COSTO DIRECTO $</v>
          </cell>
          <cell r="K175">
            <v>26142.707684681583</v>
          </cell>
        </row>
        <row r="177">
          <cell r="A177" t="str">
            <v>V. COSTOS INDIRECTOS</v>
          </cell>
        </row>
        <row r="179">
          <cell r="A179" t="str">
            <v>DESCRIPCIÓN</v>
          </cell>
          <cell r="I179" t="str">
            <v>Porcentaje</v>
          </cell>
          <cell r="J179" t="str">
            <v>Valor Total</v>
          </cell>
        </row>
        <row r="180">
          <cell r="A180" t="str">
            <v>ADMINISTRACION</v>
          </cell>
          <cell r="I180">
            <v>0.24</v>
          </cell>
          <cell r="J180">
            <v>6274.24984432358</v>
          </cell>
        </row>
        <row r="181">
          <cell r="A181" t="str">
            <v>IMPREVISTOS</v>
          </cell>
          <cell r="I181">
            <v>0</v>
          </cell>
          <cell r="J181">
            <v>0</v>
          </cell>
        </row>
        <row r="182">
          <cell r="A182" t="str">
            <v>UTILIDAD</v>
          </cell>
          <cell r="I182">
            <v>0.05</v>
          </cell>
          <cell r="J182">
            <v>1307.1353842340793</v>
          </cell>
        </row>
        <row r="183">
          <cell r="A183" t="str">
            <v>SUBTOTAL $</v>
          </cell>
          <cell r="K183">
            <v>7581.3852285576595</v>
          </cell>
        </row>
        <row r="185">
          <cell r="A185" t="str">
            <v>Precio Unitario Total Aproximado al Peso $</v>
          </cell>
          <cell r="K185">
            <v>33724</v>
          </cell>
        </row>
        <row r="186">
          <cell r="A186" t="str">
            <v>ITEM</v>
          </cell>
          <cell r="B186" t="str">
            <v>DESCRIPCIÓN</v>
          </cell>
          <cell r="I186" t="str">
            <v>UNIDAD</v>
          </cell>
          <cell r="J186" t="str">
            <v>CANTIDAD</v>
          </cell>
          <cell r="K186" t="str">
            <v>Vr. TOTAL</v>
          </cell>
        </row>
        <row r="187">
          <cell r="A187">
            <v>1.04</v>
          </cell>
          <cell r="B187" t="str">
            <v>Mejoramiento de la subrasante con adición de materiales (afirmado)</v>
          </cell>
          <cell r="I187" t="str">
            <v>m3</v>
          </cell>
          <cell r="J187">
            <v>1182.9100000000001</v>
          </cell>
          <cell r="K187">
            <v>237594</v>
          </cell>
        </row>
        <row r="189">
          <cell r="A189" t="str">
            <v>I. EQUIPO</v>
          </cell>
        </row>
        <row r="191">
          <cell r="A191" t="str">
            <v>DESCRIPCIÓN</v>
          </cell>
          <cell r="G191" t="str">
            <v>TIPO</v>
          </cell>
          <cell r="I191" t="str">
            <v>TARIFA/HORA</v>
          </cell>
          <cell r="J191" t="str">
            <v>RENDIMIENTO</v>
          </cell>
          <cell r="K191" t="str">
            <v>Vr. UNITARIO</v>
          </cell>
        </row>
        <row r="192">
          <cell r="A192" t="str">
            <v>Buldozer, potencia al volante de 140 HP, motor de 2200 RPM, longitud de hoja 4,80m</v>
          </cell>
          <cell r="I192">
            <v>293997</v>
          </cell>
          <cell r="J192">
            <v>2.5000000000000001E-3</v>
          </cell>
          <cell r="K192">
            <v>734.99250000000006</v>
          </cell>
        </row>
        <row r="193">
          <cell r="A193" t="str">
            <v>Carrotanque de agua (1000 Galones)</v>
          </cell>
          <cell r="I193">
            <v>108743</v>
          </cell>
          <cell r="J193">
            <v>5.0000000000000001E-3</v>
          </cell>
          <cell r="K193">
            <v>543.71500000000003</v>
          </cell>
        </row>
        <row r="194">
          <cell r="A194" t="str">
            <v>Motoniveladora potencia 215 HP, ancho de cuchilla 4,27 m, peso 18 ton</v>
          </cell>
          <cell r="I194">
            <v>312435.24096385541</v>
          </cell>
          <cell r="J194">
            <v>5.0000000000000001E-3</v>
          </cell>
          <cell r="K194">
            <v>1562.176204819277</v>
          </cell>
        </row>
        <row r="195">
          <cell r="A195" t="str">
            <v>Vibrocompactador, potencia 153 HP, peso 10 ton</v>
          </cell>
          <cell r="I195">
            <v>169175.02800000002</v>
          </cell>
          <cell r="J195">
            <v>5.0000000000000001E-3</v>
          </cell>
          <cell r="K195">
            <v>845.8751400000001</v>
          </cell>
        </row>
        <row r="198">
          <cell r="A198" t="str">
            <v>HERRAMIENTA MENOR (%)</v>
          </cell>
          <cell r="J198">
            <v>0.02</v>
          </cell>
          <cell r="K198">
            <v>4.1617250000000006</v>
          </cell>
        </row>
        <row r="199">
          <cell r="A199" t="str">
            <v>SUBTOTAL $</v>
          </cell>
          <cell r="K199">
            <v>3690.9205698192773</v>
          </cell>
        </row>
        <row r="201">
          <cell r="A201" t="str">
            <v>II. MATERIALES</v>
          </cell>
        </row>
        <row r="203">
          <cell r="A203" t="str">
            <v>DESCRIPCIÓN</v>
          </cell>
          <cell r="H203" t="str">
            <v>UNIDAD</v>
          </cell>
          <cell r="I203" t="str">
            <v>CANTIDAD</v>
          </cell>
          <cell r="J203" t="str">
            <v>PRECIO UNIT.</v>
          </cell>
          <cell r="K203" t="str">
            <v>Vr. UNITARIO</v>
          </cell>
        </row>
        <row r="204">
          <cell r="A204" t="str">
            <v>Agua</v>
          </cell>
          <cell r="H204" t="str">
            <v>L</v>
          </cell>
          <cell r="I204">
            <v>22</v>
          </cell>
          <cell r="J204">
            <v>81.02</v>
          </cell>
          <cell r="K204">
            <v>1782.4399999999998</v>
          </cell>
        </row>
        <row r="205">
          <cell r="A205" t="str">
            <v>Material de afirmado CBR ≥ 15%</v>
          </cell>
          <cell r="H205" t="str">
            <v>m3</v>
          </cell>
          <cell r="I205">
            <v>1.25</v>
          </cell>
          <cell r="J205">
            <v>85680</v>
          </cell>
          <cell r="K205">
            <v>107100</v>
          </cell>
        </row>
        <row r="210">
          <cell r="A210" t="str">
            <v>SUBTOTAL $</v>
          </cell>
          <cell r="K210">
            <v>108882.44</v>
          </cell>
        </row>
        <row r="212">
          <cell r="A212" t="str">
            <v>III. TRANSPORTES</v>
          </cell>
        </row>
        <row r="214">
          <cell r="A214" t="str">
            <v>DESCRIPCIÓN</v>
          </cell>
          <cell r="F214" t="str">
            <v>UNIDAD</v>
          </cell>
          <cell r="G214" t="str">
            <v>CANTIDAD (1)</v>
          </cell>
          <cell r="H214" t="str">
            <v>DISTANCIA (2)</v>
          </cell>
          <cell r="I214" t="str">
            <v>(1) * (2)</v>
          </cell>
          <cell r="J214" t="str">
            <v>TARIFA</v>
          </cell>
          <cell r="K214" t="str">
            <v>Vr. UNITARIO</v>
          </cell>
        </row>
        <row r="215">
          <cell r="A215" t="str">
            <v>Transporte de material de afirmado</v>
          </cell>
          <cell r="F215" t="str">
            <v>m3-km</v>
          </cell>
          <cell r="G215">
            <v>1.25</v>
          </cell>
          <cell r="H215">
            <v>40</v>
          </cell>
          <cell r="I215">
            <v>50</v>
          </cell>
          <cell r="J215">
            <v>1428</v>
          </cell>
          <cell r="K215">
            <v>71400</v>
          </cell>
        </row>
        <row r="221">
          <cell r="A221" t="str">
            <v>SUBTOTAL $</v>
          </cell>
          <cell r="K221">
            <v>71400</v>
          </cell>
        </row>
        <row r="223">
          <cell r="A223" t="str">
            <v>IV. MANO DE OBRA</v>
          </cell>
        </row>
        <row r="225">
          <cell r="A225" t="str">
            <v>DESCRIPCIÓN</v>
          </cell>
          <cell r="G225" t="str">
            <v>JORNAL</v>
          </cell>
          <cell r="H225" t="str">
            <v>PRESTACIONES (%)</v>
          </cell>
          <cell r="I225" t="str">
            <v>JR. TOTAL</v>
          </cell>
          <cell r="J225" t="str">
            <v>RENDIMIENTO</v>
          </cell>
          <cell r="K225" t="str">
            <v>Vr. UNITARIO</v>
          </cell>
        </row>
        <row r="226">
          <cell r="A226" t="str">
            <v>Oficial</v>
          </cell>
          <cell r="G226">
            <v>94900</v>
          </cell>
          <cell r="H226">
            <v>165.83</v>
          </cell>
          <cell r="I226">
            <v>157373</v>
          </cell>
          <cell r="J226">
            <v>1600</v>
          </cell>
          <cell r="K226">
            <v>98.358125000000001</v>
          </cell>
        </row>
        <row r="227">
          <cell r="A227" t="str">
            <v>Obrero (2)</v>
          </cell>
          <cell r="G227">
            <v>94900</v>
          </cell>
          <cell r="H227">
            <v>185</v>
          </cell>
          <cell r="I227">
            <v>175565</v>
          </cell>
          <cell r="J227">
            <v>1600</v>
          </cell>
          <cell r="K227">
            <v>109.72812500000001</v>
          </cell>
        </row>
        <row r="232">
          <cell r="A232" t="str">
            <v>SUBTOTAL $</v>
          </cell>
          <cell r="K232">
            <v>208.08625000000001</v>
          </cell>
        </row>
        <row r="234">
          <cell r="A234" t="str">
            <v>TOTAL COSTO DIRECTO $</v>
          </cell>
          <cell r="K234">
            <v>184181.44681981928</v>
          </cell>
        </row>
        <row r="236">
          <cell r="A236" t="str">
            <v>V. COSTOS INDIRECTOS</v>
          </cell>
        </row>
        <row r="238">
          <cell r="A238" t="str">
            <v>DESCRIPCIÓN</v>
          </cell>
          <cell r="I238" t="str">
            <v>Porcentaje</v>
          </cell>
          <cell r="J238" t="str">
            <v>Valor Total</v>
          </cell>
        </row>
        <row r="239">
          <cell r="A239" t="str">
            <v>ADMINISTRACION</v>
          </cell>
          <cell r="I239">
            <v>0.24</v>
          </cell>
          <cell r="J239">
            <v>44203.547236756625</v>
          </cell>
        </row>
        <row r="240">
          <cell r="A240" t="str">
            <v>IMPREVISTOS</v>
          </cell>
          <cell r="I240">
            <v>0</v>
          </cell>
          <cell r="J240">
            <v>0</v>
          </cell>
        </row>
        <row r="241">
          <cell r="A241" t="str">
            <v>UTILIDAD</v>
          </cell>
          <cell r="I241">
            <v>0.05</v>
          </cell>
          <cell r="J241">
            <v>9209.0723409909642</v>
          </cell>
        </row>
        <row r="242">
          <cell r="A242" t="str">
            <v>SUBTOTAL $</v>
          </cell>
          <cell r="K242">
            <v>53412.619577747588</v>
          </cell>
        </row>
        <row r="244">
          <cell r="A244" t="str">
            <v>Precio Unitario Total Aproximado al Peso $</v>
          </cell>
          <cell r="K244">
            <v>237594</v>
          </cell>
        </row>
        <row r="245">
          <cell r="A245" t="str">
            <v>ITEM</v>
          </cell>
          <cell r="B245" t="str">
            <v>DESCRIPCIÓN</v>
          </cell>
          <cell r="I245" t="str">
            <v>UNIDAD</v>
          </cell>
          <cell r="J245" t="str">
            <v>CANTIDAD</v>
          </cell>
          <cell r="K245" t="str">
            <v>Vr. TOTAL</v>
          </cell>
        </row>
        <row r="246">
          <cell r="A246">
            <v>1.05</v>
          </cell>
          <cell r="B246" t="str">
            <v>Geotextil para separación de suelos de subrasante y capas granulares Tejido T-2400</v>
          </cell>
          <cell r="I246" t="str">
            <v>m2</v>
          </cell>
          <cell r="J246">
            <v>6245.94</v>
          </cell>
          <cell r="K246">
            <v>15409</v>
          </cell>
        </row>
        <row r="248">
          <cell r="A248" t="str">
            <v>I. EQUIPO</v>
          </cell>
        </row>
        <row r="250">
          <cell r="A250" t="str">
            <v>DESCRIPCIÓN</v>
          </cell>
          <cell r="G250" t="str">
            <v>TIPO</v>
          </cell>
          <cell r="I250" t="str">
            <v>TARIFA/HORA</v>
          </cell>
          <cell r="J250" t="str">
            <v>RENDIMIENTO</v>
          </cell>
          <cell r="K250" t="str">
            <v>Vr. UNITARIO</v>
          </cell>
        </row>
        <row r="257">
          <cell r="A257" t="str">
            <v>HERRAMIENTA MENOR (%)</v>
          </cell>
          <cell r="J257">
            <v>0.01</v>
          </cell>
          <cell r="K257">
            <v>3.32938</v>
          </cell>
        </row>
        <row r="258">
          <cell r="A258" t="str">
            <v>SUBTOTAL $</v>
          </cell>
          <cell r="K258">
            <v>3.32938</v>
          </cell>
        </row>
        <row r="260">
          <cell r="A260" t="str">
            <v>II. MATERIALES</v>
          </cell>
        </row>
        <row r="262">
          <cell r="A262" t="str">
            <v>DESCRIPCIÓN</v>
          </cell>
          <cell r="H262" t="str">
            <v>UNIDAD</v>
          </cell>
          <cell r="I262" t="str">
            <v>CANTIDAD</v>
          </cell>
          <cell r="J262" t="str">
            <v>PRECIO UNIT.</v>
          </cell>
          <cell r="K262" t="str">
            <v>Vr. UNITARIO</v>
          </cell>
        </row>
        <row r="263">
          <cell r="A263" t="str">
            <v>Geotextil tejido con resistencia a la tensión Grab mínima de 1519 N</v>
          </cell>
          <cell r="H263" t="str">
            <v>m2</v>
          </cell>
          <cell r="I263">
            <v>1.2</v>
          </cell>
          <cell r="J263">
            <v>9674</v>
          </cell>
          <cell r="K263">
            <v>11608.8</v>
          </cell>
        </row>
        <row r="269">
          <cell r="A269" t="str">
            <v>SUBTOTAL $</v>
          </cell>
          <cell r="K269">
            <v>11608.8</v>
          </cell>
        </row>
        <row r="271">
          <cell r="A271" t="str">
            <v>III. TRANSPORTES</v>
          </cell>
        </row>
        <row r="273">
          <cell r="A273" t="str">
            <v>DESCRIPCIÓN</v>
          </cell>
          <cell r="F273" t="str">
            <v>UNIDAD</v>
          </cell>
          <cell r="G273" t="str">
            <v>CANTIDAD (1)</v>
          </cell>
          <cell r="H273" t="str">
            <v>DISTANCIA (2)</v>
          </cell>
          <cell r="I273" t="str">
            <v>(1) * (2)</v>
          </cell>
          <cell r="J273" t="str">
            <v>TARIFA</v>
          </cell>
          <cell r="K273" t="str">
            <v>Vr. UNITARIO</v>
          </cell>
        </row>
        <row r="280">
          <cell r="A280" t="str">
            <v>SUBTOTAL $</v>
          </cell>
          <cell r="K280">
            <v>0</v>
          </cell>
        </row>
        <row r="282">
          <cell r="A282" t="str">
            <v>IV. MANO DE OBRA</v>
          </cell>
        </row>
        <row r="284">
          <cell r="A284" t="str">
            <v>DESCRIPCIÓN</v>
          </cell>
          <cell r="G284" t="str">
            <v>JORNAL</v>
          </cell>
          <cell r="H284" t="str">
            <v>PRESTACIONES (%)</v>
          </cell>
          <cell r="I284" t="str">
            <v>JR. TOTAL</v>
          </cell>
          <cell r="J284" t="str">
            <v>RENDIMIENTO</v>
          </cell>
          <cell r="K284" t="str">
            <v>Vr. UNITARIO</v>
          </cell>
        </row>
        <row r="285">
          <cell r="A285" t="str">
            <v>Oficial</v>
          </cell>
          <cell r="G285">
            <v>94900</v>
          </cell>
          <cell r="H285">
            <v>165.83</v>
          </cell>
          <cell r="I285">
            <v>157373</v>
          </cell>
          <cell r="J285">
            <v>1000</v>
          </cell>
          <cell r="K285">
            <v>157.37299999999999</v>
          </cell>
        </row>
        <row r="286">
          <cell r="A286" t="str">
            <v>Obrero (2)</v>
          </cell>
          <cell r="G286">
            <v>94900</v>
          </cell>
          <cell r="H286">
            <v>185</v>
          </cell>
          <cell r="I286">
            <v>175565</v>
          </cell>
          <cell r="J286">
            <v>1000</v>
          </cell>
          <cell r="K286">
            <v>175.565</v>
          </cell>
        </row>
        <row r="291">
          <cell r="A291" t="str">
            <v>SUBTOTAL $</v>
          </cell>
          <cell r="K291">
            <v>332.93799999999999</v>
          </cell>
        </row>
        <row r="293">
          <cell r="A293" t="str">
            <v>TOTAL COSTO DIRECTO $</v>
          </cell>
          <cell r="K293">
            <v>11945.067379999999</v>
          </cell>
        </row>
        <row r="295">
          <cell r="A295" t="str">
            <v>V. COSTOS INDIRECTOS</v>
          </cell>
        </row>
        <row r="297">
          <cell r="A297" t="str">
            <v>DESCRIPCIÓN</v>
          </cell>
          <cell r="I297" t="str">
            <v>Porcentaje</v>
          </cell>
          <cell r="J297" t="str">
            <v>Valor Total</v>
          </cell>
        </row>
        <row r="298">
          <cell r="A298" t="str">
            <v>ADMINISTRACION</v>
          </cell>
          <cell r="I298">
            <v>0.24</v>
          </cell>
          <cell r="J298">
            <v>2866.8161711999996</v>
          </cell>
        </row>
        <row r="299">
          <cell r="A299" t="str">
            <v>IMPREVISTOS</v>
          </cell>
          <cell r="I299">
            <v>0</v>
          </cell>
          <cell r="J299">
            <v>0</v>
          </cell>
        </row>
        <row r="300">
          <cell r="A300" t="str">
            <v>UTILIDAD</v>
          </cell>
          <cell r="I300">
            <v>0.05</v>
          </cell>
          <cell r="J300">
            <v>597.25336899999991</v>
          </cell>
        </row>
        <row r="301">
          <cell r="A301" t="str">
            <v>SUBTOTAL $</v>
          </cell>
          <cell r="K301">
            <v>3464.0695401999997</v>
          </cell>
        </row>
        <row r="303">
          <cell r="A303" t="str">
            <v>Precio Unitario Total Aproximado al Peso $</v>
          </cell>
          <cell r="K303">
            <v>15409</v>
          </cell>
        </row>
        <row r="304">
          <cell r="A304" t="str">
            <v>ITEM</v>
          </cell>
          <cell r="B304" t="str">
            <v>DESCRIPCIÓN</v>
          </cell>
          <cell r="I304" t="str">
            <v>UNIDAD</v>
          </cell>
          <cell r="J304" t="str">
            <v>CANTIDAD</v>
          </cell>
          <cell r="K304" t="str">
            <v>Vr. TOTAL</v>
          </cell>
        </row>
        <row r="305">
          <cell r="A305">
            <v>2.0099999999999998</v>
          </cell>
          <cell r="B305" t="str">
            <v>Sub-base granular clase C</v>
          </cell>
          <cell r="I305" t="str">
            <v>m3</v>
          </cell>
          <cell r="J305">
            <v>1478.02</v>
          </cell>
          <cell r="K305">
            <v>213628</v>
          </cell>
        </row>
        <row r="307">
          <cell r="A307" t="str">
            <v>I. EQUIPO</v>
          </cell>
        </row>
        <row r="309">
          <cell r="A309" t="str">
            <v>DESCRIPCIÓN</v>
          </cell>
          <cell r="G309" t="str">
            <v>TIPO</v>
          </cell>
          <cell r="I309" t="str">
            <v>TARIFA/HORA</v>
          </cell>
          <cell r="J309" t="str">
            <v>RENDIMIENTO</v>
          </cell>
          <cell r="K309" t="str">
            <v>Vr. UNITARIO</v>
          </cell>
        </row>
        <row r="310">
          <cell r="A310" t="str">
            <v>Carrotanque de agua (1000 Galones)</v>
          </cell>
          <cell r="I310">
            <v>108743</v>
          </cell>
          <cell r="J310">
            <v>2.5000000000000001E-2</v>
          </cell>
          <cell r="K310">
            <v>2718.5750000000003</v>
          </cell>
        </row>
        <row r="311">
          <cell r="A311" t="str">
            <v>Motoniveladora potencia 215 HP, ancho de cuchilla 4,27 m, peso 18 ton</v>
          </cell>
          <cell r="I311">
            <v>312435.24096385541</v>
          </cell>
          <cell r="J311">
            <v>2.5000000000000001E-2</v>
          </cell>
          <cell r="K311">
            <v>7810.8810240963858</v>
          </cell>
        </row>
        <row r="312">
          <cell r="A312" t="str">
            <v>Vibrocompactador, potencia 153 HP, peso 10 ton</v>
          </cell>
          <cell r="I312">
            <v>169175.02800000002</v>
          </cell>
          <cell r="J312">
            <v>2.5000000000000001E-2</v>
          </cell>
          <cell r="K312">
            <v>4229.3757000000005</v>
          </cell>
        </row>
        <row r="316">
          <cell r="A316" t="str">
            <v>HERRAMIENTA MENOR (%)</v>
          </cell>
          <cell r="J316">
            <v>0.05</v>
          </cell>
          <cell r="K316">
            <v>27.432031250000001</v>
          </cell>
        </row>
        <row r="317">
          <cell r="A317" t="str">
            <v>SUBTOTAL $</v>
          </cell>
          <cell r="K317">
            <v>14786.263755346386</v>
          </cell>
        </row>
        <row r="319">
          <cell r="A319" t="str">
            <v>II. MATERIALES</v>
          </cell>
        </row>
        <row r="321">
          <cell r="A321" t="str">
            <v>DESCRIPCIÓN</v>
          </cell>
          <cell r="H321" t="str">
            <v>UNIDAD</v>
          </cell>
          <cell r="I321" t="str">
            <v>CANTIDAD</v>
          </cell>
          <cell r="J321" t="str">
            <v>PRECIO UNIT.</v>
          </cell>
          <cell r="K321" t="str">
            <v>Vr. UNITARIO</v>
          </cell>
        </row>
        <row r="322">
          <cell r="A322" t="str">
            <v>Material de sub-base clase C (NT1) gradación SBG-38</v>
          </cell>
          <cell r="H322" t="str">
            <v>m3</v>
          </cell>
          <cell r="I322">
            <v>1.3</v>
          </cell>
          <cell r="J322">
            <v>57099.962958454031</v>
          </cell>
          <cell r="K322">
            <v>74229.951845990247</v>
          </cell>
        </row>
        <row r="323">
          <cell r="A323" t="str">
            <v>Agua</v>
          </cell>
          <cell r="H323" t="str">
            <v>L</v>
          </cell>
          <cell r="I323">
            <v>22</v>
          </cell>
          <cell r="J323">
            <v>81.02</v>
          </cell>
          <cell r="K323">
            <v>1782.4399999999998</v>
          </cell>
        </row>
        <row r="328">
          <cell r="A328" t="str">
            <v>SUBTOTAL $</v>
          </cell>
          <cell r="K328">
            <v>76012.391845990249</v>
          </cell>
        </row>
        <row r="330">
          <cell r="A330" t="str">
            <v>III. TRANSPORTES</v>
          </cell>
        </row>
        <row r="332">
          <cell r="A332" t="str">
            <v>DESCRIPCIÓN</v>
          </cell>
          <cell r="F332" t="str">
            <v>UNIDAD</v>
          </cell>
          <cell r="G332" t="str">
            <v>CANTIDAD (1)</v>
          </cell>
          <cell r="H332" t="str">
            <v>DISTANCIA (2)</v>
          </cell>
          <cell r="I332" t="str">
            <v>(1) * (2)</v>
          </cell>
          <cell r="J332" t="str">
            <v>TARIFA</v>
          </cell>
          <cell r="K332" t="str">
            <v>Vr. UNITARIO</v>
          </cell>
        </row>
        <row r="333">
          <cell r="A333" t="str">
            <v>Transporte de material de sub-base</v>
          </cell>
          <cell r="F333" t="str">
            <v>m3-km</v>
          </cell>
          <cell r="G333">
            <v>1.3</v>
          </cell>
          <cell r="H333">
            <v>40</v>
          </cell>
          <cell r="I333">
            <v>52</v>
          </cell>
          <cell r="J333">
            <v>1428</v>
          </cell>
          <cell r="K333">
            <v>74256</v>
          </cell>
        </row>
        <row r="339">
          <cell r="A339" t="str">
            <v>SUBTOTAL $</v>
          </cell>
          <cell r="K339">
            <v>74256</v>
          </cell>
        </row>
        <row r="341">
          <cell r="A341" t="str">
            <v>IV. MANO DE OBRA</v>
          </cell>
        </row>
        <row r="343">
          <cell r="A343" t="str">
            <v>DESCRIPCIÓN</v>
          </cell>
          <cell r="G343" t="str">
            <v>JORNAL</v>
          </cell>
          <cell r="H343" t="str">
            <v>PRESTACIONES (%)</v>
          </cell>
          <cell r="I343" t="str">
            <v>JR. TOTAL</v>
          </cell>
          <cell r="J343" t="str">
            <v>RENDIMIENTO</v>
          </cell>
          <cell r="K343" t="str">
            <v>Vr. UNITARIO</v>
          </cell>
        </row>
        <row r="344">
          <cell r="A344" t="str">
            <v>Obrero (2)</v>
          </cell>
          <cell r="G344">
            <v>94900</v>
          </cell>
          <cell r="H344">
            <v>185</v>
          </cell>
          <cell r="I344">
            <v>175565</v>
          </cell>
          <cell r="J344">
            <v>320</v>
          </cell>
          <cell r="K344">
            <v>548.640625</v>
          </cell>
        </row>
        <row r="350">
          <cell r="A350" t="str">
            <v>SUBTOTAL $</v>
          </cell>
          <cell r="K350">
            <v>548.640625</v>
          </cell>
        </row>
        <row r="352">
          <cell r="A352" t="str">
            <v>TOTAL COSTO DIRECTO $</v>
          </cell>
          <cell r="K352">
            <v>165603.29622633662</v>
          </cell>
        </row>
        <row r="354">
          <cell r="A354" t="str">
            <v>V. COSTOS INDIRECTOS</v>
          </cell>
        </row>
        <row r="356">
          <cell r="A356" t="str">
            <v>DESCRIPCIÓN</v>
          </cell>
          <cell r="I356" t="str">
            <v>Porcentaje</v>
          </cell>
          <cell r="J356" t="str">
            <v>Valor Total</v>
          </cell>
        </row>
        <row r="357">
          <cell r="A357" t="str">
            <v>ADMINISTRACION</v>
          </cell>
          <cell r="I357">
            <v>0.24</v>
          </cell>
          <cell r="J357">
            <v>39744.79109432079</v>
          </cell>
        </row>
        <row r="358">
          <cell r="A358" t="str">
            <v>IMPREVISTOS</v>
          </cell>
          <cell r="I358">
            <v>0</v>
          </cell>
          <cell r="J358">
            <v>0</v>
          </cell>
        </row>
        <row r="359">
          <cell r="A359" t="str">
            <v>UTILIDAD</v>
          </cell>
          <cell r="I359">
            <v>0.05</v>
          </cell>
          <cell r="J359">
            <v>8280.1648113168321</v>
          </cell>
        </row>
        <row r="360">
          <cell r="A360" t="str">
            <v>SUBTOTAL $</v>
          </cell>
          <cell r="K360">
            <v>48024.955905637624</v>
          </cell>
        </row>
        <row r="362">
          <cell r="A362" t="str">
            <v>Precio Unitario Total Aproximado al Peso $</v>
          </cell>
          <cell r="K362">
            <v>213628</v>
          </cell>
        </row>
        <row r="363">
          <cell r="A363" t="str">
            <v>ITEM</v>
          </cell>
          <cell r="B363" t="str">
            <v>DESCRIPCIÓN</v>
          </cell>
          <cell r="I363" t="str">
            <v>UNIDAD</v>
          </cell>
          <cell r="J363" t="str">
            <v>CANTIDAD</v>
          </cell>
          <cell r="K363" t="str">
            <v>Vr. TOTAL</v>
          </cell>
        </row>
        <row r="364">
          <cell r="A364">
            <v>3.01</v>
          </cell>
          <cell r="B364" t="str">
            <v>Pavimento de concreto hidráulico MR = 4.0 MPa</v>
          </cell>
          <cell r="I364" t="str">
            <v>m3</v>
          </cell>
          <cell r="J364">
            <v>1062.8800000000001</v>
          </cell>
          <cell r="K364">
            <v>1234275</v>
          </cell>
        </row>
        <row r="366">
          <cell r="A366" t="str">
            <v>I. EQUIPO</v>
          </cell>
        </row>
        <row r="368">
          <cell r="A368" t="str">
            <v>DESCRIPCIÓN</v>
          </cell>
          <cell r="G368" t="str">
            <v>TIPO</v>
          </cell>
          <cell r="I368" t="str">
            <v>TARIFA/HORA</v>
          </cell>
          <cell r="J368" t="str">
            <v>RENDIMIENTO</v>
          </cell>
          <cell r="K368" t="str">
            <v>Vr. UNITARIO</v>
          </cell>
        </row>
        <row r="369">
          <cell r="A369" t="str">
            <v>Aspersor manual de 20 litros</v>
          </cell>
          <cell r="I369">
            <v>3099.357590361446</v>
          </cell>
          <cell r="J369">
            <v>1</v>
          </cell>
          <cell r="K369">
            <v>3099.357590361446</v>
          </cell>
        </row>
        <row r="370">
          <cell r="A370" t="str">
            <v>Compresor (barrido y soplado)</v>
          </cell>
          <cell r="I370">
            <v>93730.572289156626</v>
          </cell>
          <cell r="J370">
            <v>1</v>
          </cell>
          <cell r="K370">
            <v>93730.572289156626</v>
          </cell>
        </row>
        <row r="371">
          <cell r="A371" t="str">
            <v>Cortadora de pavimento, profundidad de corte: 16- 19 cm. capacidad de disco: desde 12" hasta 20" de diámetro</v>
          </cell>
          <cell r="I371">
            <v>28048</v>
          </cell>
          <cell r="J371">
            <v>1</v>
          </cell>
          <cell r="K371">
            <v>28048</v>
          </cell>
        </row>
        <row r="372">
          <cell r="A372" t="str">
            <v>Formaleta metálica para pavimento en concreto hidráulico (m)</v>
          </cell>
          <cell r="I372">
            <v>1124.7668674698793</v>
          </cell>
          <cell r="J372">
            <v>1</v>
          </cell>
          <cell r="K372">
            <v>1124.7668674698793</v>
          </cell>
        </row>
        <row r="373">
          <cell r="A373" t="str">
            <v>Regla vibratoria de concreto, de longitud de 3 a 5 m, potencia de 6 a 9 HP</v>
          </cell>
          <cell r="I373">
            <v>11372.642771084336</v>
          </cell>
          <cell r="J373">
            <v>1</v>
          </cell>
          <cell r="K373">
            <v>11372.642771084336</v>
          </cell>
        </row>
        <row r="374">
          <cell r="A374" t="str">
            <v>Vibrador de concreto, potencia aproximada de 3 hp, mangueras de 4 a 6 metros</v>
          </cell>
          <cell r="I374">
            <v>8500</v>
          </cell>
          <cell r="J374">
            <v>1</v>
          </cell>
          <cell r="K374">
            <v>8500</v>
          </cell>
        </row>
        <row r="376">
          <cell r="A376" t="str">
            <v>HERRAMIENTA MENOR (%)</v>
          </cell>
          <cell r="J376">
            <v>0.05</v>
          </cell>
          <cell r="K376">
            <v>4824.0687500000004</v>
          </cell>
        </row>
        <row r="377">
          <cell r="A377" t="str">
            <v>SUBTOTAL $</v>
          </cell>
          <cell r="K377">
            <v>150699.40826807229</v>
          </cell>
        </row>
        <row r="379">
          <cell r="A379" t="str">
            <v>II. MATERIALES</v>
          </cell>
        </row>
        <row r="381">
          <cell r="A381" t="str">
            <v>DESCRIPCIÓN</v>
          </cell>
          <cell r="H381" t="str">
            <v>UNIDAD</v>
          </cell>
          <cell r="I381" t="str">
            <v>CANTIDAD</v>
          </cell>
          <cell r="J381" t="str">
            <v>PRECIO UNIT.</v>
          </cell>
          <cell r="K381" t="str">
            <v>Vr. UNITARIO</v>
          </cell>
        </row>
        <row r="382">
          <cell r="A382" t="str">
            <v>Sello de poliuretano en cinta para juntas en pavimentos de concreto hidraulico.</v>
          </cell>
          <cell r="H382" t="str">
            <v>m</v>
          </cell>
          <cell r="I382">
            <v>1.8080000000000001</v>
          </cell>
          <cell r="J382">
            <v>1491.1119185291211</v>
          </cell>
          <cell r="K382">
            <v>2695.9303487006509</v>
          </cell>
        </row>
        <row r="383">
          <cell r="A383" t="str">
            <v>Sello de silicona o sellador autonivelante</v>
          </cell>
          <cell r="H383" t="str">
            <v>m</v>
          </cell>
          <cell r="I383">
            <v>1.29</v>
          </cell>
          <cell r="J383">
            <v>10741.705465751824</v>
          </cell>
          <cell r="K383">
            <v>13856.800050819853</v>
          </cell>
        </row>
        <row r="384">
          <cell r="A384" t="str">
            <v>Emulsion acuosa de parafina para curado de concreto, que evite la pérdida prematura de humedad de concretos y morteros</v>
          </cell>
          <cell r="H384" t="str">
            <v>kg</v>
          </cell>
          <cell r="I384">
            <v>1.3162199999999999</v>
          </cell>
          <cell r="J384">
            <v>8284.3754368187456</v>
          </cell>
          <cell r="K384">
            <v>10904.060637449569</v>
          </cell>
        </row>
        <row r="385">
          <cell r="A385" t="str">
            <v>Concreto hidráulico para pavimento MR-41 (4.0 MPa)</v>
          </cell>
          <cell r="H385" t="str">
            <v>m3</v>
          </cell>
          <cell r="I385">
            <v>1.01</v>
          </cell>
          <cell r="J385">
            <v>673537.46858333331</v>
          </cell>
          <cell r="K385">
            <v>680272.84326916665</v>
          </cell>
        </row>
        <row r="389">
          <cell r="A389" t="str">
            <v>SUBTOTAL $</v>
          </cell>
          <cell r="K389">
            <v>707729.63430613675</v>
          </cell>
        </row>
        <row r="391">
          <cell r="A391" t="str">
            <v>III. TRANSPORTES</v>
          </cell>
        </row>
        <row r="393">
          <cell r="A393" t="str">
            <v>DESCRIPCIÓN</v>
          </cell>
          <cell r="F393" t="str">
            <v>UNIDAD</v>
          </cell>
          <cell r="G393" t="str">
            <v>CANTIDAD (1)</v>
          </cell>
          <cell r="H393" t="str">
            <v>DISTANCIA (2)</v>
          </cell>
          <cell r="I393" t="str">
            <v>(1) * (2)</v>
          </cell>
          <cell r="J393" t="str">
            <v>TARIFA</v>
          </cell>
          <cell r="K393" t="str">
            <v>Vr. UNITARIO</v>
          </cell>
        </row>
        <row r="394">
          <cell r="A394" t="str">
            <v>Transporte de concreto</v>
          </cell>
          <cell r="F394" t="str">
            <v>m3-km</v>
          </cell>
          <cell r="G394">
            <v>1.01</v>
          </cell>
          <cell r="H394">
            <v>1</v>
          </cell>
          <cell r="I394">
            <v>1.01</v>
          </cell>
          <cell r="J394">
            <v>1872.874968147456</v>
          </cell>
          <cell r="K394">
            <v>1891.6037178289305</v>
          </cell>
        </row>
        <row r="398">
          <cell r="A398" t="str">
            <v>SUBTOTAL $</v>
          </cell>
          <cell r="K398">
            <v>1891.6037178289305</v>
          </cell>
        </row>
        <row r="400">
          <cell r="A400" t="str">
            <v>IV. MANO DE OBRA</v>
          </cell>
        </row>
        <row r="402">
          <cell r="A402" t="str">
            <v>DESCRIPCIÓN</v>
          </cell>
          <cell r="G402" t="str">
            <v>JORNAL</v>
          </cell>
          <cell r="H402" t="str">
            <v>PRESTACIONES (%)</v>
          </cell>
          <cell r="I402" t="str">
            <v>JR. TOTAL</v>
          </cell>
          <cell r="J402" t="str">
            <v>RENDIMIENTO</v>
          </cell>
          <cell r="K402" t="str">
            <v>Vr. UNITARIO</v>
          </cell>
        </row>
        <row r="403">
          <cell r="A403" t="str">
            <v>Oficial</v>
          </cell>
          <cell r="G403">
            <v>94900</v>
          </cell>
          <cell r="H403">
            <v>165.83</v>
          </cell>
          <cell r="I403">
            <v>157373</v>
          </cell>
          <cell r="J403">
            <v>8</v>
          </cell>
          <cell r="K403">
            <v>19671.625</v>
          </cell>
        </row>
        <row r="404">
          <cell r="A404" t="str">
            <v>Obrero (7)</v>
          </cell>
          <cell r="G404">
            <v>332150</v>
          </cell>
          <cell r="H404">
            <v>185</v>
          </cell>
          <cell r="I404">
            <v>614478</v>
          </cell>
          <cell r="J404">
            <v>8</v>
          </cell>
          <cell r="K404">
            <v>76809.75</v>
          </cell>
        </row>
        <row r="409">
          <cell r="A409" t="str">
            <v>SUBTOTAL $</v>
          </cell>
          <cell r="K409">
            <v>96481.375</v>
          </cell>
        </row>
        <row r="411">
          <cell r="A411" t="str">
            <v>TOTAL COSTO DIRECTO $</v>
          </cell>
          <cell r="K411">
            <v>956802.02129203803</v>
          </cell>
        </row>
        <row r="413">
          <cell r="A413" t="str">
            <v>V. COSTOS INDIRECTOS</v>
          </cell>
        </row>
        <row r="415">
          <cell r="A415" t="str">
            <v>DESCRIPCIÓN</v>
          </cell>
          <cell r="I415" t="str">
            <v>Porcentaje</v>
          </cell>
          <cell r="J415" t="str">
            <v>Valor Total</v>
          </cell>
        </row>
        <row r="416">
          <cell r="A416" t="str">
            <v>ADMINISTRACION</v>
          </cell>
          <cell r="I416">
            <v>0.24</v>
          </cell>
          <cell r="J416">
            <v>229632.48511008912</v>
          </cell>
        </row>
        <row r="417">
          <cell r="A417" t="str">
            <v>IMPREVISTOS</v>
          </cell>
          <cell r="I417">
            <v>0</v>
          </cell>
          <cell r="J417">
            <v>0</v>
          </cell>
        </row>
        <row r="418">
          <cell r="A418" t="str">
            <v>UTILIDAD</v>
          </cell>
          <cell r="I418">
            <v>0.05</v>
          </cell>
          <cell r="J418">
            <v>47840.101064601906</v>
          </cell>
        </row>
        <row r="419">
          <cell r="A419" t="str">
            <v>SUBTOTAL $</v>
          </cell>
          <cell r="K419">
            <v>277472.58617469104</v>
          </cell>
        </row>
        <row r="421">
          <cell r="A421" t="str">
            <v>Precio Unitario Total Aproximado al Peso $</v>
          </cell>
          <cell r="K421">
            <v>1234275</v>
          </cell>
        </row>
        <row r="422">
          <cell r="A422" t="str">
            <v>ITEM</v>
          </cell>
          <cell r="B422" t="str">
            <v>DESCRIPCIÓN</v>
          </cell>
          <cell r="I422" t="str">
            <v>UNIDAD</v>
          </cell>
          <cell r="J422" t="str">
            <v>CANTIDAD</v>
          </cell>
          <cell r="K422" t="str">
            <v>Vr. TOTAL</v>
          </cell>
        </row>
        <row r="423">
          <cell r="A423">
            <v>4.01</v>
          </cell>
          <cell r="B423" t="str">
            <v>Excavaciones varias sin clasificar</v>
          </cell>
          <cell r="I423" t="str">
            <v>m3</v>
          </cell>
          <cell r="J423">
            <v>6.55</v>
          </cell>
          <cell r="K423">
            <v>59381</v>
          </cell>
        </row>
        <row r="425">
          <cell r="A425" t="str">
            <v>I. EQUIPO</v>
          </cell>
        </row>
        <row r="427">
          <cell r="A427" t="str">
            <v>DESCRIPCIÓN</v>
          </cell>
          <cell r="G427" t="str">
            <v>TIPO</v>
          </cell>
          <cell r="I427" t="str">
            <v>TARIFA/HORA</v>
          </cell>
          <cell r="J427" t="str">
            <v>RENDIMIENTO</v>
          </cell>
          <cell r="K427" t="str">
            <v>Vr. UNITARIO</v>
          </cell>
        </row>
        <row r="428">
          <cell r="A428" t="str">
            <v>Compresor portátil de 70 a 120 HP, con martillo</v>
          </cell>
          <cell r="I428">
            <v>139811</v>
          </cell>
          <cell r="J428">
            <v>0.04</v>
          </cell>
          <cell r="K428">
            <v>5592.4400000000005</v>
          </cell>
        </row>
        <row r="429">
          <cell r="A429" t="str">
            <v>Retroexcavadora sobre oruga, potencia 158 kw, balde de 1.5 m3</v>
          </cell>
          <cell r="I429">
            <v>170000</v>
          </cell>
          <cell r="J429">
            <v>0.04</v>
          </cell>
          <cell r="K429">
            <v>6800</v>
          </cell>
        </row>
        <row r="434">
          <cell r="A434" t="str">
            <v>HERRAMIENTA MENOR (%)</v>
          </cell>
          <cell r="J434">
            <v>0.05</v>
          </cell>
          <cell r="K434">
            <v>83.234500000000011</v>
          </cell>
        </row>
        <row r="435">
          <cell r="A435" t="str">
            <v>SUBTOTAL $</v>
          </cell>
          <cell r="K435">
            <v>12475.674500000001</v>
          </cell>
        </row>
        <row r="437">
          <cell r="A437" t="str">
            <v>II. MATERIALES</v>
          </cell>
        </row>
        <row r="439">
          <cell r="A439" t="str">
            <v>DESCRIPCIÓN</v>
          </cell>
          <cell r="H439" t="str">
            <v>UNIDAD</v>
          </cell>
          <cell r="I439" t="str">
            <v>CANTIDAD</v>
          </cell>
          <cell r="J439" t="str">
            <v>PRECIO UNIT.</v>
          </cell>
          <cell r="K439" t="str">
            <v>Vr. UNITARIO</v>
          </cell>
        </row>
        <row r="440">
          <cell r="A440" t="str">
            <v>Derecho de explotación y/o disposición de materiales</v>
          </cell>
          <cell r="H440" t="str">
            <v>m3</v>
          </cell>
          <cell r="I440">
            <v>1.3</v>
          </cell>
          <cell r="J440">
            <v>10251.993792033109</v>
          </cell>
          <cell r="K440">
            <v>13327.591929643042</v>
          </cell>
        </row>
        <row r="446">
          <cell r="A446" t="str">
            <v>SUBTOTAL $</v>
          </cell>
          <cell r="K446">
            <v>13327.591929643042</v>
          </cell>
        </row>
        <row r="448">
          <cell r="A448" t="str">
            <v>III. TRANSPORTES</v>
          </cell>
        </row>
        <row r="450">
          <cell r="A450" t="str">
            <v>DESCRIPCIÓN</v>
          </cell>
          <cell r="F450" t="str">
            <v>UNIDAD</v>
          </cell>
          <cell r="G450" t="str">
            <v>CANTIDAD (1)</v>
          </cell>
          <cell r="H450" t="str">
            <v>DISTANCIA (2)</v>
          </cell>
          <cell r="I450" t="str">
            <v>(1) * (2)</v>
          </cell>
          <cell r="J450" t="str">
            <v>TARIFA</v>
          </cell>
          <cell r="K450" t="str">
            <v>Vr. UNITARIO</v>
          </cell>
        </row>
        <row r="451">
          <cell r="A451" t="str">
            <v>Transporte de material de excavación</v>
          </cell>
          <cell r="F451" t="str">
            <v>m3-km</v>
          </cell>
          <cell r="G451">
            <v>1.3</v>
          </cell>
          <cell r="H451">
            <v>10</v>
          </cell>
          <cell r="I451">
            <v>13</v>
          </cell>
          <cell r="J451">
            <v>1428</v>
          </cell>
          <cell r="K451">
            <v>18564</v>
          </cell>
        </row>
        <row r="457">
          <cell r="A457" t="str">
            <v>SUBTOTAL $</v>
          </cell>
          <cell r="K457">
            <v>18564</v>
          </cell>
        </row>
        <row r="459">
          <cell r="A459" t="str">
            <v>IV. MANO DE OBRA</v>
          </cell>
        </row>
        <row r="461">
          <cell r="A461" t="str">
            <v>DESCRIPCIÓN</v>
          </cell>
          <cell r="G461" t="str">
            <v>JORNAL</v>
          </cell>
          <cell r="H461" t="str">
            <v>PRESTACIONES (%)</v>
          </cell>
          <cell r="I461" t="str">
            <v>JR. TOTAL</v>
          </cell>
          <cell r="J461" t="str">
            <v>RENDIMIENTO</v>
          </cell>
          <cell r="K461" t="str">
            <v>Vr. UNITARIO</v>
          </cell>
        </row>
        <row r="462">
          <cell r="A462" t="str">
            <v>Oficial</v>
          </cell>
          <cell r="G462">
            <v>94900</v>
          </cell>
          <cell r="H462">
            <v>165.83</v>
          </cell>
          <cell r="I462">
            <v>157373</v>
          </cell>
          <cell r="J462">
            <v>200</v>
          </cell>
          <cell r="K462">
            <v>786.86500000000001</v>
          </cell>
        </row>
        <row r="463">
          <cell r="A463" t="str">
            <v>Obrero (2)</v>
          </cell>
          <cell r="G463">
            <v>94900</v>
          </cell>
          <cell r="H463">
            <v>185</v>
          </cell>
          <cell r="I463">
            <v>175565</v>
          </cell>
          <cell r="J463">
            <v>200</v>
          </cell>
          <cell r="K463">
            <v>877.82500000000005</v>
          </cell>
        </row>
        <row r="468">
          <cell r="A468" t="str">
            <v>SUBTOTAL $</v>
          </cell>
          <cell r="K468">
            <v>1664.69</v>
          </cell>
        </row>
        <row r="470">
          <cell r="A470" t="str">
            <v>TOTAL COSTO DIRECTO $</v>
          </cell>
          <cell r="K470">
            <v>46031.956429643047</v>
          </cell>
        </row>
        <row r="472">
          <cell r="A472" t="str">
            <v>V. COSTOS INDIRECTOS</v>
          </cell>
        </row>
        <row r="474">
          <cell r="A474" t="str">
            <v>DESCRIPCIÓN</v>
          </cell>
          <cell r="I474" t="str">
            <v>Porcentaje</v>
          </cell>
          <cell r="J474" t="str">
            <v>Valor Total</v>
          </cell>
        </row>
        <row r="475">
          <cell r="A475" t="str">
            <v>ADMINISTRACION</v>
          </cell>
          <cell r="I475">
            <v>0.24</v>
          </cell>
          <cell r="J475">
            <v>11047.669543114331</v>
          </cell>
        </row>
        <row r="476">
          <cell r="A476" t="str">
            <v>IMPREVISTOS</v>
          </cell>
          <cell r="I476">
            <v>0</v>
          </cell>
          <cell r="J476">
            <v>0</v>
          </cell>
        </row>
        <row r="477">
          <cell r="A477" t="str">
            <v>UTILIDAD</v>
          </cell>
          <cell r="I477">
            <v>0.05</v>
          </cell>
          <cell r="J477">
            <v>2301.5978214821525</v>
          </cell>
        </row>
        <row r="478">
          <cell r="A478" t="str">
            <v>SUBTOTAL $</v>
          </cell>
          <cell r="K478">
            <v>13349.267364596482</v>
          </cell>
        </row>
        <row r="480">
          <cell r="A480" t="str">
            <v>Precio Unitario Total Aproximado al Peso $</v>
          </cell>
          <cell r="K480">
            <v>59381</v>
          </cell>
        </row>
        <row r="481">
          <cell r="A481" t="str">
            <v>ITEM</v>
          </cell>
          <cell r="B481" t="str">
            <v>DESCRIPCIÓN</v>
          </cell>
          <cell r="I481" t="str">
            <v>UNIDAD</v>
          </cell>
          <cell r="J481" t="str">
            <v>CANTIDAD</v>
          </cell>
          <cell r="K481" t="str">
            <v>Vr. TOTAL</v>
          </cell>
        </row>
        <row r="482">
          <cell r="A482">
            <v>4.0199999999999996</v>
          </cell>
          <cell r="B482" t="str">
            <v>Rellenos para estructuras con recebo</v>
          </cell>
          <cell r="I482" t="str">
            <v>m3</v>
          </cell>
          <cell r="J482">
            <v>1.54</v>
          </cell>
          <cell r="K482">
            <v>154735</v>
          </cell>
        </row>
        <row r="484">
          <cell r="A484" t="str">
            <v>I. EQUIPO</v>
          </cell>
        </row>
        <row r="486">
          <cell r="A486" t="str">
            <v>DESCRIPCIÓN</v>
          </cell>
          <cell r="G486" t="str">
            <v>TIPO</v>
          </cell>
          <cell r="I486" t="str">
            <v>TARIFA/HORA</v>
          </cell>
          <cell r="J486" t="str">
            <v>RENDIMIENTO</v>
          </cell>
          <cell r="K486" t="str">
            <v>Vr. UNITARIO</v>
          </cell>
        </row>
        <row r="487">
          <cell r="A487" t="str">
            <v>Compactador manual (saltarín) peso de operación (kg.) 52, fuerza de impacto por golpe (KN) 12</v>
          </cell>
          <cell r="I487">
            <v>10622.798192771083</v>
          </cell>
          <cell r="J487">
            <v>0.38095000000000001</v>
          </cell>
          <cell r="K487">
            <v>4046.7549715361438</v>
          </cell>
        </row>
        <row r="493">
          <cell r="A493" t="str">
            <v>HERRAMIENTA MENOR (%)</v>
          </cell>
          <cell r="J493">
            <v>0.05</v>
          </cell>
          <cell r="K493">
            <v>418.00929218750002</v>
          </cell>
        </row>
        <row r="494">
          <cell r="A494" t="str">
            <v>SUBTOTAL $</v>
          </cell>
          <cell r="K494">
            <v>4464.764263723644</v>
          </cell>
        </row>
        <row r="496">
          <cell r="A496" t="str">
            <v>II. MATERIALES</v>
          </cell>
        </row>
        <row r="498">
          <cell r="A498" t="str">
            <v>DESCRIPCIÓN</v>
          </cell>
          <cell r="H498" t="str">
            <v>UNIDAD</v>
          </cell>
          <cell r="I498" t="str">
            <v>CANTIDAD</v>
          </cell>
          <cell r="J498" t="str">
            <v>PRECIO UNIT.</v>
          </cell>
          <cell r="K498" t="str">
            <v>Vr. UNITARIO</v>
          </cell>
        </row>
        <row r="499">
          <cell r="A499" t="str">
            <v>Material de recebo para relleno</v>
          </cell>
          <cell r="H499" t="str">
            <v>m3</v>
          </cell>
          <cell r="I499">
            <v>1.3</v>
          </cell>
          <cell r="J499">
            <v>22479.1</v>
          </cell>
          <cell r="K499">
            <v>29222.829999999998</v>
          </cell>
        </row>
        <row r="500">
          <cell r="A500" t="str">
            <v>Agua</v>
          </cell>
          <cell r="H500" t="str">
            <v>L</v>
          </cell>
          <cell r="I500">
            <v>45</v>
          </cell>
          <cell r="J500">
            <v>81.02</v>
          </cell>
          <cell r="K500">
            <v>3645.8999999999996</v>
          </cell>
        </row>
        <row r="505">
          <cell r="A505" t="str">
            <v>SUBTOTAL $</v>
          </cell>
          <cell r="K505">
            <v>32868.729999999996</v>
          </cell>
        </row>
        <row r="507">
          <cell r="A507" t="str">
            <v>III. TRANSPORTES</v>
          </cell>
        </row>
        <row r="509">
          <cell r="A509" t="str">
            <v>DESCRIPCIÓN</v>
          </cell>
          <cell r="F509" t="str">
            <v>UNIDAD</v>
          </cell>
          <cell r="G509" t="str">
            <v>CANTIDAD (1)</v>
          </cell>
          <cell r="H509" t="str">
            <v>DISTANCIA (2)</v>
          </cell>
          <cell r="I509" t="str">
            <v>(1) * (2)</v>
          </cell>
          <cell r="J509" t="str">
            <v>TARIFA</v>
          </cell>
          <cell r="K509" t="str">
            <v>Vr. UNITARIO</v>
          </cell>
        </row>
        <row r="510">
          <cell r="A510" t="str">
            <v>Transporte de material de relleno</v>
          </cell>
          <cell r="F510" t="str">
            <v>m3-km</v>
          </cell>
          <cell r="G510">
            <v>1.3</v>
          </cell>
          <cell r="H510">
            <v>40</v>
          </cell>
          <cell r="I510">
            <v>52</v>
          </cell>
          <cell r="J510">
            <v>1428</v>
          </cell>
          <cell r="K510">
            <v>74256</v>
          </cell>
        </row>
        <row r="516">
          <cell r="A516" t="str">
            <v>SUBTOTAL $</v>
          </cell>
          <cell r="K516">
            <v>74256</v>
          </cell>
        </row>
        <row r="518">
          <cell r="A518" t="str">
            <v>IV. MANO DE OBRA</v>
          </cell>
        </row>
        <row r="520">
          <cell r="A520" t="str">
            <v>DESCRIPCIÓN</v>
          </cell>
          <cell r="G520" t="str">
            <v>JORNAL</v>
          </cell>
          <cell r="H520" t="str">
            <v>PRESTACIONES (%)</v>
          </cell>
          <cell r="I520" t="str">
            <v>JR. TOTAL</v>
          </cell>
          <cell r="J520" t="str">
            <v>RENDIMIENTO</v>
          </cell>
          <cell r="K520" t="str">
            <v>Vr. UNITARIO</v>
          </cell>
        </row>
        <row r="521">
          <cell r="A521" t="str">
            <v>Obrero (2)</v>
          </cell>
          <cell r="G521">
            <v>94900</v>
          </cell>
          <cell r="H521">
            <v>185</v>
          </cell>
          <cell r="I521">
            <v>175565</v>
          </cell>
          <cell r="J521">
            <v>21.000131250820317</v>
          </cell>
          <cell r="K521">
            <v>8360.1858437499995</v>
          </cell>
        </row>
        <row r="527">
          <cell r="A527" t="str">
            <v>SUBTOTAL $</v>
          </cell>
          <cell r="K527">
            <v>8360.1858437499995</v>
          </cell>
        </row>
        <row r="529">
          <cell r="A529" t="str">
            <v>TOTAL COSTO DIRECTO $</v>
          </cell>
          <cell r="K529">
            <v>119949.68010747364</v>
          </cell>
        </row>
        <row r="531">
          <cell r="A531" t="str">
            <v>V. COSTOS INDIRECTOS</v>
          </cell>
        </row>
        <row r="533">
          <cell r="A533" t="str">
            <v>DESCRIPCIÓN</v>
          </cell>
          <cell r="I533" t="str">
            <v>Porcentaje</v>
          </cell>
          <cell r="J533" t="str">
            <v>Valor Total</v>
          </cell>
        </row>
        <row r="534">
          <cell r="A534" t="str">
            <v>ADMINISTRACION</v>
          </cell>
          <cell r="I534">
            <v>0.24</v>
          </cell>
          <cell r="J534">
            <v>28787.923225793675</v>
          </cell>
        </row>
        <row r="535">
          <cell r="A535" t="str">
            <v>IMPREVISTOS</v>
          </cell>
          <cell r="I535">
            <v>0</v>
          </cell>
          <cell r="J535">
            <v>0</v>
          </cell>
        </row>
        <row r="536">
          <cell r="A536" t="str">
            <v>UTILIDAD</v>
          </cell>
          <cell r="I536">
            <v>0.05</v>
          </cell>
          <cell r="J536">
            <v>5997.4840053736825</v>
          </cell>
        </row>
        <row r="537">
          <cell r="A537" t="str">
            <v>SUBTOTAL $</v>
          </cell>
          <cell r="K537">
            <v>34785.407231167359</v>
          </cell>
        </row>
        <row r="539">
          <cell r="A539" t="str">
            <v>Precio Unitario Total Aproximado al Peso $</v>
          </cell>
          <cell r="K539">
            <v>154735</v>
          </cell>
        </row>
        <row r="540">
          <cell r="A540" t="str">
            <v>ITEM</v>
          </cell>
          <cell r="B540" t="str">
            <v>DESCRIPCIÓN</v>
          </cell>
          <cell r="I540" t="str">
            <v>UNIDAD</v>
          </cell>
          <cell r="J540" t="str">
            <v>CANTIDAD</v>
          </cell>
          <cell r="K540" t="str">
            <v>Vr. TOTAL</v>
          </cell>
        </row>
        <row r="541">
          <cell r="A541">
            <v>4.0299999999999994</v>
          </cell>
          <cell r="B541" t="str">
            <v>Concreto Clase D reforzado de resistencia 21 MPa para para losas, pantallas laterales, diente y disipador de energía de aliviaderos</v>
          </cell>
          <cell r="I541" t="str">
            <v>m3</v>
          </cell>
          <cell r="J541">
            <v>120.23</v>
          </cell>
          <cell r="K541">
            <v>1019142</v>
          </cell>
        </row>
        <row r="543">
          <cell r="A543" t="str">
            <v>I. EQUIPO</v>
          </cell>
        </row>
        <row r="545">
          <cell r="A545" t="str">
            <v>DESCRIPCIÓN</v>
          </cell>
          <cell r="G545" t="str">
            <v>TIPO</v>
          </cell>
          <cell r="I545" t="str">
            <v>TARIFA/HORA</v>
          </cell>
          <cell r="J545" t="str">
            <v>RENDIMIENTO</v>
          </cell>
          <cell r="K545" t="str">
            <v>Vr. UNITARIO</v>
          </cell>
        </row>
        <row r="546">
          <cell r="A546" t="str">
            <v>Aspersor manual de 20 litros</v>
          </cell>
          <cell r="I546">
            <v>3099.357590361446</v>
          </cell>
          <cell r="J546">
            <v>0.8</v>
          </cell>
          <cell r="K546">
            <v>2479.4860722891572</v>
          </cell>
        </row>
        <row r="547">
          <cell r="A547" t="str">
            <v>Vibrador de concreto, potencia aproximada de 3 hp, mangueras de 4 a 6 metros</v>
          </cell>
          <cell r="I547">
            <v>8500</v>
          </cell>
          <cell r="J547">
            <v>0.8</v>
          </cell>
          <cell r="K547">
            <v>6800</v>
          </cell>
        </row>
        <row r="552">
          <cell r="A552" t="str">
            <v>HERRAMIENTA MENOR (%)</v>
          </cell>
          <cell r="J552">
            <v>0.05</v>
          </cell>
          <cell r="K552">
            <v>4298.165</v>
          </cell>
        </row>
        <row r="553">
          <cell r="A553" t="str">
            <v>SUBTOTAL $</v>
          </cell>
          <cell r="K553">
            <v>13577.651072289158</v>
          </cell>
        </row>
        <row r="555">
          <cell r="A555" t="str">
            <v>II. MATERIALES</v>
          </cell>
        </row>
        <row r="557">
          <cell r="A557" t="str">
            <v>DESCRIPCIÓN</v>
          </cell>
          <cell r="H557" t="str">
            <v>UNIDAD</v>
          </cell>
          <cell r="I557" t="str">
            <v>CANTIDAD</v>
          </cell>
          <cell r="J557" t="str">
            <v>PRECIO UNIT.</v>
          </cell>
          <cell r="K557" t="str">
            <v>Vr. UNITARIO</v>
          </cell>
        </row>
        <row r="558">
          <cell r="A558" t="str">
            <v>Concreto resistencia 21 MPa</v>
          </cell>
          <cell r="H558" t="str">
            <v>m3</v>
          </cell>
          <cell r="I558">
            <v>1.05</v>
          </cell>
          <cell r="J558">
            <v>570476.60725</v>
          </cell>
          <cell r="K558">
            <v>599000.43761250004</v>
          </cell>
        </row>
        <row r="559">
          <cell r="A559" t="str">
            <v>Emulsion acuosa de parafina para curado de concreto, que evite la pérdida prematura de humedad de concretos y morteros</v>
          </cell>
          <cell r="H559" t="str">
            <v>kg</v>
          </cell>
          <cell r="I559">
            <v>1</v>
          </cell>
          <cell r="J559">
            <v>8284.3754368187456</v>
          </cell>
          <cell r="K559">
            <v>8284.3754368187456</v>
          </cell>
        </row>
        <row r="560">
          <cell r="A560" t="str">
            <v>Formaleta de madera para concreto</v>
          </cell>
          <cell r="H560" t="str">
            <v>m2</v>
          </cell>
          <cell r="I560">
            <v>4.71</v>
          </cell>
          <cell r="J560">
            <v>17665.935644076566</v>
          </cell>
          <cell r="K560">
            <v>83206.556883600628</v>
          </cell>
        </row>
        <row r="564">
          <cell r="A564" t="str">
            <v>SUBTOTAL $</v>
          </cell>
          <cell r="K564">
            <v>690491.36993291939</v>
          </cell>
        </row>
        <row r="566">
          <cell r="A566" t="str">
            <v>III. TRANSPORTES</v>
          </cell>
        </row>
        <row r="568">
          <cell r="A568" t="str">
            <v>DESCRIPCIÓN</v>
          </cell>
          <cell r="F568" t="str">
            <v>UNIDAD</v>
          </cell>
          <cell r="G568" t="str">
            <v>CANTIDAD (1)</v>
          </cell>
          <cell r="H568" t="str">
            <v>DISTANCIA (2)</v>
          </cell>
          <cell r="I568" t="str">
            <v>(1) * (2)</v>
          </cell>
          <cell r="J568" t="str">
            <v>TARIFA</v>
          </cell>
          <cell r="K568" t="str">
            <v>Vr. UNITARIO</v>
          </cell>
        </row>
        <row r="575">
          <cell r="A575" t="str">
            <v>SUBTOTAL $</v>
          </cell>
          <cell r="K575">
            <v>0</v>
          </cell>
        </row>
        <row r="577">
          <cell r="A577" t="str">
            <v>IV. MANO DE OBRA</v>
          </cell>
        </row>
        <row r="579">
          <cell r="A579" t="str">
            <v>DESCRIPCIÓN</v>
          </cell>
          <cell r="G579" t="str">
            <v>JORNAL</v>
          </cell>
          <cell r="H579" t="str">
            <v>PRESTACIONES (%)</v>
          </cell>
          <cell r="I579" t="str">
            <v>JR. TOTAL</v>
          </cell>
          <cell r="J579" t="str">
            <v>RENDIMIENTO</v>
          </cell>
          <cell r="K579" t="str">
            <v>Vr. UNITARIO</v>
          </cell>
        </row>
        <row r="580">
          <cell r="A580" t="str">
            <v>Oficial</v>
          </cell>
          <cell r="G580">
            <v>94900</v>
          </cell>
          <cell r="H580">
            <v>165.83</v>
          </cell>
          <cell r="I580">
            <v>157373</v>
          </cell>
          <cell r="J580">
            <v>10</v>
          </cell>
          <cell r="K580">
            <v>15737.3</v>
          </cell>
        </row>
        <row r="581">
          <cell r="A581" t="str">
            <v>Obrero (8)</v>
          </cell>
          <cell r="G581">
            <v>379600</v>
          </cell>
          <cell r="H581">
            <v>185</v>
          </cell>
          <cell r="I581">
            <v>702260</v>
          </cell>
          <cell r="J581">
            <v>10</v>
          </cell>
          <cell r="K581">
            <v>70226</v>
          </cell>
        </row>
        <row r="586">
          <cell r="A586" t="str">
            <v>SUBTOTAL $</v>
          </cell>
          <cell r="K586">
            <v>85963.3</v>
          </cell>
        </row>
        <row r="588">
          <cell r="A588" t="str">
            <v>TOTAL COSTO DIRECTO $</v>
          </cell>
          <cell r="K588">
            <v>790032.32100520865</v>
          </cell>
        </row>
        <row r="590">
          <cell r="A590" t="str">
            <v>V. COSTOS INDIRECTOS</v>
          </cell>
        </row>
        <row r="592">
          <cell r="A592" t="str">
            <v>DESCRIPCIÓN</v>
          </cell>
          <cell r="I592" t="str">
            <v>Porcentaje</v>
          </cell>
          <cell r="J592" t="str">
            <v>Valor Total</v>
          </cell>
        </row>
        <row r="593">
          <cell r="A593" t="str">
            <v>ADMINISTRACION</v>
          </cell>
          <cell r="I593">
            <v>0.24</v>
          </cell>
          <cell r="J593">
            <v>189607.75704125006</v>
          </cell>
        </row>
        <row r="594">
          <cell r="A594" t="str">
            <v>IMPREVISTOS</v>
          </cell>
          <cell r="I594">
            <v>0</v>
          </cell>
          <cell r="J594">
            <v>0</v>
          </cell>
        </row>
        <row r="595">
          <cell r="A595" t="str">
            <v>UTILIDAD</v>
          </cell>
          <cell r="I595">
            <v>0.05</v>
          </cell>
          <cell r="J595">
            <v>39501.616050260433</v>
          </cell>
        </row>
        <row r="596">
          <cell r="A596" t="str">
            <v>SUBTOTAL $</v>
          </cell>
          <cell r="K596">
            <v>229109.3730915105</v>
          </cell>
        </row>
        <row r="598">
          <cell r="A598" t="str">
            <v>Precio Unitario Total Aproximado al Peso $</v>
          </cell>
          <cell r="K598">
            <v>1019142</v>
          </cell>
        </row>
        <row r="599">
          <cell r="A599" t="str">
            <v>ITEM</v>
          </cell>
          <cell r="B599" t="str">
            <v>DESCRIPCIÓN</v>
          </cell>
          <cell r="I599" t="str">
            <v>UNIDAD</v>
          </cell>
          <cell r="J599" t="str">
            <v>CANTIDAD</v>
          </cell>
          <cell r="K599" t="str">
            <v>Vr. TOTAL</v>
          </cell>
        </row>
        <row r="600">
          <cell r="A600">
            <v>4.0399999999999991</v>
          </cell>
          <cell r="B600" t="str">
            <v>Concreto Clase F simple de resistencia 14 MPa para solado de limpieza</v>
          </cell>
          <cell r="I600" t="str">
            <v>m3</v>
          </cell>
          <cell r="J600">
            <v>0.39</v>
          </cell>
          <cell r="K600">
            <v>807781</v>
          </cell>
        </row>
        <row r="602">
          <cell r="A602" t="str">
            <v>I. EQUIPO</v>
          </cell>
        </row>
        <row r="604">
          <cell r="A604" t="str">
            <v>DESCRIPCIÓN</v>
          </cell>
          <cell r="G604" t="str">
            <v>TIPO</v>
          </cell>
          <cell r="I604" t="str">
            <v>TARIFA/HORA</v>
          </cell>
          <cell r="J604" t="str">
            <v>RENDIMIENTO</v>
          </cell>
          <cell r="K604" t="str">
            <v>Vr. UNITARIO</v>
          </cell>
        </row>
        <row r="611">
          <cell r="A611" t="str">
            <v>HERRAMIENTA MENOR (%)</v>
          </cell>
          <cell r="J611">
            <v>0.05</v>
          </cell>
          <cell r="K611">
            <v>4298.165</v>
          </cell>
        </row>
        <row r="612">
          <cell r="A612" t="str">
            <v>SUBTOTAL $</v>
          </cell>
          <cell r="K612">
            <v>4298.165</v>
          </cell>
        </row>
        <row r="614">
          <cell r="A614" t="str">
            <v>II. MATERIALES</v>
          </cell>
        </row>
        <row r="616">
          <cell r="A616" t="str">
            <v>DESCRIPCIÓN</v>
          </cell>
          <cell r="H616" t="str">
            <v>UNIDAD</v>
          </cell>
          <cell r="I616" t="str">
            <v>CANTIDAD</v>
          </cell>
          <cell r="J616" t="str">
            <v>PRECIO UNIT.</v>
          </cell>
          <cell r="K616" t="str">
            <v>Vr. UNITARIO</v>
          </cell>
        </row>
        <row r="617">
          <cell r="A617" t="str">
            <v>Concreto resistencia 14 MPa</v>
          </cell>
          <cell r="H617" t="str">
            <v>m3</v>
          </cell>
          <cell r="I617">
            <v>1.05</v>
          </cell>
          <cell r="J617">
            <v>510404.83682352939</v>
          </cell>
          <cell r="K617">
            <v>535925.07866470586</v>
          </cell>
        </row>
        <row r="623">
          <cell r="A623" t="str">
            <v>SUBTOTAL $</v>
          </cell>
          <cell r="K623">
            <v>535925.07866470586</v>
          </cell>
        </row>
        <row r="625">
          <cell r="A625" t="str">
            <v>III. TRANSPORTES</v>
          </cell>
        </row>
        <row r="627">
          <cell r="A627" t="str">
            <v>DESCRIPCIÓN</v>
          </cell>
          <cell r="F627" t="str">
            <v>UNIDAD</v>
          </cell>
          <cell r="G627" t="str">
            <v>CANTIDAD (1)</v>
          </cell>
          <cell r="H627" t="str">
            <v>DISTANCIA (2)</v>
          </cell>
          <cell r="I627" t="str">
            <v>(1) * (2)</v>
          </cell>
          <cell r="J627" t="str">
            <v>TARIFA</v>
          </cell>
          <cell r="K627" t="str">
            <v>Vr. UNITARIO</v>
          </cell>
        </row>
        <row r="634">
          <cell r="A634" t="str">
            <v>SUBTOTAL $</v>
          </cell>
          <cell r="K634">
            <v>0</v>
          </cell>
        </row>
        <row r="636">
          <cell r="A636" t="str">
            <v>IV. MANO DE OBRA</v>
          </cell>
        </row>
        <row r="638">
          <cell r="A638" t="str">
            <v>DESCRIPCIÓN</v>
          </cell>
          <cell r="G638" t="str">
            <v>JORNAL</v>
          </cell>
          <cell r="H638" t="str">
            <v>PRESTACIONES (%)</v>
          </cell>
          <cell r="I638" t="str">
            <v>JR. TOTAL</v>
          </cell>
          <cell r="J638" t="str">
            <v>RENDIMIENTO</v>
          </cell>
          <cell r="K638" t="str">
            <v>Vr. UNITARIO</v>
          </cell>
        </row>
        <row r="639">
          <cell r="A639" t="str">
            <v>Oficial</v>
          </cell>
          <cell r="G639">
            <v>94900</v>
          </cell>
          <cell r="H639">
            <v>165.83</v>
          </cell>
          <cell r="I639">
            <v>157373</v>
          </cell>
          <cell r="J639">
            <v>10</v>
          </cell>
          <cell r="K639">
            <v>15737.3</v>
          </cell>
        </row>
        <row r="640">
          <cell r="A640" t="str">
            <v>Obrero (8)</v>
          </cell>
          <cell r="G640">
            <v>379600</v>
          </cell>
          <cell r="H640">
            <v>185</v>
          </cell>
          <cell r="I640">
            <v>702260</v>
          </cell>
          <cell r="J640">
            <v>10</v>
          </cell>
          <cell r="K640">
            <v>70226</v>
          </cell>
        </row>
        <row r="645">
          <cell r="A645" t="str">
            <v>SUBTOTAL $</v>
          </cell>
          <cell r="K645">
            <v>85963.3</v>
          </cell>
        </row>
        <row r="647">
          <cell r="A647" t="str">
            <v>TOTAL COSTO DIRECTO $</v>
          </cell>
          <cell r="K647">
            <v>626186.54366470594</v>
          </cell>
        </row>
        <row r="649">
          <cell r="A649" t="str">
            <v>V. COSTOS INDIRECTOS</v>
          </cell>
        </row>
        <row r="651">
          <cell r="A651" t="str">
            <v>DESCRIPCIÓN</v>
          </cell>
          <cell r="I651" t="str">
            <v>Porcentaje</v>
          </cell>
          <cell r="J651" t="str">
            <v>Valor Total</v>
          </cell>
        </row>
        <row r="652">
          <cell r="A652" t="str">
            <v>ADMINISTRACION</v>
          </cell>
          <cell r="I652">
            <v>0.24</v>
          </cell>
          <cell r="J652">
            <v>150284.77047952943</v>
          </cell>
        </row>
        <row r="653">
          <cell r="A653" t="str">
            <v>IMPREVISTOS</v>
          </cell>
          <cell r="I653">
            <v>0</v>
          </cell>
          <cell r="J653">
            <v>0</v>
          </cell>
        </row>
        <row r="654">
          <cell r="A654" t="str">
            <v>UTILIDAD</v>
          </cell>
          <cell r="I654">
            <v>0.05</v>
          </cell>
          <cell r="J654">
            <v>31309.327183235298</v>
          </cell>
        </row>
        <row r="655">
          <cell r="A655" t="str">
            <v>SUBTOTAL $</v>
          </cell>
          <cell r="K655">
            <v>181594.09766276472</v>
          </cell>
        </row>
        <row r="657">
          <cell r="A657" t="str">
            <v>Precio Unitario Total Aproximado al Peso $</v>
          </cell>
          <cell r="K657">
            <v>807781</v>
          </cell>
        </row>
        <row r="658">
          <cell r="A658" t="str">
            <v>ITEM</v>
          </cell>
          <cell r="B658" t="str">
            <v>DESCRIPCIÓN</v>
          </cell>
          <cell r="I658" t="str">
            <v>UNIDAD</v>
          </cell>
          <cell r="J658" t="str">
            <v>CANTIDAD</v>
          </cell>
          <cell r="K658" t="str">
            <v>Vr. TOTAL</v>
          </cell>
        </row>
        <row r="659">
          <cell r="A659">
            <v>4.0499999999999989</v>
          </cell>
          <cell r="B659" t="str">
            <v>Acero de refuerzo fy 420 MPa</v>
          </cell>
          <cell r="I659" t="str">
            <v>kg</v>
          </cell>
          <cell r="J659">
            <v>20473.48</v>
          </cell>
          <cell r="K659">
            <v>11218</v>
          </cell>
        </row>
        <row r="661">
          <cell r="A661" t="str">
            <v>I. EQUIPO</v>
          </cell>
        </row>
        <row r="663">
          <cell r="A663" t="str">
            <v>DESCRIPCIÓN</v>
          </cell>
          <cell r="G663" t="str">
            <v>TIPO</v>
          </cell>
          <cell r="I663" t="str">
            <v>TARIFA/HORA</v>
          </cell>
          <cell r="J663" t="str">
            <v>RENDIMIENTO</v>
          </cell>
          <cell r="K663" t="str">
            <v>Vr. UNITARIO</v>
          </cell>
        </row>
        <row r="664">
          <cell r="A664" t="str">
            <v>Cizalla manual de 90 cm</v>
          </cell>
          <cell r="I664">
            <v>2749.4301204819271</v>
          </cell>
          <cell r="J664">
            <v>0.04</v>
          </cell>
          <cell r="K664">
            <v>109.97720481927709</v>
          </cell>
        </row>
        <row r="670">
          <cell r="A670" t="str">
            <v>HERRAMIENTA MENOR (%)</v>
          </cell>
          <cell r="J670">
            <v>0.02</v>
          </cell>
          <cell r="K670">
            <v>24.515599999999999</v>
          </cell>
        </row>
        <row r="671">
          <cell r="A671" t="str">
            <v>SUBTOTAL $</v>
          </cell>
          <cell r="K671">
            <v>134.4928048192771</v>
          </cell>
        </row>
        <row r="673">
          <cell r="A673" t="str">
            <v>II. MATERIALES</v>
          </cell>
        </row>
        <row r="675">
          <cell r="A675" t="str">
            <v>DESCRIPCIÓN</v>
          </cell>
          <cell r="H675" t="str">
            <v>UNIDAD</v>
          </cell>
          <cell r="I675" t="str">
            <v>CANTIDAD</v>
          </cell>
          <cell r="J675" t="str">
            <v>PRECIO UNIT.</v>
          </cell>
          <cell r="K675" t="str">
            <v>Vr. UNITARIO</v>
          </cell>
        </row>
        <row r="676">
          <cell r="A676" t="str">
            <v>Acero de refuerzo PDR-60, Fy: 4200 kg/cm2</v>
          </cell>
          <cell r="H676" t="str">
            <v>kg</v>
          </cell>
          <cell r="I676">
            <v>1.05</v>
          </cell>
          <cell r="J676">
            <v>6551.0428831929021</v>
          </cell>
          <cell r="K676">
            <v>6878.5950273525477</v>
          </cell>
        </row>
        <row r="677">
          <cell r="A677" t="str">
            <v>Alambre negro para amarre calibre 18</v>
          </cell>
          <cell r="H677" t="str">
            <v>kg</v>
          </cell>
          <cell r="I677">
            <v>3.7600000000000001E-2</v>
          </cell>
          <cell r="J677">
            <v>10141.8129741537</v>
          </cell>
          <cell r="K677">
            <v>381.33216782817914</v>
          </cell>
        </row>
        <row r="682">
          <cell r="A682" t="str">
            <v>SUBTOTAL $</v>
          </cell>
          <cell r="K682">
            <v>7259.9271951807268</v>
          </cell>
        </row>
        <row r="684">
          <cell r="A684" t="str">
            <v>III. TRANSPORTES</v>
          </cell>
        </row>
        <row r="686">
          <cell r="A686" t="str">
            <v>DESCRIPCIÓN</v>
          </cell>
          <cell r="F686" t="str">
            <v>UNIDAD</v>
          </cell>
          <cell r="G686" t="str">
            <v>CANTIDAD (1)</v>
          </cell>
          <cell r="H686" t="str">
            <v>DISTANCIA (2)</v>
          </cell>
          <cell r="I686" t="str">
            <v>(1) * (2)</v>
          </cell>
          <cell r="J686" t="str">
            <v>TARIFA</v>
          </cell>
          <cell r="K686" t="str">
            <v>Vr. UNITARIO</v>
          </cell>
        </row>
        <row r="687">
          <cell r="A687" t="str">
            <v>Transporte de acero</v>
          </cell>
          <cell r="F687" t="str">
            <v>kg-km</v>
          </cell>
          <cell r="G687">
            <v>1.05</v>
          </cell>
          <cell r="H687">
            <v>90.7</v>
          </cell>
          <cell r="I687">
            <v>95.235000000000014</v>
          </cell>
          <cell r="J687">
            <v>0.8</v>
          </cell>
          <cell r="K687">
            <v>76.188000000000017</v>
          </cell>
        </row>
        <row r="693">
          <cell r="A693" t="str">
            <v>SUBTOTAL $</v>
          </cell>
          <cell r="K693">
            <v>76.188000000000017</v>
          </cell>
        </row>
        <row r="695">
          <cell r="A695" t="str">
            <v>IV. MANO DE OBRA</v>
          </cell>
        </row>
        <row r="697">
          <cell r="A697" t="str">
            <v>DESCRIPCIÓN</v>
          </cell>
          <cell r="G697" t="str">
            <v>JORNAL</v>
          </cell>
          <cell r="H697" t="str">
            <v>PRESTACIONES (%)</v>
          </cell>
          <cell r="I697" t="str">
            <v>JR. TOTAL</v>
          </cell>
          <cell r="J697" t="str">
            <v>RENDIMIENTO</v>
          </cell>
          <cell r="K697" t="str">
            <v>Vr. UNITARIO</v>
          </cell>
        </row>
        <row r="698">
          <cell r="A698" t="str">
            <v>Oficial</v>
          </cell>
          <cell r="G698">
            <v>94900</v>
          </cell>
          <cell r="H698">
            <v>165.83</v>
          </cell>
          <cell r="I698">
            <v>157373</v>
          </cell>
          <cell r="J698">
            <v>200</v>
          </cell>
          <cell r="K698">
            <v>786.86500000000001</v>
          </cell>
        </row>
        <row r="699">
          <cell r="A699" t="str">
            <v>Obrero</v>
          </cell>
          <cell r="G699">
            <v>47450</v>
          </cell>
          <cell r="H699">
            <v>185</v>
          </cell>
          <cell r="I699">
            <v>87783</v>
          </cell>
          <cell r="J699">
            <v>200</v>
          </cell>
          <cell r="K699">
            <v>438.91500000000002</v>
          </cell>
        </row>
        <row r="704">
          <cell r="A704" t="str">
            <v>SUBTOTAL $</v>
          </cell>
          <cell r="K704">
            <v>1225.78</v>
          </cell>
        </row>
        <row r="706">
          <cell r="A706" t="str">
            <v>TOTAL COSTO DIRECTO $</v>
          </cell>
          <cell r="K706">
            <v>8696.3880000000045</v>
          </cell>
        </row>
        <row r="708">
          <cell r="A708" t="str">
            <v>V. COSTOS INDIRECTOS</v>
          </cell>
        </row>
        <row r="710">
          <cell r="A710" t="str">
            <v>DESCRIPCIÓN</v>
          </cell>
          <cell r="I710" t="str">
            <v>Porcentaje</v>
          </cell>
          <cell r="J710" t="str">
            <v>Valor Total</v>
          </cell>
        </row>
        <row r="711">
          <cell r="A711" t="str">
            <v>ADMINISTRACION</v>
          </cell>
          <cell r="I711">
            <v>0.24</v>
          </cell>
          <cell r="J711">
            <v>2087.1331200000009</v>
          </cell>
        </row>
        <row r="712">
          <cell r="A712" t="str">
            <v>IMPREVISTOS</v>
          </cell>
          <cell r="I712">
            <v>0</v>
          </cell>
          <cell r="J712">
            <v>0</v>
          </cell>
        </row>
        <row r="713">
          <cell r="A713" t="str">
            <v>UTILIDAD</v>
          </cell>
          <cell r="I713">
            <v>0.05</v>
          </cell>
          <cell r="J713">
            <v>434.81940000000026</v>
          </cell>
        </row>
        <row r="714">
          <cell r="A714" t="str">
            <v>SUBTOTAL $</v>
          </cell>
          <cell r="K714">
            <v>2521.9525200000012</v>
          </cell>
        </row>
        <row r="716">
          <cell r="A716" t="str">
            <v>Precio Unitario Total Aproximado al Peso $</v>
          </cell>
          <cell r="K716">
            <v>11218</v>
          </cell>
        </row>
        <row r="717">
          <cell r="A717" t="str">
            <v>ITEM</v>
          </cell>
          <cell r="B717" t="str">
            <v>DESCRIPCIÓN</v>
          </cell>
          <cell r="I717" t="str">
            <v>UNIDAD</v>
          </cell>
          <cell r="J717" t="str">
            <v>CANTIDAD</v>
          </cell>
          <cell r="K717" t="str">
            <v>Vr. TOTAL</v>
          </cell>
        </row>
        <row r="718">
          <cell r="A718">
            <v>4.0599999999999987</v>
          </cell>
          <cell r="B718" t="str">
            <v>Bordillo de piezas prefabricadas de concreto; incluye la preparación de la superficie de apoyo medidas 80x15x45 cm</v>
          </cell>
          <cell r="I718" t="str">
            <v>m</v>
          </cell>
          <cell r="J718">
            <v>1967.38</v>
          </cell>
          <cell r="K718">
            <v>81250</v>
          </cell>
        </row>
        <row r="720">
          <cell r="A720" t="str">
            <v>I. EQUIPO</v>
          </cell>
        </row>
        <row r="722">
          <cell r="A722" t="str">
            <v>DESCRIPCIÓN</v>
          </cell>
          <cell r="G722" t="str">
            <v>TIPO</v>
          </cell>
          <cell r="I722" t="str">
            <v>TARIFA/HORA</v>
          </cell>
          <cell r="J722" t="str">
            <v>RENDIMIENTO</v>
          </cell>
          <cell r="K722" t="str">
            <v>Vr. UNITARIO</v>
          </cell>
        </row>
        <row r="729">
          <cell r="A729" t="str">
            <v>HERRAMIENTA MENOR (%)</v>
          </cell>
          <cell r="J729">
            <v>0.05</v>
          </cell>
          <cell r="K729">
            <v>140.24033333333335</v>
          </cell>
        </row>
        <row r="730">
          <cell r="A730" t="str">
            <v>SUBTOTAL $</v>
          </cell>
          <cell r="K730">
            <v>140.24033333333335</v>
          </cell>
        </row>
        <row r="732">
          <cell r="A732" t="str">
            <v>II. MATERIALES</v>
          </cell>
        </row>
        <row r="734">
          <cell r="A734" t="str">
            <v>DESCRIPCIÓN</v>
          </cell>
          <cell r="H734" t="str">
            <v>UNIDAD</v>
          </cell>
          <cell r="I734" t="str">
            <v>CANTIDAD</v>
          </cell>
          <cell r="J734" t="str">
            <v>PRECIO UNIT.</v>
          </cell>
          <cell r="K734" t="str">
            <v>Vr. UNITARIO</v>
          </cell>
        </row>
        <row r="735">
          <cell r="A735" t="str">
            <v>Bordillo prefabricado en concreto Ref.A80 NTC-4109, 0,15 x 0,45 x 0.80 m</v>
          </cell>
          <cell r="H735" t="str">
            <v>u</v>
          </cell>
          <cell r="I735">
            <v>1.1499999999999999</v>
          </cell>
          <cell r="J735">
            <v>50735.63</v>
          </cell>
          <cell r="K735">
            <v>58345.974499999989</v>
          </cell>
        </row>
        <row r="736">
          <cell r="A736" t="str">
            <v>Mortero 1:3 para juntas</v>
          </cell>
          <cell r="H736" t="str">
            <v>m3</v>
          </cell>
          <cell r="I736">
            <v>3.0000000000000001E-3</v>
          </cell>
          <cell r="J736">
            <v>564550.66</v>
          </cell>
          <cell r="K736">
            <v>1693.6519800000001</v>
          </cell>
        </row>
        <row r="741">
          <cell r="A741" t="str">
            <v>SUBTOTAL $</v>
          </cell>
          <cell r="K741">
            <v>60039.626479999992</v>
          </cell>
        </row>
        <row r="743">
          <cell r="A743" t="str">
            <v>III. TRANSPORTES</v>
          </cell>
        </row>
        <row r="745">
          <cell r="A745" t="str">
            <v>DESCRIPCIÓN</v>
          </cell>
          <cell r="F745" t="str">
            <v>UNIDAD</v>
          </cell>
          <cell r="G745" t="str">
            <v>CANTIDAD (1)</v>
          </cell>
          <cell r="H745" t="str">
            <v>DISTANCIA (2)</v>
          </cell>
          <cell r="I745" t="str">
            <v>(1) * (2)</v>
          </cell>
          <cell r="J745" t="str">
            <v>TARIFA</v>
          </cell>
          <cell r="K745" t="str">
            <v>Vr. UNITARIO</v>
          </cell>
        </row>
        <row r="752">
          <cell r="A752" t="str">
            <v>SUBTOTAL $</v>
          </cell>
          <cell r="K752">
            <v>0</v>
          </cell>
        </row>
        <row r="754">
          <cell r="A754" t="str">
            <v>IV. MANO DE OBRA</v>
          </cell>
        </row>
        <row r="756">
          <cell r="A756" t="str">
            <v>DESCRIPCIÓN</v>
          </cell>
          <cell r="G756" t="str">
            <v>JORNAL</v>
          </cell>
          <cell r="H756" t="str">
            <v>PRESTACIONES (%)</v>
          </cell>
          <cell r="I756" t="str">
            <v>JR. TOTAL</v>
          </cell>
          <cell r="J756" t="str">
            <v>RENDIMIENTO</v>
          </cell>
          <cell r="K756" t="str">
            <v>Vr. UNITARIO</v>
          </cell>
        </row>
        <row r="757">
          <cell r="A757" t="str">
            <v>Oficial</v>
          </cell>
          <cell r="G757">
            <v>94900</v>
          </cell>
          <cell r="H757">
            <v>165.83</v>
          </cell>
          <cell r="I757">
            <v>157373</v>
          </cell>
          <cell r="J757">
            <v>150</v>
          </cell>
          <cell r="K757">
            <v>1049.1533333333334</v>
          </cell>
        </row>
        <row r="758">
          <cell r="A758" t="str">
            <v>Obrero (3)</v>
          </cell>
          <cell r="G758">
            <v>142350</v>
          </cell>
          <cell r="H758">
            <v>185</v>
          </cell>
          <cell r="I758">
            <v>263348</v>
          </cell>
          <cell r="J758">
            <v>150</v>
          </cell>
          <cell r="K758">
            <v>1755.6533333333334</v>
          </cell>
        </row>
        <row r="763">
          <cell r="A763" t="str">
            <v>SUBTOTAL $</v>
          </cell>
          <cell r="K763">
            <v>2804.8066666666668</v>
          </cell>
        </row>
        <row r="765">
          <cell r="A765" t="str">
            <v>TOTAL COSTO DIRECTO $</v>
          </cell>
          <cell r="K765">
            <v>62984.67347999999</v>
          </cell>
        </row>
        <row r="767">
          <cell r="A767" t="str">
            <v>V. COSTOS INDIRECTOS</v>
          </cell>
        </row>
        <row r="769">
          <cell r="A769" t="str">
            <v>DESCRIPCIÓN</v>
          </cell>
          <cell r="I769" t="str">
            <v>Porcentaje</v>
          </cell>
          <cell r="J769" t="str">
            <v>Valor Total</v>
          </cell>
        </row>
        <row r="770">
          <cell r="A770" t="str">
            <v>ADMINISTRACION</v>
          </cell>
          <cell r="I770">
            <v>0.24</v>
          </cell>
          <cell r="J770">
            <v>15116.321635199996</v>
          </cell>
        </row>
        <row r="771">
          <cell r="A771" t="str">
            <v>IMPREVISTOS</v>
          </cell>
          <cell r="I771">
            <v>0</v>
          </cell>
          <cell r="J771">
            <v>0</v>
          </cell>
        </row>
        <row r="772">
          <cell r="A772" t="str">
            <v>UTILIDAD</v>
          </cell>
          <cell r="I772">
            <v>0.05</v>
          </cell>
          <cell r="J772">
            <v>3149.2336739999996</v>
          </cell>
        </row>
        <row r="773">
          <cell r="A773" t="str">
            <v>SUBTOTAL $</v>
          </cell>
          <cell r="K773">
            <v>18265.555309199997</v>
          </cell>
        </row>
        <row r="775">
          <cell r="A775" t="str">
            <v>Precio Unitario Total Aproximado al Peso $</v>
          </cell>
          <cell r="K775">
            <v>81250</v>
          </cell>
        </row>
        <row r="776">
          <cell r="A776" t="str">
            <v>ITEM</v>
          </cell>
          <cell r="B776" t="str">
            <v>DESCRIPCIÓN</v>
          </cell>
          <cell r="I776" t="str">
            <v>UNIDAD</v>
          </cell>
          <cell r="J776" t="str">
            <v>CANTIDAD</v>
          </cell>
          <cell r="K776" t="str">
            <v>Vr. TOTAL</v>
          </cell>
        </row>
        <row r="777">
          <cell r="A777">
            <v>5.01</v>
          </cell>
          <cell r="B777" t="str">
            <v>Marca vial con pintura en frío</v>
          </cell>
          <cell r="I777" t="str">
            <v>m2</v>
          </cell>
          <cell r="J777">
            <v>41.04</v>
          </cell>
          <cell r="K777">
            <v>55543</v>
          </cell>
        </row>
        <row r="779">
          <cell r="A779" t="str">
            <v>I. EQUIPO</v>
          </cell>
        </row>
        <row r="781">
          <cell r="A781" t="str">
            <v>DESCRIPCIÓN</v>
          </cell>
          <cell r="G781" t="str">
            <v>TIPO</v>
          </cell>
          <cell r="I781" t="str">
            <v>TARIFA/HORA</v>
          </cell>
          <cell r="J781" t="str">
            <v>RENDIMIENTO</v>
          </cell>
          <cell r="K781" t="str">
            <v>Vr. UNITARIO</v>
          </cell>
        </row>
        <row r="782">
          <cell r="A782" t="str">
            <v>Equipo de pintura (Compresor). Presión máxima de trabajo 7 HP</v>
          </cell>
          <cell r="I782">
            <v>14862.18488316296</v>
          </cell>
          <cell r="J782">
            <v>0.125</v>
          </cell>
          <cell r="K782">
            <v>1857.7731103953699</v>
          </cell>
        </row>
        <row r="783">
          <cell r="A783" t="str">
            <v>Camioneta de estacas 4x4</v>
          </cell>
          <cell r="I783">
            <v>62138</v>
          </cell>
          <cell r="J783">
            <v>0.125</v>
          </cell>
          <cell r="K783">
            <v>7767.25</v>
          </cell>
        </row>
        <row r="788">
          <cell r="A788" t="str">
            <v>HERRAMIENTA MENOR (%)</v>
          </cell>
          <cell r="J788">
            <v>0.05</v>
          </cell>
          <cell r="K788">
            <v>328.68828125000005</v>
          </cell>
        </row>
        <row r="789">
          <cell r="A789" t="str">
            <v>SUBTOTAL $</v>
          </cell>
          <cell r="K789">
            <v>9953.7113916453709</v>
          </cell>
        </row>
        <row r="791">
          <cell r="A791" t="str">
            <v>II. MATERIALES</v>
          </cell>
        </row>
        <row r="793">
          <cell r="A793" t="str">
            <v>DESCRIPCIÓN</v>
          </cell>
          <cell r="H793" t="str">
            <v>UNIDAD</v>
          </cell>
          <cell r="I793" t="str">
            <v>CANTIDAD</v>
          </cell>
          <cell r="J793" t="str">
            <v>PRECIO UNIT.</v>
          </cell>
          <cell r="K793" t="str">
            <v>Vr. UNITARIO</v>
          </cell>
        </row>
        <row r="794">
          <cell r="A794" t="str">
            <v xml:space="preserve">Microesferas reflectivas de vidrio </v>
          </cell>
          <cell r="H794" t="str">
            <v>kg</v>
          </cell>
          <cell r="I794">
            <v>0.48039999999999999</v>
          </cell>
          <cell r="J794">
            <v>7255.2435948567027</v>
          </cell>
          <cell r="K794">
            <v>3485.4190229691599</v>
          </cell>
        </row>
        <row r="795">
          <cell r="A795" t="str">
            <v>Disolvente para pintura de demarcacion vial (XILOL)</v>
          </cell>
          <cell r="H795" t="str">
            <v>gl</v>
          </cell>
          <cell r="I795">
            <v>6.5199999999999994E-2</v>
          </cell>
          <cell r="J795">
            <v>47277.944542162433</v>
          </cell>
          <cell r="K795">
            <v>3082.5219841489902</v>
          </cell>
        </row>
        <row r="796">
          <cell r="A796" t="str">
            <v>Pintura acrílica pura para demarcacion vial.</v>
          </cell>
          <cell r="H796" t="str">
            <v>gl</v>
          </cell>
          <cell r="I796">
            <v>0.1293</v>
          </cell>
          <cell r="J796">
            <v>154380.61651576386</v>
          </cell>
          <cell r="K796">
            <v>19961.413715488266</v>
          </cell>
        </row>
        <row r="800">
          <cell r="A800" t="str">
            <v>SUBTOTAL $</v>
          </cell>
          <cell r="K800">
            <v>26529.354722606418</v>
          </cell>
        </row>
        <row r="802">
          <cell r="A802" t="str">
            <v>III. TRANSPORTES</v>
          </cell>
        </row>
        <row r="804">
          <cell r="A804" t="str">
            <v>DESCRIPCIÓN</v>
          </cell>
          <cell r="F804" t="str">
            <v>UNIDAD</v>
          </cell>
          <cell r="G804" t="str">
            <v>CANTIDAD (1)</v>
          </cell>
          <cell r="H804" t="str">
            <v>DISTANCIA (2)</v>
          </cell>
          <cell r="I804" t="str">
            <v>(1) * (2)</v>
          </cell>
          <cell r="J804" t="str">
            <v>TARIFA</v>
          </cell>
          <cell r="K804" t="str">
            <v>Vr. UNITARIO</v>
          </cell>
        </row>
        <row r="811">
          <cell r="A811" t="str">
            <v>SUBTOTAL $</v>
          </cell>
          <cell r="K811">
            <v>0</v>
          </cell>
        </row>
        <row r="813">
          <cell r="A813" t="str">
            <v>IV. MANO DE OBRA</v>
          </cell>
        </row>
        <row r="815">
          <cell r="A815" t="str">
            <v>DESCRIPCIÓN</v>
          </cell>
          <cell r="G815" t="str">
            <v>JORNAL</v>
          </cell>
          <cell r="H815" t="str">
            <v>PRESTACIONES (%)</v>
          </cell>
          <cell r="I815" t="str">
            <v>JR. TOTAL</v>
          </cell>
          <cell r="J815" t="str">
            <v>RENDIMIENTO</v>
          </cell>
          <cell r="K815" t="str">
            <v>Vr. UNITARIO</v>
          </cell>
        </row>
        <row r="816">
          <cell r="A816" t="str">
            <v>Oficial</v>
          </cell>
          <cell r="G816">
            <v>94900</v>
          </cell>
          <cell r="H816">
            <v>165.83</v>
          </cell>
          <cell r="I816">
            <v>157373</v>
          </cell>
          <cell r="J816">
            <v>64</v>
          </cell>
          <cell r="K816">
            <v>2458.953125</v>
          </cell>
        </row>
        <row r="817">
          <cell r="A817" t="str">
            <v>Obrero (3)</v>
          </cell>
          <cell r="G817">
            <v>142350</v>
          </cell>
          <cell r="H817">
            <v>185</v>
          </cell>
          <cell r="I817">
            <v>263348</v>
          </cell>
          <cell r="J817">
            <v>64</v>
          </cell>
          <cell r="K817">
            <v>4114.8125</v>
          </cell>
        </row>
        <row r="822">
          <cell r="A822" t="str">
            <v>SUBTOTAL $</v>
          </cell>
          <cell r="K822">
            <v>6573.765625</v>
          </cell>
        </row>
        <row r="824">
          <cell r="A824" t="str">
            <v>TOTAL COSTO DIRECTO $</v>
          </cell>
          <cell r="K824">
            <v>43056.831739251793</v>
          </cell>
        </row>
        <row r="826">
          <cell r="A826" t="str">
            <v>V. COSTOS INDIRECTOS</v>
          </cell>
        </row>
        <row r="828">
          <cell r="A828" t="str">
            <v>DESCRIPCIÓN</v>
          </cell>
          <cell r="I828" t="str">
            <v>Porcentaje</v>
          </cell>
          <cell r="J828" t="str">
            <v>Valor Total</v>
          </cell>
        </row>
        <row r="829">
          <cell r="A829" t="str">
            <v>ADMINISTRACION</v>
          </cell>
          <cell r="I829">
            <v>0.24</v>
          </cell>
          <cell r="J829">
            <v>10333.639617420429</v>
          </cell>
        </row>
        <row r="830">
          <cell r="A830" t="str">
            <v>IMPREVISTOS</v>
          </cell>
          <cell r="I830">
            <v>0</v>
          </cell>
          <cell r="J830">
            <v>0</v>
          </cell>
        </row>
        <row r="831">
          <cell r="A831" t="str">
            <v>UTILIDAD</v>
          </cell>
          <cell r="I831">
            <v>0.05</v>
          </cell>
          <cell r="J831">
            <v>2152.8415869625896</v>
          </cell>
        </row>
        <row r="832">
          <cell r="A832" t="str">
            <v>SUBTOTAL $</v>
          </cell>
          <cell r="K832">
            <v>12486.481204383019</v>
          </cell>
        </row>
        <row r="834">
          <cell r="A834" t="str">
            <v>Precio Unitario Total Aproximado al Peso $</v>
          </cell>
          <cell r="K834">
            <v>55543</v>
          </cell>
        </row>
        <row r="835">
          <cell r="A835" t="str">
            <v>ITEM</v>
          </cell>
          <cell r="B835" t="str">
            <v>DESCRIPCIÓN</v>
          </cell>
          <cell r="I835" t="str">
            <v>UNIDAD</v>
          </cell>
          <cell r="J835" t="str">
            <v>CANTIDAD</v>
          </cell>
          <cell r="K835" t="str">
            <v>Vr. TOTAL</v>
          </cell>
        </row>
        <row r="836">
          <cell r="A836">
            <v>5.0199999999999996</v>
          </cell>
          <cell r="B836" t="str">
            <v xml:space="preserve">Señal vertical de tránsito tipo SR, SP y/o SI, tablero en lámina con lamina retrorreflectiva tipo IV (60x60 cm) </v>
          </cell>
          <cell r="I836" t="str">
            <v>und</v>
          </cell>
          <cell r="J836">
            <v>11</v>
          </cell>
          <cell r="K836">
            <v>867670</v>
          </cell>
        </row>
        <row r="838">
          <cell r="A838" t="str">
            <v>I. EQUIPO</v>
          </cell>
        </row>
        <row r="840">
          <cell r="A840" t="str">
            <v>DESCRIPCIÓN</v>
          </cell>
          <cell r="G840" t="str">
            <v>TIPO</v>
          </cell>
          <cell r="I840" t="str">
            <v>TARIFA/HORA</v>
          </cell>
          <cell r="J840" t="str">
            <v>RENDIMIENTO</v>
          </cell>
          <cell r="K840" t="str">
            <v>Vr. UNITARIO</v>
          </cell>
        </row>
        <row r="841">
          <cell r="A841" t="str">
            <v>Camioneta de estacas 4x4</v>
          </cell>
          <cell r="I841">
            <v>62138</v>
          </cell>
          <cell r="J841">
            <v>0.5</v>
          </cell>
          <cell r="K841">
            <v>31069</v>
          </cell>
        </row>
        <row r="847">
          <cell r="A847" t="str">
            <v>HERRAMIENTA MENOR (%)</v>
          </cell>
          <cell r="J847">
            <v>0.05</v>
          </cell>
          <cell r="K847">
            <v>1314.7531250000002</v>
          </cell>
        </row>
        <row r="848">
          <cell r="A848" t="str">
            <v>SUBTOTAL $</v>
          </cell>
          <cell r="K848">
            <v>32383.753124999999</v>
          </cell>
        </row>
        <row r="850">
          <cell r="A850" t="str">
            <v>II. MATERIALES</v>
          </cell>
        </row>
        <row r="852">
          <cell r="A852" t="str">
            <v>DESCRIPCIÓN</v>
          </cell>
          <cell r="H852" t="str">
            <v>UNIDAD</v>
          </cell>
          <cell r="I852" t="str">
            <v>CANTIDAD</v>
          </cell>
          <cell r="J852" t="str">
            <v>PRECIO UNIT.</v>
          </cell>
          <cell r="K852" t="str">
            <v>Vr. UNITARIO</v>
          </cell>
        </row>
        <row r="853">
          <cell r="A853" t="str">
            <v>Poste para señal de tránsito en ángulo de hierro de 2" x 2" x 1/4" de 3.5m.</v>
          </cell>
          <cell r="H853" t="str">
            <v>u</v>
          </cell>
          <cell r="I853">
            <v>1</v>
          </cell>
          <cell r="J853">
            <v>154235.62063896054</v>
          </cell>
          <cell r="K853">
            <v>154235.62063896054</v>
          </cell>
        </row>
        <row r="854">
          <cell r="A854" t="str">
            <v>Señal SR, SP y/o SI, tablero en lámina galvanizada de 60x60 cm, calibre 16, retrorreflectiva tipo IX.</v>
          </cell>
          <cell r="H854" t="str">
            <v>u</v>
          </cell>
          <cell r="I854">
            <v>1</v>
          </cell>
          <cell r="J854">
            <v>442025.17322677199</v>
          </cell>
          <cell r="K854">
            <v>442025.17322677199</v>
          </cell>
        </row>
        <row r="855">
          <cell r="A855" t="str">
            <v>Concreto resistencia 14 MPa</v>
          </cell>
          <cell r="H855" t="str">
            <v>m3</v>
          </cell>
          <cell r="I855">
            <v>3.3399999999999999E-2</v>
          </cell>
          <cell r="J855">
            <v>510404.83682352939</v>
          </cell>
          <cell r="K855">
            <v>17047.52154990588</v>
          </cell>
        </row>
        <row r="859">
          <cell r="A859" t="str">
            <v>SUBTOTAL $</v>
          </cell>
          <cell r="K859">
            <v>613308.31541563838</v>
          </cell>
        </row>
        <row r="861">
          <cell r="A861" t="str">
            <v>III. TRANSPORTES</v>
          </cell>
        </row>
        <row r="863">
          <cell r="A863" t="str">
            <v>DESCRIPCIÓN</v>
          </cell>
          <cell r="F863" t="str">
            <v>UNIDAD</v>
          </cell>
          <cell r="G863" t="str">
            <v>CANTIDAD (1)</v>
          </cell>
          <cell r="H863" t="str">
            <v>DISTANCIA (2)</v>
          </cell>
          <cell r="I863" t="str">
            <v>(1) * (2)</v>
          </cell>
          <cell r="J863" t="str">
            <v>TARIFA</v>
          </cell>
          <cell r="K863" t="str">
            <v>Vr. UNITARIO</v>
          </cell>
        </row>
        <row r="864">
          <cell r="A864" t="str">
            <v>Transporte de concreto</v>
          </cell>
          <cell r="F864" t="str">
            <v>m3-km</v>
          </cell>
          <cell r="G864">
            <v>3.3399999999999999E-2</v>
          </cell>
          <cell r="H864">
            <v>10</v>
          </cell>
          <cell r="I864">
            <v>0.33399999999999996</v>
          </cell>
          <cell r="J864">
            <v>1872.874968147456</v>
          </cell>
          <cell r="K864">
            <v>625.5402393612502</v>
          </cell>
        </row>
        <row r="870">
          <cell r="A870" t="str">
            <v>SUBTOTAL $</v>
          </cell>
          <cell r="K870">
            <v>625.5402393612502</v>
          </cell>
        </row>
        <row r="872">
          <cell r="A872" t="str">
            <v>IV. MANO DE OBRA</v>
          </cell>
        </row>
        <row r="874">
          <cell r="A874" t="str">
            <v>DESCRIPCIÓN</v>
          </cell>
          <cell r="G874" t="str">
            <v>JORNAL</v>
          </cell>
          <cell r="H874" t="str">
            <v>PRESTACIONES (%)</v>
          </cell>
          <cell r="I874" t="str">
            <v>JR. TOTAL</v>
          </cell>
          <cell r="J874" t="str">
            <v>RENDIMIENTO</v>
          </cell>
          <cell r="K874" t="str">
            <v>Vr. UNITARIO</v>
          </cell>
        </row>
        <row r="875">
          <cell r="A875" t="str">
            <v>Oficial</v>
          </cell>
          <cell r="G875">
            <v>94900</v>
          </cell>
          <cell r="H875">
            <v>165.83</v>
          </cell>
          <cell r="I875">
            <v>157373</v>
          </cell>
          <cell r="J875">
            <v>16</v>
          </cell>
          <cell r="K875">
            <v>9835.8125</v>
          </cell>
        </row>
        <row r="876">
          <cell r="A876" t="str">
            <v>Obrero (3)</v>
          </cell>
          <cell r="G876">
            <v>142350</v>
          </cell>
          <cell r="H876">
            <v>185</v>
          </cell>
          <cell r="I876">
            <v>263348</v>
          </cell>
          <cell r="J876">
            <v>16</v>
          </cell>
          <cell r="K876">
            <v>16459.25</v>
          </cell>
        </row>
        <row r="881">
          <cell r="A881" t="str">
            <v>SUBTOTAL $</v>
          </cell>
          <cell r="K881">
            <v>26295.0625</v>
          </cell>
        </row>
        <row r="883">
          <cell r="A883" t="str">
            <v>TOTAL COSTO DIRECTO $</v>
          </cell>
          <cell r="K883">
            <v>672612.67127999966</v>
          </cell>
        </row>
        <row r="885">
          <cell r="A885" t="str">
            <v>V. COSTOS INDIRECTOS</v>
          </cell>
        </row>
        <row r="887">
          <cell r="A887" t="str">
            <v>DESCRIPCIÓN</v>
          </cell>
          <cell r="I887" t="str">
            <v>Porcentaje</v>
          </cell>
          <cell r="J887" t="str">
            <v>Valor Total</v>
          </cell>
        </row>
        <row r="888">
          <cell r="A888" t="str">
            <v>ADMINISTRACION</v>
          </cell>
          <cell r="I888">
            <v>0.24</v>
          </cell>
          <cell r="J888">
            <v>161427.04110719991</v>
          </cell>
        </row>
        <row r="889">
          <cell r="A889" t="str">
            <v>IMPREVISTOS</v>
          </cell>
          <cell r="I889">
            <v>0</v>
          </cell>
          <cell r="J889">
            <v>0</v>
          </cell>
        </row>
        <row r="890">
          <cell r="A890" t="str">
            <v>UTILIDAD</v>
          </cell>
          <cell r="I890">
            <v>0.05</v>
          </cell>
          <cell r="J890">
            <v>33630.633563999982</v>
          </cell>
        </row>
        <row r="891">
          <cell r="A891" t="str">
            <v>SUBTOTAL $</v>
          </cell>
          <cell r="K891">
            <v>195057.6746711999</v>
          </cell>
        </row>
        <row r="893">
          <cell r="A893" t="str">
            <v>Precio Unitario Total Aproximado al Peso $</v>
          </cell>
          <cell r="K893">
            <v>867670</v>
          </cell>
        </row>
        <row r="894">
          <cell r="A894" t="str">
            <v>ITEM</v>
          </cell>
          <cell r="B894" t="str">
            <v>DESCRIPCIÓN</v>
          </cell>
          <cell r="I894" t="str">
            <v>UNIDAD</v>
          </cell>
          <cell r="J894" t="str">
            <v>CANTIDAD</v>
          </cell>
          <cell r="K894" t="str">
            <v>Vr. TOTAL</v>
          </cell>
        </row>
        <row r="895">
          <cell r="A895">
            <v>6.01</v>
          </cell>
          <cell r="B895" t="str">
            <v>Transporte de materiales provenientes de la excavación de la explanación, canales y préstamos para distancias mayores de mil metros (1.000 m) medidos a partir de cien metros (100 m)</v>
          </cell>
          <cell r="I895" t="str">
            <v>m3-km</v>
          </cell>
          <cell r="J895">
            <v>37736.870000000003</v>
          </cell>
          <cell r="K895">
            <v>1842</v>
          </cell>
        </row>
        <row r="897">
          <cell r="A897" t="str">
            <v>I. EQUIPO</v>
          </cell>
        </row>
        <row r="899">
          <cell r="A899" t="str">
            <v>DESCRIPCIÓN</v>
          </cell>
          <cell r="G899" t="str">
            <v>TIPO</v>
          </cell>
          <cell r="I899" t="str">
            <v>TARIFA/HORA</v>
          </cell>
          <cell r="J899" t="str">
            <v>RENDIMIENTO</v>
          </cell>
          <cell r="K899" t="str">
            <v>Vr. UNITARIO</v>
          </cell>
        </row>
        <row r="900">
          <cell r="A900" t="str">
            <v>Volqueta 6 m3</v>
          </cell>
          <cell r="I900">
            <v>112302</v>
          </cell>
          <cell r="J900">
            <v>1.27157E-2</v>
          </cell>
          <cell r="K900">
            <v>1427.9985414</v>
          </cell>
        </row>
        <row r="906">
          <cell r="A906" t="str">
            <v>HERRAMIENTA MENOR (%)</v>
          </cell>
          <cell r="J906">
            <v>0</v>
          </cell>
          <cell r="K906">
            <v>0</v>
          </cell>
        </row>
        <row r="907">
          <cell r="A907" t="str">
            <v>SUBTOTAL $</v>
          </cell>
          <cell r="K907">
            <v>1427.9985414</v>
          </cell>
        </row>
        <row r="909">
          <cell r="A909" t="str">
            <v>II. MATERIALES</v>
          </cell>
        </row>
        <row r="911">
          <cell r="A911" t="str">
            <v>DESCRIPCIÓN</v>
          </cell>
          <cell r="H911" t="str">
            <v>UNIDAD</v>
          </cell>
          <cell r="I911" t="str">
            <v>CANTIDAD</v>
          </cell>
          <cell r="J911" t="str">
            <v>PRECIO UNIT.</v>
          </cell>
          <cell r="K911" t="str">
            <v>Vr. UNITARIO</v>
          </cell>
        </row>
        <row r="918">
          <cell r="A918" t="str">
            <v>SUBTOTAL $</v>
          </cell>
          <cell r="K918">
            <v>0</v>
          </cell>
        </row>
        <row r="920">
          <cell r="A920" t="str">
            <v>III. TRANSPORTES</v>
          </cell>
        </row>
        <row r="922">
          <cell r="A922" t="str">
            <v>DESCRIPCIÓN</v>
          </cell>
          <cell r="F922" t="str">
            <v>UNIDAD</v>
          </cell>
          <cell r="G922" t="str">
            <v>CANTIDAD (1)</v>
          </cell>
          <cell r="H922" t="str">
            <v>DISTANCIA (2)</v>
          </cell>
          <cell r="I922" t="str">
            <v>(1) * (2)</v>
          </cell>
          <cell r="J922" t="str">
            <v>TARIFA</v>
          </cell>
          <cell r="K922" t="str">
            <v>Vr. UNITARIO</v>
          </cell>
        </row>
        <row r="929">
          <cell r="A929" t="str">
            <v>SUBTOTAL $</v>
          </cell>
          <cell r="K929">
            <v>0</v>
          </cell>
        </row>
        <row r="931">
          <cell r="A931" t="str">
            <v>IV. MANO DE OBRA</v>
          </cell>
        </row>
        <row r="933">
          <cell r="A933" t="str">
            <v>DESCRIPCIÓN</v>
          </cell>
          <cell r="G933" t="str">
            <v>JORNAL</v>
          </cell>
          <cell r="H933" t="str">
            <v>PRESTACIONES (%)</v>
          </cell>
          <cell r="I933" t="str">
            <v>JR. TOTAL</v>
          </cell>
          <cell r="J933" t="str">
            <v>RENDIMIENTO</v>
          </cell>
          <cell r="K933" t="str">
            <v>Vr. UNITARIO</v>
          </cell>
        </row>
        <row r="940">
          <cell r="A940" t="str">
            <v>SUBTOTAL $</v>
          </cell>
          <cell r="K940">
            <v>0</v>
          </cell>
        </row>
        <row r="942">
          <cell r="A942" t="str">
            <v>TOTAL COSTO DIRECTO $</v>
          </cell>
          <cell r="K942">
            <v>1427.9985414</v>
          </cell>
        </row>
        <row r="944">
          <cell r="A944" t="str">
            <v>V. COSTOS INDIRECTOS</v>
          </cell>
        </row>
        <row r="946">
          <cell r="A946" t="str">
            <v>DESCRIPCIÓN</v>
          </cell>
          <cell r="I946" t="str">
            <v>Porcentaje</v>
          </cell>
          <cell r="J946" t="str">
            <v>Valor Total</v>
          </cell>
        </row>
        <row r="947">
          <cell r="A947" t="str">
            <v>ADMINISTRACION</v>
          </cell>
          <cell r="I947">
            <v>0.24</v>
          </cell>
          <cell r="J947">
            <v>342.719649936</v>
          </cell>
        </row>
        <row r="948">
          <cell r="A948" t="str">
            <v>IMPREVISTOS</v>
          </cell>
          <cell r="I948">
            <v>0</v>
          </cell>
          <cell r="J948">
            <v>0</v>
          </cell>
        </row>
        <row r="949">
          <cell r="A949" t="str">
            <v>UTILIDAD</v>
          </cell>
          <cell r="I949">
            <v>0.05</v>
          </cell>
          <cell r="J949">
            <v>71.399927070000004</v>
          </cell>
        </row>
        <row r="950">
          <cell r="A950" t="str">
            <v>SUBTOTAL $</v>
          </cell>
          <cell r="K950">
            <v>414.11957700599999</v>
          </cell>
        </row>
        <row r="952">
          <cell r="A952" t="str">
            <v>Precio Unitario Total Aproximado al Peso $</v>
          </cell>
          <cell r="K952">
            <v>1842</v>
          </cell>
        </row>
        <row r="953">
          <cell r="A953" t="str">
            <v>ITEM</v>
          </cell>
          <cell r="B953" t="str">
            <v>DESCRIPCIÓN</v>
          </cell>
          <cell r="I953" t="str">
            <v>UNIDAD</v>
          </cell>
          <cell r="J953" t="str">
            <v>CANTIDAD</v>
          </cell>
          <cell r="K953" t="str">
            <v>Vr. TOTAL</v>
          </cell>
        </row>
        <row r="954">
          <cell r="A954">
            <v>7.01</v>
          </cell>
          <cell r="B954" t="str">
            <v>Andén con loseta prefabricada A-40</v>
          </cell>
          <cell r="I954" t="str">
            <v>m2</v>
          </cell>
          <cell r="J954">
            <v>786.95</v>
          </cell>
          <cell r="K954">
            <v>109858</v>
          </cell>
        </row>
        <row r="956">
          <cell r="A956" t="str">
            <v>I. EQUIPO</v>
          </cell>
        </row>
        <row r="958">
          <cell r="A958" t="str">
            <v>DESCRIPCIÓN</v>
          </cell>
          <cell r="G958" t="str">
            <v>TIPO</v>
          </cell>
          <cell r="I958" t="str">
            <v>TARIFA/HORA</v>
          </cell>
          <cell r="J958" t="str">
            <v>RENDIMIENTO</v>
          </cell>
          <cell r="K958" t="str">
            <v>Vr. UNITARIO</v>
          </cell>
        </row>
        <row r="959">
          <cell r="K959">
            <v>0</v>
          </cell>
        </row>
        <row r="965">
          <cell r="A965" t="str">
            <v>HERRAMIENTA MENOR (%)</v>
          </cell>
        </row>
        <row r="966">
          <cell r="A966" t="str">
            <v>SUBTOTAL $</v>
          </cell>
          <cell r="K966">
            <v>0</v>
          </cell>
        </row>
        <row r="968">
          <cell r="A968" t="str">
            <v>II. MATERIALES</v>
          </cell>
        </row>
        <row r="970">
          <cell r="A970" t="str">
            <v>DESCRIPCIÓN</v>
          </cell>
          <cell r="H970" t="str">
            <v>UNIDAD</v>
          </cell>
          <cell r="I970" t="str">
            <v>CANTIDAD</v>
          </cell>
          <cell r="J970" t="str">
            <v>PRECIO UNIT.</v>
          </cell>
          <cell r="K970" t="str">
            <v>Vr. UNITARIO</v>
          </cell>
        </row>
        <row r="971">
          <cell r="A971" t="str">
            <v>Loseta prefabricada estoperol 400x400x60mm</v>
          </cell>
          <cell r="H971" t="str">
            <v>m2</v>
          </cell>
          <cell r="I971">
            <v>1</v>
          </cell>
          <cell r="J971">
            <v>55625</v>
          </cell>
          <cell r="K971">
            <v>55625</v>
          </cell>
        </row>
        <row r="972">
          <cell r="A972" t="str">
            <v>Mortero 1:3 elaborado en obra</v>
          </cell>
          <cell r="H972" t="str">
            <v>m3</v>
          </cell>
          <cell r="I972">
            <v>1.4999999999999999E-2</v>
          </cell>
          <cell r="J972">
            <v>506036</v>
          </cell>
          <cell r="K972">
            <v>7590.54</v>
          </cell>
        </row>
        <row r="973">
          <cell r="K973">
            <v>0</v>
          </cell>
        </row>
        <row r="977">
          <cell r="A977" t="str">
            <v>SUBTOTAL $</v>
          </cell>
          <cell r="K977">
            <v>63215.54</v>
          </cell>
        </row>
        <row r="979">
          <cell r="A979" t="str">
            <v>III. TRANSPORTES</v>
          </cell>
        </row>
        <row r="981">
          <cell r="A981" t="str">
            <v>DESCRIPCIÓN</v>
          </cell>
          <cell r="F981" t="str">
            <v>UNIDAD</v>
          </cell>
          <cell r="G981" t="str">
            <v>CANTIDAD (1)</v>
          </cell>
          <cell r="H981" t="str">
            <v>DISTANCIA (2)</v>
          </cell>
          <cell r="I981" t="str">
            <v>(1) * (2)</v>
          </cell>
          <cell r="J981" t="str">
            <v>TARIFA</v>
          </cell>
          <cell r="K981" t="str">
            <v>Vr. UNITARIO</v>
          </cell>
        </row>
        <row r="982">
          <cell r="A982" t="str">
            <v>Transporte de concreto</v>
          </cell>
          <cell r="F982" t="str">
            <v>m3-km</v>
          </cell>
          <cell r="G982">
            <v>0</v>
          </cell>
          <cell r="H982">
            <v>10</v>
          </cell>
          <cell r="I982">
            <v>0</v>
          </cell>
          <cell r="J982">
            <v>1872.874968147456</v>
          </cell>
          <cell r="K982">
            <v>0</v>
          </cell>
        </row>
        <row r="988">
          <cell r="A988" t="str">
            <v>SUBTOTAL $</v>
          </cell>
          <cell r="K988">
            <v>0</v>
          </cell>
        </row>
        <row r="990">
          <cell r="A990" t="str">
            <v>IV. MANO DE OBRA</v>
          </cell>
        </row>
        <row r="992">
          <cell r="A992" t="str">
            <v>DESCRIPCIÓN</v>
          </cell>
          <cell r="G992" t="str">
            <v>JORNAL</v>
          </cell>
          <cell r="H992" t="str">
            <v>PRESTACIONES (%)</v>
          </cell>
          <cell r="I992" t="str">
            <v>JR. TOTAL</v>
          </cell>
          <cell r="J992" t="str">
            <v>RENDIMIENTO</v>
          </cell>
          <cell r="K992" t="str">
            <v>Vr. UNITARIO</v>
          </cell>
        </row>
        <row r="993">
          <cell r="A993" t="str">
            <v>Oficial</v>
          </cell>
        </row>
        <row r="994">
          <cell r="A994" t="str">
            <v>Obrero (3)</v>
          </cell>
          <cell r="G994">
            <v>94900</v>
          </cell>
          <cell r="H994">
            <v>1.85</v>
          </cell>
          <cell r="I994">
            <v>175565</v>
          </cell>
          <cell r="J994">
            <v>8</v>
          </cell>
          <cell r="K994">
            <v>21945.625</v>
          </cell>
        </row>
        <row r="999">
          <cell r="A999" t="str">
            <v>SUBTOTAL $</v>
          </cell>
          <cell r="K999">
            <v>21945.625</v>
          </cell>
        </row>
        <row r="1001">
          <cell r="A1001" t="str">
            <v>TOTAL COSTO DIRECTO $</v>
          </cell>
          <cell r="K1001">
            <v>85161.165000000008</v>
          </cell>
        </row>
        <row r="1003">
          <cell r="A1003" t="str">
            <v>V. COSTOS INDIRECTOS</v>
          </cell>
        </row>
        <row r="1005">
          <cell r="A1005" t="str">
            <v>DESCRIPCIÓN</v>
          </cell>
          <cell r="I1005" t="str">
            <v>Porcentaje</v>
          </cell>
          <cell r="J1005" t="str">
            <v>Valor Total</v>
          </cell>
        </row>
        <row r="1006">
          <cell r="A1006" t="str">
            <v>ADMINISTRACION</v>
          </cell>
          <cell r="I1006">
            <v>0.24</v>
          </cell>
          <cell r="J1006">
            <v>20438.679599999999</v>
          </cell>
        </row>
        <row r="1007">
          <cell r="A1007" t="str">
            <v>IMPREVISTOS</v>
          </cell>
          <cell r="I1007">
            <v>0</v>
          </cell>
          <cell r="J1007">
            <v>0</v>
          </cell>
        </row>
        <row r="1008">
          <cell r="A1008" t="str">
            <v>UTILIDAD</v>
          </cell>
          <cell r="I1008">
            <v>0.05</v>
          </cell>
          <cell r="J1008">
            <v>4258.058250000001</v>
          </cell>
        </row>
        <row r="1009">
          <cell r="A1009" t="str">
            <v>SUBTOTAL $</v>
          </cell>
          <cell r="K1009">
            <v>24696.737850000001</v>
          </cell>
        </row>
        <row r="1011">
          <cell r="A1011" t="str">
            <v>Precio Unitario Total Aproximado al Peso $</v>
          </cell>
          <cell r="K1011">
            <v>109858</v>
          </cell>
        </row>
      </sheetData>
      <sheetData sheetId="2" refreshError="1">
        <row r="23">
          <cell r="G23">
            <v>29323044</v>
          </cell>
        </row>
      </sheetData>
      <sheetData sheetId="3" refreshError="1">
        <row r="70">
          <cell r="J70">
            <v>34032975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9">
          <cell r="A9" t="str">
            <v>1. EXPLANACIONES</v>
          </cell>
        </row>
        <row r="10">
          <cell r="A10">
            <v>1.01</v>
          </cell>
          <cell r="B10" t="str">
            <v>Demolición de pisos y andenes de concreto</v>
          </cell>
          <cell r="C10" t="str">
            <v>m2</v>
          </cell>
          <cell r="D10">
            <v>24.91</v>
          </cell>
        </row>
        <row r="11">
          <cell r="B11" t="str">
            <v>Vías Cgto. Uveros</v>
          </cell>
        </row>
        <row r="12">
          <cell r="B12" t="str">
            <v>Andenes Existentes</v>
          </cell>
          <cell r="C12" t="str">
            <v>m2</v>
          </cell>
          <cell r="D12">
            <v>24.910000000000004</v>
          </cell>
        </row>
        <row r="13">
          <cell r="A13">
            <v>1.02</v>
          </cell>
          <cell r="B13" t="str">
            <v>Excavación sin clasificar de la explanación y canales</v>
          </cell>
          <cell r="C13" t="str">
            <v>m3</v>
          </cell>
          <cell r="D13">
            <v>2990.7</v>
          </cell>
        </row>
        <row r="14">
          <cell r="B14" t="str">
            <v>Vías Cgto. Uveros</v>
          </cell>
        </row>
        <row r="15">
          <cell r="B15" t="str">
            <v xml:space="preserve">Andén </v>
          </cell>
          <cell r="C15" t="str">
            <v>m3</v>
          </cell>
          <cell r="D15">
            <v>383.64</v>
          </cell>
        </row>
        <row r="16">
          <cell r="B16" t="str">
            <v>Pavimento</v>
          </cell>
          <cell r="C16" t="str">
            <v>m3</v>
          </cell>
          <cell r="D16">
            <v>2607.0619999999994</v>
          </cell>
        </row>
        <row r="17">
          <cell r="A17">
            <v>1.03</v>
          </cell>
          <cell r="B17" t="str">
            <v>Terraplenes</v>
          </cell>
          <cell r="C17" t="str">
            <v>m3</v>
          </cell>
          <cell r="D17">
            <v>43.93</v>
          </cell>
        </row>
        <row r="18">
          <cell r="B18" t="str">
            <v>Vías Cgto. Uveros</v>
          </cell>
        </row>
        <row r="19">
          <cell r="B19" t="str">
            <v>Pavimento</v>
          </cell>
          <cell r="C19" t="str">
            <v>m3</v>
          </cell>
          <cell r="D19">
            <v>43.933999999999997</v>
          </cell>
        </row>
        <row r="20">
          <cell r="A20">
            <v>1.04</v>
          </cell>
          <cell r="B20" t="str">
            <v>Mejoramiento de la subrasante con adición de materiales (afirmado)</v>
          </cell>
          <cell r="C20" t="str">
            <v>m3</v>
          </cell>
          <cell r="D20">
            <v>1182.9100000000001</v>
          </cell>
        </row>
        <row r="21">
          <cell r="B21" t="str">
            <v>Vías Cgto. Uveros</v>
          </cell>
        </row>
        <row r="22">
          <cell r="B22" t="str">
            <v>Pavimento</v>
          </cell>
          <cell r="C22" t="str">
            <v>m3</v>
          </cell>
          <cell r="D22">
            <v>1182.9068000000002</v>
          </cell>
        </row>
        <row r="23">
          <cell r="A23">
            <v>1.05</v>
          </cell>
          <cell r="B23" t="str">
            <v>Geotextil para separación de suelos de subrasante y capas granulares Tejido T-2400</v>
          </cell>
          <cell r="C23" t="str">
            <v>m2</v>
          </cell>
          <cell r="D23">
            <v>6245.94</v>
          </cell>
        </row>
        <row r="24">
          <cell r="B24" t="str">
            <v>Vías Cgto. Uveros</v>
          </cell>
        </row>
        <row r="25">
          <cell r="B25" t="str">
            <v>Pavimento</v>
          </cell>
          <cell r="C25" t="str">
            <v>m2</v>
          </cell>
          <cell r="D25">
            <v>6245.94</v>
          </cell>
        </row>
        <row r="26">
          <cell r="A26" t="str">
            <v>2. AFIRMADOS, SUBBASES Y BASES</v>
          </cell>
        </row>
        <row r="27">
          <cell r="A27">
            <v>2.0099999999999998</v>
          </cell>
          <cell r="B27" t="str">
            <v>Sub-base granular clase C</v>
          </cell>
          <cell r="C27" t="str">
            <v>m3</v>
          </cell>
          <cell r="D27">
            <v>1478.02</v>
          </cell>
        </row>
        <row r="28">
          <cell r="B28" t="str">
            <v>Vías Cgto. Uveros</v>
          </cell>
        </row>
        <row r="29">
          <cell r="B29" t="str">
            <v xml:space="preserve">Andén </v>
          </cell>
          <cell r="C29" t="str">
            <v>m3</v>
          </cell>
          <cell r="D29">
            <v>295.11</v>
          </cell>
        </row>
        <row r="30">
          <cell r="B30" t="str">
            <v>Pavimento</v>
          </cell>
          <cell r="C30" t="str">
            <v>m3</v>
          </cell>
          <cell r="D30">
            <v>1182.9068000000002</v>
          </cell>
        </row>
        <row r="31">
          <cell r="A31" t="str">
            <v>3. PAVIMENTOS DE CONCRETO</v>
          </cell>
        </row>
        <row r="32">
          <cell r="A32">
            <v>3.01</v>
          </cell>
          <cell r="B32" t="str">
            <v>Pavimento de concreto hidráulico MR = 4.0 MPa</v>
          </cell>
          <cell r="C32" t="str">
            <v>m3</v>
          </cell>
          <cell r="D32">
            <v>1062.8800000000001</v>
          </cell>
        </row>
        <row r="33">
          <cell r="B33" t="str">
            <v>Vías Cgto. Uveros</v>
          </cell>
        </row>
        <row r="34">
          <cell r="B34" t="str">
            <v>Pavimento</v>
          </cell>
          <cell r="C34" t="str">
            <v>m3</v>
          </cell>
          <cell r="D34">
            <v>1062.8800000000001</v>
          </cell>
        </row>
        <row r="35">
          <cell r="A35" t="str">
            <v>4. ESTRUCTURAS Y DRENAJES</v>
          </cell>
        </row>
        <row r="36">
          <cell r="A36">
            <v>4.01</v>
          </cell>
          <cell r="B36" t="str">
            <v>Excavaciones varias sin clasificar</v>
          </cell>
          <cell r="C36" t="str">
            <v>m3</v>
          </cell>
          <cell r="D36">
            <v>6.55</v>
          </cell>
        </row>
        <row r="37">
          <cell r="B37" t="str">
            <v>Vías Cgto. Uveros</v>
          </cell>
        </row>
        <row r="38">
          <cell r="B38" t="str">
            <v>Aliviaderos</v>
          </cell>
          <cell r="C38" t="str">
            <v>m3</v>
          </cell>
          <cell r="D38">
            <v>6.55</v>
          </cell>
        </row>
        <row r="39">
          <cell r="A39">
            <v>4.0199999999999996</v>
          </cell>
          <cell r="B39" t="str">
            <v>Rellenos para estructuras con recebo</v>
          </cell>
          <cell r="C39" t="str">
            <v>m3</v>
          </cell>
          <cell r="D39">
            <v>1.54</v>
          </cell>
        </row>
        <row r="40">
          <cell r="B40" t="str">
            <v>Vías Cgto. Uveros</v>
          </cell>
        </row>
        <row r="41">
          <cell r="B41" t="str">
            <v>Aliviaderos</v>
          </cell>
          <cell r="C41" t="str">
            <v>m3</v>
          </cell>
          <cell r="D41">
            <v>1.54</v>
          </cell>
        </row>
        <row r="42">
          <cell r="A42">
            <v>4.0299999999999994</v>
          </cell>
          <cell r="B42" t="str">
            <v>Concreto Clase D reforzado de resistencia 21 MPa para para losas, pantallas laterales, diente y disipador de energía de aliviaderos</v>
          </cell>
          <cell r="C42" t="str">
            <v>m3</v>
          </cell>
          <cell r="D42">
            <v>120.23</v>
          </cell>
        </row>
        <row r="43">
          <cell r="B43" t="str">
            <v>Vías Cgto. Uveros</v>
          </cell>
        </row>
        <row r="44">
          <cell r="B44" t="str">
            <v xml:space="preserve">Andén </v>
          </cell>
          <cell r="C44" t="str">
            <v>m3</v>
          </cell>
          <cell r="D44">
            <v>118.04</v>
          </cell>
        </row>
        <row r="45">
          <cell r="B45" t="str">
            <v>Aliviaderos</v>
          </cell>
          <cell r="C45" t="str">
            <v>m3</v>
          </cell>
          <cell r="D45">
            <v>2.19</v>
          </cell>
        </row>
        <row r="46">
          <cell r="A46">
            <v>4.0399999999999991</v>
          </cell>
          <cell r="B46" t="str">
            <v>Concreto Clase F simple de resistencia 14 MPa para solado de limpieza</v>
          </cell>
          <cell r="C46" t="str">
            <v>m3</v>
          </cell>
          <cell r="D46">
            <v>0.39</v>
          </cell>
        </row>
        <row r="47">
          <cell r="B47" t="str">
            <v>Vías Cgto. Uveros</v>
          </cell>
        </row>
        <row r="48">
          <cell r="B48" t="str">
            <v>Aliviaderos</v>
          </cell>
          <cell r="C48" t="str">
            <v>m3</v>
          </cell>
          <cell r="D48">
            <v>0.39</v>
          </cell>
        </row>
        <row r="49">
          <cell r="A49">
            <v>4.0499999999999989</v>
          </cell>
          <cell r="B49" t="str">
            <v>Acero de refuerzo fy 420 MPa</v>
          </cell>
          <cell r="C49" t="str">
            <v>kg</v>
          </cell>
          <cell r="D49">
            <v>20473.48</v>
          </cell>
        </row>
        <row r="50">
          <cell r="B50" t="str">
            <v>Vías Cgto. Uveros</v>
          </cell>
        </row>
        <row r="51">
          <cell r="B51" t="str">
            <v>Dóvelas</v>
          </cell>
          <cell r="C51" t="str">
            <v>kg</v>
          </cell>
          <cell r="D51">
            <v>9884.3075100000005</v>
          </cell>
        </row>
        <row r="52">
          <cell r="B52" t="str">
            <v>Anclajes</v>
          </cell>
          <cell r="C52" t="str">
            <v>kg</v>
          </cell>
          <cell r="D52">
            <v>995.37669000000005</v>
          </cell>
        </row>
        <row r="53">
          <cell r="B53" t="str">
            <v>Losas reforzadas</v>
          </cell>
          <cell r="C53" t="str">
            <v>kg</v>
          </cell>
          <cell r="D53">
            <v>5243.5488000000005</v>
          </cell>
        </row>
        <row r="54">
          <cell r="B54" t="str">
            <v>Vigueta confinamiento longitudinal</v>
          </cell>
          <cell r="C54" t="str">
            <v>kg</v>
          </cell>
          <cell r="D54">
            <v>0</v>
          </cell>
        </row>
        <row r="55">
          <cell r="B55" t="str">
            <v>Vigueta confinamiento transversal</v>
          </cell>
          <cell r="C55" t="str">
            <v>kg</v>
          </cell>
          <cell r="D55">
            <v>0.16500000000000001</v>
          </cell>
        </row>
        <row r="56">
          <cell r="B56" t="str">
            <v>Canastilla</v>
          </cell>
          <cell r="C56" t="str">
            <v>kg</v>
          </cell>
          <cell r="D56">
            <v>3994.3373919999999</v>
          </cell>
        </row>
        <row r="57">
          <cell r="B57" t="str">
            <v>Atiesadores</v>
          </cell>
          <cell r="C57" t="str">
            <v>kg</v>
          </cell>
          <cell r="D57">
            <v>150.78</v>
          </cell>
        </row>
        <row r="58">
          <cell r="B58" t="str">
            <v>Aliviaderos</v>
          </cell>
          <cell r="C58" t="str">
            <v>kg</v>
          </cell>
          <cell r="D58">
            <v>204.96</v>
          </cell>
        </row>
        <row r="59">
          <cell r="A59">
            <v>4.0599999999999987</v>
          </cell>
          <cell r="B59" t="str">
            <v>Bordillo de piezas prefabricadas de concreto; incluye la preparación de la superficie de apoyo medidas 80x15x45 cm</v>
          </cell>
          <cell r="C59" t="str">
            <v>m</v>
          </cell>
          <cell r="D59">
            <v>1967.38</v>
          </cell>
        </row>
        <row r="60">
          <cell r="B60" t="str">
            <v>Vías Cgto. Uveros</v>
          </cell>
        </row>
        <row r="61">
          <cell r="B61" t="str">
            <v>Pavimento</v>
          </cell>
          <cell r="C61" t="str">
            <v>m</v>
          </cell>
          <cell r="D61">
            <v>1967.38</v>
          </cell>
        </row>
        <row r="62">
          <cell r="A62" t="str">
            <v>5. SEÑALIZACIÓN Y SEGURIDAD</v>
          </cell>
        </row>
        <row r="63">
          <cell r="A63">
            <v>5.01</v>
          </cell>
          <cell r="B63" t="str">
            <v>Marca vial con pintura en frío</v>
          </cell>
          <cell r="C63" t="str">
            <v>m2</v>
          </cell>
          <cell r="D63">
            <v>41.04</v>
          </cell>
        </row>
        <row r="64">
          <cell r="B64" t="str">
            <v>Vías Cgto. Uveros</v>
          </cell>
        </row>
        <row r="65">
          <cell r="B65" t="str">
            <v>Pavimento</v>
          </cell>
          <cell r="C65" t="str">
            <v>m2</v>
          </cell>
          <cell r="D65">
            <v>41.04</v>
          </cell>
        </row>
        <row r="66">
          <cell r="A66">
            <v>5.0199999999999996</v>
          </cell>
          <cell r="B66" t="str">
            <v xml:space="preserve">Señal vertical de tránsito tipo SR, SP y/o SI, tablero en lámina con lamina retrorreflectiva tipo IV (60x60 cm) </v>
          </cell>
          <cell r="C66" t="str">
            <v>und</v>
          </cell>
          <cell r="D66">
            <v>11</v>
          </cell>
        </row>
        <row r="67">
          <cell r="B67" t="str">
            <v>Vías Cgto. Uveros</v>
          </cell>
        </row>
        <row r="68">
          <cell r="B68" t="str">
            <v>Pavimento</v>
          </cell>
          <cell r="C68" t="str">
            <v>und</v>
          </cell>
          <cell r="D68">
            <v>11</v>
          </cell>
        </row>
        <row r="69">
          <cell r="A69" t="str">
            <v>6. TRANSPORTE</v>
          </cell>
        </row>
        <row r="70">
          <cell r="A70">
            <v>6.01</v>
          </cell>
          <cell r="B70" t="str">
            <v>Transporte de materiales provenientes de la excavación de la explanación, canales y préstamos para distancias mayores de mil metros (1.000 m) medidos a partir de cien metros (100 m)</v>
          </cell>
          <cell r="C70" t="str">
            <v>m3-km</v>
          </cell>
          <cell r="D70">
            <v>37736.870000000003</v>
          </cell>
        </row>
        <row r="71">
          <cell r="B71" t="str">
            <v>Vías Cgto. Uveros</v>
          </cell>
        </row>
        <row r="72">
          <cell r="B72" t="str">
            <v>Pavimento</v>
          </cell>
          <cell r="C72" t="str">
            <v>m3-km</v>
          </cell>
          <cell r="D72">
            <v>37736.867999999995</v>
          </cell>
        </row>
        <row r="73">
          <cell r="A73" t="str">
            <v>7. ADEN CON  LOSETA PREFABRICADA A-40</v>
          </cell>
        </row>
        <row r="74">
          <cell r="A74">
            <v>7.01</v>
          </cell>
          <cell r="B74" t="str">
            <v>Andén con loseta prefabricada A-40</v>
          </cell>
          <cell r="C74" t="str">
            <v>m2</v>
          </cell>
          <cell r="D74">
            <v>786.95</v>
          </cell>
        </row>
        <row r="75">
          <cell r="B75" t="str">
            <v>Vías Cgto. Uveros</v>
          </cell>
        </row>
        <row r="76">
          <cell r="B76" t="str">
            <v xml:space="preserve">Andén </v>
          </cell>
          <cell r="C76" t="str">
            <v>m2</v>
          </cell>
          <cell r="D76">
            <v>786.95</v>
          </cell>
        </row>
        <row r="78">
          <cell r="A78" t="str">
            <v>*NOTA: Para el procedimiento de calculo de las cantidades remitirse al archivo de cantidades de obra anexo a este presupuesto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ero COPIA"/>
      <sheetName val="Cantidades"/>
      <sheetName val="Bocacalles"/>
      <sheetName val="Acero"/>
      <sheetName val="Aliviadero"/>
      <sheetName val="S Verticales"/>
      <sheetName val="S Horizontal"/>
    </sheetNames>
    <sheetDataSet>
      <sheetData sheetId="0">
        <row r="22">
          <cell r="L22">
            <v>1011.7146899999999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LUJO DE CAJA"/>
    </sheetNames>
    <sheetDataSet>
      <sheetData sheetId="0">
        <row r="33">
          <cell r="J33">
            <v>12283309.809999999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LUJO DE CAJA"/>
    </sheetNames>
    <sheetDataSet>
      <sheetData sheetId="0">
        <row r="33">
          <cell r="O33">
            <v>1027062153.53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346B4-9579-41F7-9EAB-DBDE03C245E5}">
  <sheetPr>
    <tabColor theme="1"/>
  </sheetPr>
  <dimension ref="A1:R60"/>
  <sheetViews>
    <sheetView tabSelected="1" view="pageBreakPreview" topLeftCell="C43" zoomScaleNormal="100" zoomScaleSheetLayoutView="100" workbookViewId="0">
      <selection activeCell="C42" sqref="C42"/>
    </sheetView>
  </sheetViews>
  <sheetFormatPr baseColWidth="10" defaultColWidth="11.42578125" defaultRowHeight="16.5"/>
  <cols>
    <col min="1" max="1" width="7.7109375" style="1" customWidth="1"/>
    <col min="2" max="2" width="11.7109375" style="1" customWidth="1"/>
    <col min="3" max="3" width="14.28515625" style="1" customWidth="1"/>
    <col min="4" max="4" width="10" style="1" customWidth="1"/>
    <col min="5" max="5" width="77.28515625" style="1" customWidth="1"/>
    <col min="6" max="6" width="6.85546875" style="1" bestFit="1" customWidth="1"/>
    <col min="7" max="7" width="12.7109375" style="1" bestFit="1" customWidth="1"/>
    <col min="8" max="8" width="21" style="1" customWidth="1"/>
    <col min="9" max="9" width="27" style="1" customWidth="1"/>
    <col min="10" max="10" width="10.42578125" style="1" hidden="1" customWidth="1"/>
    <col min="11" max="11" width="14.7109375" style="1" hidden="1" customWidth="1"/>
    <col min="12" max="12" width="11.5703125" style="1" hidden="1" customWidth="1"/>
    <col min="13" max="13" width="9.28515625" style="1" customWidth="1"/>
    <col min="14" max="14" width="15.42578125" style="1" customWidth="1"/>
    <col min="15" max="15" width="13.85546875" style="9" customWidth="1"/>
    <col min="16" max="16" width="10.7109375" style="1" customWidth="1"/>
    <col min="17" max="17" width="25" style="1" customWidth="1"/>
    <col min="18" max="18" width="20.7109375" style="1" customWidth="1"/>
    <col min="19" max="16384" width="11.42578125" style="1"/>
  </cols>
  <sheetData>
    <row r="1" spans="1:18" ht="55.15" hidden="1" customHeight="1" thickBot="1">
      <c r="A1" s="145" t="s">
        <v>0</v>
      </c>
      <c r="B1" s="146"/>
      <c r="C1" s="146"/>
      <c r="D1" s="146"/>
      <c r="E1" s="146"/>
      <c r="F1" s="146"/>
      <c r="G1" s="146"/>
      <c r="H1" s="146"/>
      <c r="I1" s="147"/>
      <c r="J1" s="2"/>
      <c r="K1" s="2"/>
      <c r="L1" s="2"/>
      <c r="M1" s="2"/>
      <c r="N1" s="2"/>
      <c r="O1" s="17"/>
      <c r="P1" s="2"/>
      <c r="Q1" s="2"/>
      <c r="R1" s="2"/>
    </row>
    <row r="2" spans="1:18" ht="17.25" hidden="1" thickBot="1">
      <c r="A2" s="148" t="s">
        <v>1</v>
      </c>
      <c r="B2" s="149"/>
      <c r="C2" s="149"/>
      <c r="D2" s="149"/>
      <c r="E2" s="149"/>
      <c r="F2" s="149"/>
      <c r="G2" s="149"/>
      <c r="H2" s="149"/>
      <c r="I2" s="150"/>
      <c r="J2" s="2"/>
      <c r="K2" s="2"/>
      <c r="L2" s="2"/>
      <c r="M2" s="138" t="s">
        <v>75</v>
      </c>
      <c r="N2" s="139"/>
      <c r="O2" s="140"/>
      <c r="P2" s="165" t="s">
        <v>85</v>
      </c>
      <c r="Q2" s="165"/>
      <c r="R2" s="165"/>
    </row>
    <row r="3" spans="1:18" ht="6.75" hidden="1" customHeight="1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7"/>
      <c r="P3" s="8"/>
      <c r="Q3" s="8"/>
      <c r="R3" s="8"/>
    </row>
    <row r="4" spans="1:18" hidden="1">
      <c r="A4" s="151" t="s">
        <v>2</v>
      </c>
      <c r="B4" s="153" t="s">
        <v>3</v>
      </c>
      <c r="C4" s="153" t="s">
        <v>4</v>
      </c>
      <c r="D4" s="153"/>
      <c r="E4" s="153" t="s">
        <v>5</v>
      </c>
      <c r="F4" s="153" t="s">
        <v>6</v>
      </c>
      <c r="G4" s="153" t="s">
        <v>7</v>
      </c>
      <c r="H4" s="155" t="s">
        <v>8</v>
      </c>
      <c r="I4" s="143" t="s">
        <v>9</v>
      </c>
      <c r="J4" s="2"/>
      <c r="K4" s="2"/>
      <c r="L4" s="2"/>
      <c r="M4" s="155" t="s">
        <v>72</v>
      </c>
      <c r="N4" s="143" t="s">
        <v>73</v>
      </c>
      <c r="O4" s="163" t="s">
        <v>74</v>
      </c>
      <c r="P4" s="166" t="s">
        <v>72</v>
      </c>
      <c r="Q4" s="166" t="s">
        <v>73</v>
      </c>
      <c r="R4" s="166" t="s">
        <v>74</v>
      </c>
    </row>
    <row r="5" spans="1:18" ht="17.25" hidden="1" thickBot="1">
      <c r="A5" s="152"/>
      <c r="B5" s="154"/>
      <c r="C5" s="18" t="s">
        <v>10</v>
      </c>
      <c r="D5" s="18" t="s">
        <v>11</v>
      </c>
      <c r="E5" s="154"/>
      <c r="F5" s="154"/>
      <c r="G5" s="154"/>
      <c r="H5" s="156"/>
      <c r="I5" s="144"/>
      <c r="J5" s="2"/>
      <c r="K5" s="2"/>
      <c r="L5" s="2"/>
      <c r="M5" s="156"/>
      <c r="N5" s="144"/>
      <c r="O5" s="164"/>
      <c r="P5" s="166"/>
      <c r="Q5" s="166"/>
      <c r="R5" s="166"/>
    </row>
    <row r="6" spans="1:18" ht="17.25" hidden="1" thickBot="1">
      <c r="A6" s="19" t="s">
        <v>12</v>
      </c>
      <c r="B6" s="20"/>
      <c r="C6" s="20"/>
      <c r="D6" s="20"/>
      <c r="E6" s="20"/>
      <c r="F6" s="20"/>
      <c r="G6" s="20"/>
      <c r="H6" s="20"/>
      <c r="I6" s="21"/>
      <c r="J6" s="2"/>
      <c r="K6" s="2"/>
      <c r="L6" s="2"/>
      <c r="M6" s="2"/>
      <c r="N6" s="2"/>
      <c r="O6" s="17"/>
      <c r="P6" s="8"/>
      <c r="Q6" s="8"/>
      <c r="R6" s="8"/>
    </row>
    <row r="7" spans="1:18" ht="27.6" hidden="1" customHeight="1">
      <c r="A7" s="22">
        <v>1.01</v>
      </c>
      <c r="B7" s="23">
        <v>201.9</v>
      </c>
      <c r="C7" s="23" t="s">
        <v>13</v>
      </c>
      <c r="D7" s="23"/>
      <c r="E7" s="24" t="s">
        <v>14</v>
      </c>
      <c r="F7" s="25" t="s">
        <v>15</v>
      </c>
      <c r="G7" s="26">
        <f>VLOOKUP(A7,[1]CANT!$A$9:$D$1009,4,FALSE)</f>
        <v>24.91</v>
      </c>
      <c r="H7" s="27">
        <f>VLOOKUP(A7,[1]APU!$A$7:$K$10108,11,FALSE)</f>
        <v>32578</v>
      </c>
      <c r="I7" s="28">
        <f t="shared" ref="I7:I11" si="0">ROUND(+H7*G7,0)</f>
        <v>811518</v>
      </c>
      <c r="J7" s="29">
        <f>ROUND(H7/1.3,0)</f>
        <v>25060</v>
      </c>
      <c r="K7" s="2"/>
      <c r="L7" s="2"/>
      <c r="M7" s="30">
        <v>7</v>
      </c>
      <c r="N7" s="31">
        <f>M7*H7</f>
        <v>228046</v>
      </c>
      <c r="O7" s="32">
        <f>N7/I42</f>
        <v>7.9307404940356249E-5</v>
      </c>
      <c r="P7" s="2"/>
      <c r="Q7" s="33"/>
      <c r="R7" s="34">
        <f>Q7/I42</f>
        <v>0</v>
      </c>
    </row>
    <row r="8" spans="1:18" ht="27.6" hidden="1" customHeight="1">
      <c r="A8" s="35">
        <f>A7+0.01</f>
        <v>1.02</v>
      </c>
      <c r="B8" s="36" t="s">
        <v>16</v>
      </c>
      <c r="C8" s="36" t="s">
        <v>17</v>
      </c>
      <c r="D8" s="36"/>
      <c r="E8" s="37" t="s">
        <v>18</v>
      </c>
      <c r="F8" s="38" t="s">
        <v>19</v>
      </c>
      <c r="G8" s="39">
        <f>VLOOKUP(A8,[1]CANT!$A$9:$D$1009,4,FALSE)</f>
        <v>2990.7</v>
      </c>
      <c r="H8" s="40">
        <f>VLOOKUP(A8,[1]APU!$A$7:$K$10108,11,FALSE)</f>
        <v>41535</v>
      </c>
      <c r="I8" s="41">
        <f t="shared" si="0"/>
        <v>124218725</v>
      </c>
      <c r="J8" s="29">
        <f t="shared" ref="J8:J32" si="1">ROUND(H8/1.3,0)</f>
        <v>31950</v>
      </c>
      <c r="K8" s="2"/>
      <c r="L8" s="2"/>
      <c r="M8" s="42">
        <v>153</v>
      </c>
      <c r="N8" s="43">
        <f t="shared" ref="N8:N35" si="2">M8*H8</f>
        <v>6354855</v>
      </c>
      <c r="O8" s="44">
        <f>N8/I42</f>
        <v>2.2100236742685579E-3</v>
      </c>
      <c r="P8" s="45">
        <f>(600*5.6*0.4)-M8</f>
        <v>1191</v>
      </c>
      <c r="Q8" s="33">
        <f t="shared" ref="Q8:Q35" si="3">H8*P8</f>
        <v>49468185</v>
      </c>
      <c r="R8" s="46">
        <f>Q8/I42</f>
        <v>1.7203517621267012E-2</v>
      </c>
    </row>
    <row r="9" spans="1:18" ht="27.6" hidden="1" customHeight="1">
      <c r="A9" s="35">
        <f t="shared" ref="A9:A11" si="4">A8+0.01</f>
        <v>1.03</v>
      </c>
      <c r="B9" s="36">
        <v>220.1</v>
      </c>
      <c r="C9" s="36" t="s">
        <v>20</v>
      </c>
      <c r="D9" s="36"/>
      <c r="E9" s="37" t="s">
        <v>21</v>
      </c>
      <c r="F9" s="38" t="s">
        <v>19</v>
      </c>
      <c r="G9" s="39">
        <f>VLOOKUP(A9,[1]CANT!$A$9:$D$1009,4,FALSE)</f>
        <v>43.93</v>
      </c>
      <c r="H9" s="40">
        <f>VLOOKUP(A9,[1]APU!$A$7:$K$10108,11,FALSE)</f>
        <v>33724</v>
      </c>
      <c r="I9" s="41">
        <f t="shared" si="0"/>
        <v>1481495</v>
      </c>
      <c r="J9" s="29">
        <f t="shared" si="1"/>
        <v>25942</v>
      </c>
      <c r="K9" s="2"/>
      <c r="L9" s="2"/>
      <c r="M9" s="42"/>
      <c r="N9" s="43">
        <f t="shared" si="2"/>
        <v>0</v>
      </c>
      <c r="O9" s="44"/>
      <c r="P9" s="8"/>
      <c r="Q9" s="33">
        <f t="shared" si="3"/>
        <v>0</v>
      </c>
      <c r="R9" s="46">
        <f>Q9/I42</f>
        <v>0</v>
      </c>
    </row>
    <row r="10" spans="1:18" ht="27.6" hidden="1" customHeight="1">
      <c r="A10" s="35">
        <f t="shared" si="4"/>
        <v>1.04</v>
      </c>
      <c r="B10" s="36">
        <v>230.1</v>
      </c>
      <c r="C10" s="36" t="s">
        <v>22</v>
      </c>
      <c r="D10" s="47"/>
      <c r="E10" s="37" t="s">
        <v>23</v>
      </c>
      <c r="F10" s="48" t="s">
        <v>19</v>
      </c>
      <c r="G10" s="39">
        <f>VLOOKUP(A10,[1]CANT!$A$9:$D$1009,4,FALSE)</f>
        <v>1182.9100000000001</v>
      </c>
      <c r="H10" s="40">
        <f>VLOOKUP(A10,[1]APU!$A$7:$K$10108,11,FALSE)</f>
        <v>237594</v>
      </c>
      <c r="I10" s="41">
        <f t="shared" si="0"/>
        <v>281052319</v>
      </c>
      <c r="J10" s="29">
        <f t="shared" si="1"/>
        <v>182765</v>
      </c>
      <c r="K10" s="29"/>
      <c r="L10" s="2"/>
      <c r="M10" s="42"/>
      <c r="N10" s="43">
        <f t="shared" si="2"/>
        <v>0</v>
      </c>
      <c r="O10" s="44"/>
      <c r="P10" s="8">
        <f>380*5.6*0.2</f>
        <v>425.6</v>
      </c>
      <c r="Q10" s="33">
        <f t="shared" si="3"/>
        <v>101120006.40000001</v>
      </c>
      <c r="R10" s="46">
        <f>Q10/I42</f>
        <v>3.5166437013305275E-2</v>
      </c>
    </row>
    <row r="11" spans="1:18" ht="50.45" hidden="1" customHeight="1">
      <c r="A11" s="35">
        <f t="shared" si="4"/>
        <v>1.05</v>
      </c>
      <c r="B11" s="36">
        <v>231.1</v>
      </c>
      <c r="C11" s="36" t="s">
        <v>24</v>
      </c>
      <c r="D11" s="49"/>
      <c r="E11" s="50" t="s">
        <v>25</v>
      </c>
      <c r="F11" s="51" t="s">
        <v>15</v>
      </c>
      <c r="G11" s="39">
        <f>VLOOKUP(A11,[1]CANT!$A$9:$D$1009,4,FALSE)</f>
        <v>6245.94</v>
      </c>
      <c r="H11" s="40">
        <f>VLOOKUP(A11,[1]APU!$A$7:$K$10108,11,FALSE)</f>
        <v>15409</v>
      </c>
      <c r="I11" s="41">
        <f t="shared" si="0"/>
        <v>96243689</v>
      </c>
      <c r="J11" s="29">
        <f t="shared" si="1"/>
        <v>11853</v>
      </c>
      <c r="K11" s="2"/>
      <c r="L11" s="2"/>
      <c r="M11" s="42"/>
      <c r="N11" s="43">
        <f t="shared" si="2"/>
        <v>0</v>
      </c>
      <c r="O11" s="44"/>
      <c r="P11" s="8">
        <f>200*5.6</f>
        <v>1120</v>
      </c>
      <c r="Q11" s="33">
        <f t="shared" si="3"/>
        <v>17258080</v>
      </c>
      <c r="R11" s="12">
        <f>Q11/I42</f>
        <v>6.0018309422356156E-3</v>
      </c>
    </row>
    <row r="12" spans="1:18" ht="17.25" hidden="1" thickBot="1">
      <c r="A12" s="52" t="s">
        <v>26</v>
      </c>
      <c r="B12" s="53"/>
      <c r="C12" s="54"/>
      <c r="D12" s="55"/>
      <c r="E12" s="56"/>
      <c r="F12" s="57"/>
      <c r="G12" s="58"/>
      <c r="H12" s="59"/>
      <c r="I12" s="60">
        <f>SUM(I7:I11)</f>
        <v>503807746</v>
      </c>
      <c r="J12" s="29"/>
      <c r="K12" s="61"/>
      <c r="L12" s="2"/>
      <c r="M12" s="8"/>
      <c r="N12" s="43"/>
      <c r="O12" s="12"/>
      <c r="P12" s="8"/>
      <c r="Q12" s="33">
        <f t="shared" si="3"/>
        <v>0</v>
      </c>
      <c r="R12" s="46"/>
    </row>
    <row r="13" spans="1:18" ht="17.25" hidden="1" thickBot="1">
      <c r="A13" s="62" t="s">
        <v>27</v>
      </c>
      <c r="B13" s="63"/>
      <c r="C13" s="63"/>
      <c r="D13" s="63"/>
      <c r="E13" s="63"/>
      <c r="F13" s="63"/>
      <c r="G13" s="63"/>
      <c r="H13" s="63"/>
      <c r="I13" s="64"/>
      <c r="J13" s="29"/>
      <c r="K13" s="2"/>
      <c r="L13" s="2"/>
      <c r="M13" s="8"/>
      <c r="N13" s="43">
        <f t="shared" si="2"/>
        <v>0</v>
      </c>
      <c r="O13" s="12"/>
      <c r="P13" s="8"/>
      <c r="Q13" s="33">
        <f t="shared" si="3"/>
        <v>0</v>
      </c>
      <c r="R13" s="46"/>
    </row>
    <row r="14" spans="1:18" hidden="1">
      <c r="A14" s="65">
        <v>2.0099999999999998</v>
      </c>
      <c r="B14" s="36" t="s">
        <v>28</v>
      </c>
      <c r="C14" s="36" t="s">
        <v>29</v>
      </c>
      <c r="D14" s="47"/>
      <c r="E14" s="37" t="s">
        <v>30</v>
      </c>
      <c r="F14" s="48" t="s">
        <v>19</v>
      </c>
      <c r="G14" s="39">
        <f>VLOOKUP(A14,[1]CANT!$A$9:$D$1009,4,FALSE)</f>
        <v>1478.02</v>
      </c>
      <c r="H14" s="40">
        <f>VLOOKUP(A14,[1]APU!$A$7:$K$10108,11,FALSE)</f>
        <v>213628</v>
      </c>
      <c r="I14" s="41">
        <f>ROUND(+H14*G14,0)</f>
        <v>315746457</v>
      </c>
      <c r="J14" s="29">
        <f t="shared" si="1"/>
        <v>164329</v>
      </c>
      <c r="K14" s="61"/>
      <c r="L14" s="2"/>
      <c r="M14" s="8"/>
      <c r="N14" s="43">
        <f t="shared" si="2"/>
        <v>0</v>
      </c>
      <c r="O14" s="12"/>
      <c r="P14" s="8">
        <f>380*5.6*0.2</f>
        <v>425.6</v>
      </c>
      <c r="Q14" s="33">
        <f t="shared" si="3"/>
        <v>90920076.800000012</v>
      </c>
      <c r="R14" s="46">
        <f>Q14/I42</f>
        <v>3.1619214316347975E-2</v>
      </c>
    </row>
    <row r="15" spans="1:18" ht="17.25" hidden="1" thickBot="1">
      <c r="A15" s="52" t="s">
        <v>26</v>
      </c>
      <c r="B15" s="53"/>
      <c r="C15" s="54"/>
      <c r="D15" s="55"/>
      <c r="E15" s="56"/>
      <c r="F15" s="57"/>
      <c r="G15" s="58"/>
      <c r="H15" s="59"/>
      <c r="I15" s="60">
        <f>SUM(I14:I14)</f>
        <v>315746457</v>
      </c>
      <c r="J15" s="29"/>
      <c r="K15" s="2"/>
      <c r="L15" s="2"/>
      <c r="M15" s="8"/>
      <c r="N15" s="43"/>
      <c r="O15" s="12"/>
      <c r="P15" s="8"/>
      <c r="Q15" s="33">
        <f t="shared" si="3"/>
        <v>0</v>
      </c>
      <c r="R15" s="46"/>
    </row>
    <row r="16" spans="1:18" ht="17.25" hidden="1" thickBot="1">
      <c r="A16" s="62" t="s">
        <v>31</v>
      </c>
      <c r="B16" s="63"/>
      <c r="C16" s="63"/>
      <c r="D16" s="63"/>
      <c r="E16" s="63"/>
      <c r="F16" s="63"/>
      <c r="G16" s="63"/>
      <c r="H16" s="63"/>
      <c r="I16" s="64"/>
      <c r="J16" s="29"/>
      <c r="K16" s="2"/>
      <c r="L16" s="2"/>
      <c r="M16" s="8"/>
      <c r="N16" s="43">
        <f t="shared" si="2"/>
        <v>0</v>
      </c>
      <c r="O16" s="12"/>
      <c r="P16" s="8"/>
      <c r="Q16" s="33">
        <f t="shared" si="3"/>
        <v>0</v>
      </c>
      <c r="R16" s="46"/>
    </row>
    <row r="17" spans="1:18" ht="24.6" hidden="1" customHeight="1">
      <c r="A17" s="65">
        <v>3.01</v>
      </c>
      <c r="B17" s="36" t="s">
        <v>32</v>
      </c>
      <c r="C17" s="36" t="s">
        <v>33</v>
      </c>
      <c r="D17" s="47"/>
      <c r="E17" s="37" t="s">
        <v>34</v>
      </c>
      <c r="F17" s="48" t="s">
        <v>19</v>
      </c>
      <c r="G17" s="39">
        <f>VLOOKUP(A17,[1]CANT!$A$9:$D$1009,4,FALSE)</f>
        <v>1062.8800000000001</v>
      </c>
      <c r="H17" s="40">
        <f>VLOOKUP(A17,[1]APU!$A$7:$K$10108,11,FALSE)</f>
        <v>1234275</v>
      </c>
      <c r="I17" s="41">
        <f>ROUND(+H17*G17,0)</f>
        <v>1311886212</v>
      </c>
      <c r="J17" s="29">
        <f t="shared" si="1"/>
        <v>949442</v>
      </c>
      <c r="K17" s="2"/>
      <c r="L17" s="2"/>
      <c r="M17" s="8"/>
      <c r="N17" s="43">
        <f t="shared" si="2"/>
        <v>0</v>
      </c>
      <c r="O17" s="12"/>
      <c r="P17" s="16">
        <v>100.8</v>
      </c>
      <c r="Q17" s="33">
        <f t="shared" si="3"/>
        <v>124414920</v>
      </c>
      <c r="R17" s="12">
        <f>Q17/I42</f>
        <v>4.3267693540171834E-2</v>
      </c>
    </row>
    <row r="18" spans="1:18" ht="17.25" hidden="1" thickBot="1">
      <c r="A18" s="52" t="s">
        <v>26</v>
      </c>
      <c r="B18" s="53"/>
      <c r="C18" s="54"/>
      <c r="D18" s="55"/>
      <c r="E18" s="56"/>
      <c r="F18" s="57"/>
      <c r="G18" s="58"/>
      <c r="H18" s="59"/>
      <c r="I18" s="60">
        <f>SUM(I17)</f>
        <v>1311886212</v>
      </c>
      <c r="J18" s="29"/>
      <c r="K18" s="2"/>
      <c r="L18" s="2"/>
      <c r="M18" s="8"/>
      <c r="N18" s="43"/>
      <c r="O18" s="12"/>
      <c r="P18" s="8"/>
      <c r="Q18" s="33">
        <f t="shared" si="3"/>
        <v>0</v>
      </c>
      <c r="R18" s="46"/>
    </row>
    <row r="19" spans="1:18" ht="17.25" hidden="1" thickBot="1">
      <c r="A19" s="62" t="s">
        <v>35</v>
      </c>
      <c r="B19" s="63"/>
      <c r="C19" s="63"/>
      <c r="D19" s="63"/>
      <c r="E19" s="63"/>
      <c r="F19" s="63"/>
      <c r="G19" s="63"/>
      <c r="H19" s="63"/>
      <c r="I19" s="64"/>
      <c r="J19" s="29"/>
      <c r="K19" s="2"/>
      <c r="L19" s="2"/>
      <c r="M19" s="8"/>
      <c r="N19" s="43">
        <f t="shared" si="2"/>
        <v>0</v>
      </c>
      <c r="O19" s="12"/>
      <c r="P19" s="8"/>
      <c r="Q19" s="33">
        <f t="shared" si="3"/>
        <v>0</v>
      </c>
      <c r="R19" s="46"/>
    </row>
    <row r="20" spans="1:18" s="2" customFormat="1" ht="24.6" hidden="1" customHeight="1">
      <c r="A20" s="66">
        <v>4.01</v>
      </c>
      <c r="B20" s="67" t="s">
        <v>36</v>
      </c>
      <c r="C20" s="67" t="s">
        <v>37</v>
      </c>
      <c r="D20" s="68"/>
      <c r="E20" s="69" t="s">
        <v>38</v>
      </c>
      <c r="F20" s="70" t="s">
        <v>19</v>
      </c>
      <c r="G20" s="39">
        <f>VLOOKUP(A20,[1]CANT!$A$9:$D$1009,4,FALSE)</f>
        <v>6.55</v>
      </c>
      <c r="H20" s="40">
        <f>VLOOKUP(A20,[1]APU!$A$7:$K$10108,11,FALSE)</f>
        <v>59381</v>
      </c>
      <c r="I20" s="41">
        <f>ROUND(+H20*G20,0)</f>
        <v>388946</v>
      </c>
      <c r="J20" s="29">
        <f t="shared" si="1"/>
        <v>45678</v>
      </c>
      <c r="M20" s="8"/>
      <c r="N20" s="43">
        <f t="shared" si="2"/>
        <v>0</v>
      </c>
      <c r="O20" s="12"/>
      <c r="P20" s="8"/>
      <c r="Q20" s="33">
        <f t="shared" si="3"/>
        <v>0</v>
      </c>
      <c r="R20" s="46"/>
    </row>
    <row r="21" spans="1:18" s="2" customFormat="1" ht="30" hidden="1" customHeight="1">
      <c r="A21" s="66">
        <f>A20+0.01</f>
        <v>4.0199999999999996</v>
      </c>
      <c r="B21" s="36">
        <v>610.20000000000005</v>
      </c>
      <c r="C21" s="36" t="s">
        <v>39</v>
      </c>
      <c r="D21" s="47"/>
      <c r="E21" s="37" t="s">
        <v>40</v>
      </c>
      <c r="F21" s="48" t="s">
        <v>19</v>
      </c>
      <c r="G21" s="39">
        <f>VLOOKUP(A21,[1]CANT!$A$9:$D$1009,4,FALSE)</f>
        <v>1.54</v>
      </c>
      <c r="H21" s="40">
        <f>VLOOKUP(A21,[1]APU!$A$7:$K$10108,11,FALSE)</f>
        <v>154735</v>
      </c>
      <c r="I21" s="41">
        <f>ROUND(+H21*G21,0)</f>
        <v>238292</v>
      </c>
      <c r="J21" s="29">
        <f t="shared" si="1"/>
        <v>119027</v>
      </c>
      <c r="M21" s="8"/>
      <c r="N21" s="43">
        <f t="shared" si="2"/>
        <v>0</v>
      </c>
      <c r="O21" s="12"/>
      <c r="P21" s="8"/>
      <c r="Q21" s="33">
        <f t="shared" si="3"/>
        <v>0</v>
      </c>
      <c r="R21" s="46"/>
    </row>
    <row r="22" spans="1:18" s="2" customFormat="1" ht="49.15" hidden="1" customHeight="1">
      <c r="A22" s="66">
        <f>A21+0.01</f>
        <v>4.0299999999999994</v>
      </c>
      <c r="B22" s="36" t="s">
        <v>41</v>
      </c>
      <c r="C22" s="36" t="s">
        <v>42</v>
      </c>
      <c r="D22" s="47"/>
      <c r="E22" s="37" t="s">
        <v>43</v>
      </c>
      <c r="F22" s="48" t="s">
        <v>19</v>
      </c>
      <c r="G22" s="39">
        <f>VLOOKUP(A22,[1]CANT!$A$9:$D$1009,4,FALSE)</f>
        <v>120.23</v>
      </c>
      <c r="H22" s="40">
        <f>VLOOKUP(A22,[1]APU!$A$7:$K$10108,11,FALSE)</f>
        <v>1019142</v>
      </c>
      <c r="I22" s="41">
        <f t="shared" ref="I22:I24" si="5">ROUND(+H22*G22,0)</f>
        <v>122531443</v>
      </c>
      <c r="J22" s="29">
        <f t="shared" si="1"/>
        <v>783955</v>
      </c>
      <c r="M22" s="8"/>
      <c r="N22" s="43">
        <f t="shared" si="2"/>
        <v>0</v>
      </c>
      <c r="O22" s="12"/>
      <c r="P22" s="8"/>
      <c r="Q22" s="33">
        <f t="shared" si="3"/>
        <v>0</v>
      </c>
      <c r="R22" s="46"/>
    </row>
    <row r="23" spans="1:18" s="13" customFormat="1" ht="55.15" hidden="1" customHeight="1">
      <c r="A23" s="66">
        <f t="shared" ref="A23:A25" si="6">A22+0.01</f>
        <v>4.0399999999999991</v>
      </c>
      <c r="B23" s="68" t="s">
        <v>44</v>
      </c>
      <c r="C23" s="67" t="s">
        <v>42</v>
      </c>
      <c r="D23" s="67"/>
      <c r="E23" s="69" t="s">
        <v>45</v>
      </c>
      <c r="F23" s="70" t="s">
        <v>19</v>
      </c>
      <c r="G23" s="39">
        <f>VLOOKUP(A23,[1]CANT!$A$9:$D$1009,4,FALSE)</f>
        <v>0.39</v>
      </c>
      <c r="H23" s="40">
        <f>VLOOKUP(A23,[1]APU!$A$7:$K$10108,11,FALSE)</f>
        <v>807781</v>
      </c>
      <c r="I23" s="41">
        <f t="shared" si="5"/>
        <v>315035</v>
      </c>
      <c r="J23" s="29">
        <f t="shared" si="1"/>
        <v>621370</v>
      </c>
      <c r="M23" s="14"/>
      <c r="N23" s="43">
        <f t="shared" si="2"/>
        <v>0</v>
      </c>
      <c r="O23" s="15"/>
      <c r="P23" s="14"/>
      <c r="Q23" s="33">
        <f t="shared" si="3"/>
        <v>0</v>
      </c>
      <c r="R23" s="46"/>
    </row>
    <row r="24" spans="1:18" s="2" customFormat="1" ht="15.75" hidden="1">
      <c r="A24" s="66">
        <f t="shared" si="6"/>
        <v>4.0499999999999989</v>
      </c>
      <c r="B24" s="36">
        <v>640.1</v>
      </c>
      <c r="C24" s="36" t="s">
        <v>46</v>
      </c>
      <c r="D24" s="47"/>
      <c r="E24" s="37" t="s">
        <v>47</v>
      </c>
      <c r="F24" s="48" t="s">
        <v>48</v>
      </c>
      <c r="G24" s="39">
        <f>VLOOKUP(A24,[1]CANT!$A$9:$D$1009,4,FALSE)</f>
        <v>20473.48</v>
      </c>
      <c r="H24" s="40">
        <f>VLOOKUP(A24,[1]APU!$A$7:$K$10108,11,FALSE)</f>
        <v>11218</v>
      </c>
      <c r="I24" s="41">
        <f t="shared" si="5"/>
        <v>229671499</v>
      </c>
      <c r="J24" s="29">
        <f t="shared" si="1"/>
        <v>8629</v>
      </c>
      <c r="M24" s="8"/>
      <c r="N24" s="43">
        <f t="shared" si="2"/>
        <v>0</v>
      </c>
      <c r="O24" s="12"/>
      <c r="P24" s="16">
        <f>'[2]Acero COPIA'!$L$22</f>
        <v>1011.7146899999999</v>
      </c>
      <c r="Q24" s="33">
        <f t="shared" si="3"/>
        <v>11349415.392419999</v>
      </c>
      <c r="R24" s="12">
        <f>Q24/I42</f>
        <v>3.9469786024002394E-3</v>
      </c>
    </row>
    <row r="25" spans="1:18" s="2" customFormat="1" ht="43.15" hidden="1" customHeight="1">
      <c r="A25" s="66">
        <f t="shared" si="6"/>
        <v>4.0599999999999987</v>
      </c>
      <c r="B25" s="36">
        <v>672.4</v>
      </c>
      <c r="C25" s="36" t="s">
        <v>49</v>
      </c>
      <c r="D25" s="47"/>
      <c r="E25" s="37" t="s">
        <v>50</v>
      </c>
      <c r="F25" s="48" t="s">
        <v>51</v>
      </c>
      <c r="G25" s="39">
        <f>VLOOKUP(A25,[1]CANT!$A$9:$D$1009,4,FALSE)</f>
        <v>1967.38</v>
      </c>
      <c r="H25" s="40">
        <f>VLOOKUP(A25,[1]APU!$A$7:$K$10108,11,FALSE)</f>
        <v>81250</v>
      </c>
      <c r="I25" s="41">
        <f>ROUND(+H25*G25,0)</f>
        <v>159849625</v>
      </c>
      <c r="J25" s="29">
        <f t="shared" si="1"/>
        <v>62500</v>
      </c>
      <c r="M25" s="8"/>
      <c r="N25" s="43">
        <f t="shared" si="2"/>
        <v>0</v>
      </c>
      <c r="O25" s="12"/>
      <c r="P25" s="8"/>
      <c r="Q25" s="33">
        <f t="shared" si="3"/>
        <v>0</v>
      </c>
      <c r="R25" s="46"/>
    </row>
    <row r="26" spans="1:18" ht="17.25" hidden="1" thickBot="1">
      <c r="A26" s="52" t="s">
        <v>26</v>
      </c>
      <c r="B26" s="53"/>
      <c r="C26" s="54"/>
      <c r="D26" s="55"/>
      <c r="E26" s="56"/>
      <c r="F26" s="57"/>
      <c r="G26" s="58"/>
      <c r="H26" s="59"/>
      <c r="I26" s="60">
        <f>SUM(I20:I25)</f>
        <v>512994840</v>
      </c>
      <c r="J26" s="29"/>
      <c r="K26" s="2"/>
      <c r="L26" s="2"/>
      <c r="M26" s="8"/>
      <c r="N26" s="43"/>
      <c r="O26" s="12"/>
      <c r="P26" s="8"/>
      <c r="Q26" s="33">
        <f t="shared" si="3"/>
        <v>0</v>
      </c>
      <c r="R26" s="46"/>
    </row>
    <row r="27" spans="1:18" ht="17.25" hidden="1" thickBot="1">
      <c r="A27" s="62" t="s">
        <v>52</v>
      </c>
      <c r="B27" s="63"/>
      <c r="C27" s="63"/>
      <c r="D27" s="63"/>
      <c r="E27" s="63"/>
      <c r="F27" s="63"/>
      <c r="G27" s="63"/>
      <c r="H27" s="63"/>
      <c r="I27" s="64"/>
      <c r="J27" s="29"/>
      <c r="K27" s="2"/>
      <c r="L27" s="2"/>
      <c r="M27" s="8"/>
      <c r="N27" s="43">
        <f t="shared" si="2"/>
        <v>0</v>
      </c>
      <c r="O27" s="12"/>
      <c r="P27" s="8"/>
      <c r="Q27" s="33">
        <f t="shared" si="3"/>
        <v>0</v>
      </c>
      <c r="R27" s="46"/>
    </row>
    <row r="28" spans="1:18" hidden="1">
      <c r="A28" s="71">
        <v>5.01</v>
      </c>
      <c r="B28" s="36">
        <v>700.3</v>
      </c>
      <c r="C28" s="36" t="s">
        <v>53</v>
      </c>
      <c r="D28" s="47"/>
      <c r="E28" s="37" t="s">
        <v>54</v>
      </c>
      <c r="F28" s="48" t="s">
        <v>15</v>
      </c>
      <c r="G28" s="39">
        <f>VLOOKUP(A28,[1]CANT!$A$9:$D$1009,4,FALSE)</f>
        <v>41.04</v>
      </c>
      <c r="H28" s="40">
        <f>VLOOKUP(A28,[1]APU!$A$7:$K$10108,11,FALSE)</f>
        <v>55543</v>
      </c>
      <c r="I28" s="41">
        <f>ROUND(+H28*G28,0)</f>
        <v>2279485</v>
      </c>
      <c r="J28" s="29">
        <f t="shared" si="1"/>
        <v>42725</v>
      </c>
      <c r="K28" s="2"/>
      <c r="L28" s="2"/>
      <c r="M28" s="8"/>
      <c r="N28" s="43">
        <f t="shared" si="2"/>
        <v>0</v>
      </c>
      <c r="O28" s="12"/>
      <c r="P28" s="8"/>
      <c r="Q28" s="33">
        <f t="shared" si="3"/>
        <v>0</v>
      </c>
      <c r="R28" s="46"/>
    </row>
    <row r="29" spans="1:18" ht="43.9" hidden="1" customHeight="1">
      <c r="A29" s="72">
        <v>5.0199999999999996</v>
      </c>
      <c r="B29" s="36" t="s">
        <v>55</v>
      </c>
      <c r="C29" s="36" t="s">
        <v>56</v>
      </c>
      <c r="D29" s="47"/>
      <c r="E29" s="37" t="s">
        <v>57</v>
      </c>
      <c r="F29" s="48" t="s">
        <v>58</v>
      </c>
      <c r="G29" s="39">
        <f>VLOOKUP(A29,[1]CANT!$A$9:$D$1009,4,FALSE)</f>
        <v>11</v>
      </c>
      <c r="H29" s="40">
        <v>857670</v>
      </c>
      <c r="I29" s="41">
        <f>ROUND(+H29*G29,0)</f>
        <v>9434370</v>
      </c>
      <c r="J29" s="29">
        <f t="shared" si="1"/>
        <v>659746</v>
      </c>
      <c r="K29" s="2"/>
      <c r="L29" s="2"/>
      <c r="M29" s="8"/>
      <c r="N29" s="43">
        <f t="shared" si="2"/>
        <v>0</v>
      </c>
      <c r="O29" s="12"/>
      <c r="P29" s="8"/>
      <c r="Q29" s="33">
        <f t="shared" si="3"/>
        <v>0</v>
      </c>
      <c r="R29" s="46"/>
    </row>
    <row r="30" spans="1:18" ht="17.25" hidden="1" thickBot="1">
      <c r="A30" s="52" t="s">
        <v>26</v>
      </c>
      <c r="B30" s="53"/>
      <c r="C30" s="54"/>
      <c r="D30" s="55"/>
      <c r="E30" s="56"/>
      <c r="F30" s="57"/>
      <c r="G30" s="58"/>
      <c r="H30" s="59"/>
      <c r="I30" s="60">
        <f>SUM(I28:I29)</f>
        <v>11713855</v>
      </c>
      <c r="J30" s="29"/>
      <c r="K30" s="2"/>
      <c r="L30" s="2"/>
      <c r="M30" s="8"/>
      <c r="N30" s="43"/>
      <c r="O30" s="12"/>
      <c r="P30" s="8"/>
      <c r="Q30" s="33">
        <f t="shared" si="3"/>
        <v>0</v>
      </c>
      <c r="R30" s="46"/>
    </row>
    <row r="31" spans="1:18" ht="17.25" hidden="1" thickBot="1">
      <c r="A31" s="62" t="s">
        <v>59</v>
      </c>
      <c r="B31" s="63"/>
      <c r="C31" s="63"/>
      <c r="D31" s="63"/>
      <c r="E31" s="63"/>
      <c r="F31" s="63"/>
      <c r="G31" s="63"/>
      <c r="H31" s="63"/>
      <c r="I31" s="64"/>
      <c r="J31" s="29"/>
      <c r="K31" s="2"/>
      <c r="L31" s="2"/>
      <c r="M31" s="8"/>
      <c r="N31" s="43">
        <f t="shared" si="2"/>
        <v>0</v>
      </c>
      <c r="O31" s="12"/>
      <c r="P31" s="8"/>
      <c r="Q31" s="33">
        <f t="shared" si="3"/>
        <v>0</v>
      </c>
      <c r="R31" s="46"/>
    </row>
    <row r="32" spans="1:18" ht="68.45" hidden="1" customHeight="1">
      <c r="A32" s="72">
        <v>6.01</v>
      </c>
      <c r="B32" s="36" t="s">
        <v>60</v>
      </c>
      <c r="C32" s="36" t="s">
        <v>61</v>
      </c>
      <c r="D32" s="49"/>
      <c r="E32" s="50" t="s">
        <v>62</v>
      </c>
      <c r="F32" s="51" t="s">
        <v>63</v>
      </c>
      <c r="G32" s="39">
        <f>VLOOKUP(A32,[1]CANT!$A$9:$D$1009,4,FALSE)</f>
        <v>37736.870000000003</v>
      </c>
      <c r="H32" s="40">
        <f>VLOOKUP(A32,[1]APU!$A$7:$K$10108,11,FALSE)</f>
        <v>1842</v>
      </c>
      <c r="I32" s="41">
        <f>ROUND(+H32*G32,0)</f>
        <v>69511315</v>
      </c>
      <c r="J32" s="29">
        <f t="shared" si="1"/>
        <v>1417</v>
      </c>
      <c r="K32" s="2"/>
      <c r="L32" s="2"/>
      <c r="M32" s="8"/>
      <c r="N32" s="43">
        <f t="shared" si="2"/>
        <v>0</v>
      </c>
      <c r="O32" s="12"/>
      <c r="P32" s="16">
        <f>P8*10*1.3</f>
        <v>15483</v>
      </c>
      <c r="Q32" s="33">
        <f t="shared" si="3"/>
        <v>28519686</v>
      </c>
      <c r="R32" s="12">
        <f>Q32/I42</f>
        <v>9.9182721309464261E-3</v>
      </c>
    </row>
    <row r="33" spans="1:18" ht="17.25" hidden="1" thickBot="1">
      <c r="A33" s="73" t="s">
        <v>26</v>
      </c>
      <c r="B33" s="74"/>
      <c r="C33" s="75"/>
      <c r="D33" s="76"/>
      <c r="E33" s="77"/>
      <c r="F33" s="78"/>
      <c r="G33" s="79"/>
      <c r="H33" s="80"/>
      <c r="I33" s="81">
        <f>SUM(I32)</f>
        <v>69511315</v>
      </c>
      <c r="J33" s="29"/>
      <c r="K33" s="2"/>
      <c r="L33" s="2"/>
      <c r="M33" s="8"/>
      <c r="N33" s="31"/>
      <c r="O33" s="10"/>
      <c r="P33" s="8"/>
      <c r="Q33" s="33">
        <f t="shared" si="3"/>
        <v>0</v>
      </c>
      <c r="R33" s="34"/>
    </row>
    <row r="34" spans="1:18" ht="17.25" hidden="1" thickBot="1">
      <c r="A34" s="19" t="s">
        <v>64</v>
      </c>
      <c r="B34" s="20"/>
      <c r="C34" s="20"/>
      <c r="D34" s="20"/>
      <c r="E34" s="20"/>
      <c r="F34" s="20"/>
      <c r="G34" s="20"/>
      <c r="H34" s="20"/>
      <c r="I34" s="21"/>
      <c r="J34" s="29"/>
      <c r="K34" s="2"/>
      <c r="L34" s="2"/>
      <c r="M34" s="8"/>
      <c r="N34" s="31">
        <f t="shared" si="2"/>
        <v>0</v>
      </c>
      <c r="O34" s="10"/>
      <c r="P34" s="8"/>
      <c r="Q34" s="33">
        <f t="shared" si="3"/>
        <v>0</v>
      </c>
      <c r="R34" s="34"/>
    </row>
    <row r="35" spans="1:18" ht="24" hidden="1" customHeight="1">
      <c r="A35" s="65">
        <v>7.01</v>
      </c>
      <c r="B35" s="36" t="s">
        <v>65</v>
      </c>
      <c r="C35" s="36"/>
      <c r="D35" s="47"/>
      <c r="E35" s="37" t="s">
        <v>66</v>
      </c>
      <c r="F35" s="48" t="s">
        <v>15</v>
      </c>
      <c r="G35" s="39">
        <f>VLOOKUP(A35,[1]CANT!$A$9:$D$1009,4,FALSE)</f>
        <v>786.95</v>
      </c>
      <c r="H35" s="40">
        <f>VLOOKUP(A35,[1]APU!$A$7:$K$10108,11,FALSE)</f>
        <v>109858</v>
      </c>
      <c r="I35" s="41">
        <f>ROUND(+H35*G35,0)</f>
        <v>86452753</v>
      </c>
      <c r="J35" s="29">
        <f t="shared" ref="J35" si="7">ROUND(H35/1.3,0)</f>
        <v>84506</v>
      </c>
      <c r="K35" s="2"/>
      <c r="L35" s="2"/>
      <c r="M35" s="8"/>
      <c r="N35" s="31">
        <f t="shared" si="2"/>
        <v>0</v>
      </c>
      <c r="O35" s="10"/>
      <c r="P35" s="8"/>
      <c r="Q35" s="33">
        <f t="shared" si="3"/>
        <v>0</v>
      </c>
      <c r="R35" s="34"/>
    </row>
    <row r="36" spans="1:18" hidden="1">
      <c r="A36" s="73" t="s">
        <v>26</v>
      </c>
      <c r="B36" s="74"/>
      <c r="C36" s="75"/>
      <c r="D36" s="76"/>
      <c r="E36" s="77"/>
      <c r="F36" s="78"/>
      <c r="G36" s="79"/>
      <c r="H36" s="80"/>
      <c r="I36" s="81">
        <f>SUM(I35)</f>
        <v>86452753</v>
      </c>
      <c r="J36" s="29"/>
      <c r="K36" s="2"/>
      <c r="L36" s="2"/>
      <c r="M36" s="8"/>
      <c r="N36" s="8"/>
      <c r="O36" s="10"/>
      <c r="P36" s="8"/>
      <c r="Q36" s="8"/>
      <c r="R36" s="8"/>
    </row>
    <row r="37" spans="1:18" ht="6.75" hidden="1" customHeight="1" thickBot="1">
      <c r="A37" s="82"/>
      <c r="B37" s="82"/>
      <c r="C37" s="82"/>
      <c r="D37" s="82"/>
      <c r="E37" s="82"/>
      <c r="F37" s="82"/>
      <c r="G37" s="82"/>
      <c r="H37" s="82"/>
      <c r="I37" s="82"/>
      <c r="J37" s="29"/>
      <c r="K37" s="2"/>
      <c r="L37" s="2"/>
      <c r="M37" s="8"/>
      <c r="N37" s="8"/>
      <c r="O37" s="10"/>
      <c r="P37" s="8"/>
      <c r="Q37" s="8"/>
      <c r="R37" s="8"/>
    </row>
    <row r="38" spans="1:18" ht="25.15" hidden="1" customHeight="1" thickBot="1">
      <c r="A38" s="83" t="s">
        <v>67</v>
      </c>
      <c r="B38" s="84"/>
      <c r="C38" s="84"/>
      <c r="D38" s="84"/>
      <c r="E38" s="84"/>
      <c r="F38" s="84"/>
      <c r="G38" s="84"/>
      <c r="H38" s="85" t="s">
        <v>68</v>
      </c>
      <c r="I38" s="86">
        <f>I12+I15+I18+I26+I30+I33+I36</f>
        <v>2812113178</v>
      </c>
      <c r="J38" s="29">
        <f>ROUND(I38/1.29,0)</f>
        <v>2179932696</v>
      </c>
      <c r="K38" s="29">
        <f>ROUND((I38)/1.3,0)</f>
        <v>2163163983</v>
      </c>
      <c r="L38" s="29">
        <f>+J38</f>
        <v>2179932696</v>
      </c>
      <c r="M38" s="87"/>
      <c r="N38" s="8"/>
      <c r="O38" s="10"/>
      <c r="P38" s="8"/>
      <c r="Q38" s="8"/>
      <c r="R38" s="8"/>
    </row>
    <row r="39" spans="1:18" s="5" customFormat="1" hidden="1" thickBot="1">
      <c r="A39" s="88"/>
      <c r="B39" s="89"/>
      <c r="C39" s="90"/>
      <c r="D39" s="90"/>
      <c r="E39" s="90"/>
      <c r="F39" s="90"/>
      <c r="G39" s="90"/>
      <c r="H39" s="90"/>
      <c r="I39" s="90"/>
      <c r="J39" s="3">
        <f>ROUND(K38*0.24,0)</f>
        <v>519159356</v>
      </c>
      <c r="K39" s="4">
        <f>ROUND(K38*0.05,0)</f>
        <v>108158199</v>
      </c>
      <c r="L39" s="7"/>
      <c r="M39" s="91"/>
      <c r="N39" s="91"/>
      <c r="O39" s="11"/>
      <c r="P39" s="91"/>
      <c r="Q39" s="91"/>
      <c r="R39" s="91"/>
    </row>
    <row r="40" spans="1:18" s="5" customFormat="1" ht="30" hidden="1" customHeight="1">
      <c r="A40" s="89"/>
      <c r="B40" s="89"/>
      <c r="C40" s="92"/>
      <c r="D40" s="92"/>
      <c r="E40" s="93" t="s">
        <v>69</v>
      </c>
      <c r="F40" s="94"/>
      <c r="G40" s="95"/>
      <c r="H40" s="96"/>
      <c r="I40" s="97">
        <f>[1]PMT!G23</f>
        <v>29323044</v>
      </c>
      <c r="J40" s="6">
        <f>I40/I42</f>
        <v>1.0197655405452775E-2</v>
      </c>
      <c r="K40" s="4">
        <f>ROUND(K38*0.01,0)</f>
        <v>21631640</v>
      </c>
      <c r="L40" s="7"/>
      <c r="M40" s="91"/>
      <c r="N40" s="31">
        <v>2000000</v>
      </c>
      <c r="O40" s="98">
        <f>N40/I42</f>
        <v>6.9553866272906552E-4</v>
      </c>
      <c r="P40" s="91"/>
      <c r="Q40" s="99">
        <v>2000000</v>
      </c>
      <c r="R40" s="11">
        <f>Q40/I42</f>
        <v>6.9553866272906552E-4</v>
      </c>
    </row>
    <row r="41" spans="1:18" s="5" customFormat="1" ht="30" hidden="1" customHeight="1">
      <c r="A41" s="89"/>
      <c r="B41" s="89"/>
      <c r="C41" s="92"/>
      <c r="D41" s="92"/>
      <c r="E41" s="100" t="s">
        <v>70</v>
      </c>
      <c r="F41" s="101"/>
      <c r="G41" s="102"/>
      <c r="H41" s="103"/>
      <c r="I41" s="104">
        <f>[1]PAGA!J70</f>
        <v>34032975</v>
      </c>
      <c r="J41" s="6">
        <f>I41/I42</f>
        <v>1.183562496009586E-2</v>
      </c>
      <c r="K41" s="4">
        <f>J39+K40+K39</f>
        <v>648949195</v>
      </c>
      <c r="L41" s="7"/>
      <c r="M41" s="91"/>
      <c r="N41" s="31">
        <v>2000000</v>
      </c>
      <c r="O41" s="98">
        <f>N41/I42</f>
        <v>6.9553866272906552E-4</v>
      </c>
      <c r="P41" s="91"/>
      <c r="Q41" s="99">
        <v>2000000</v>
      </c>
      <c r="R41" s="11">
        <f>Q41/I42</f>
        <v>6.9553866272906552E-4</v>
      </c>
    </row>
    <row r="42" spans="1:18" s="5" customFormat="1" ht="30" hidden="1" customHeight="1">
      <c r="A42" s="89"/>
      <c r="B42" s="89"/>
      <c r="C42" s="92"/>
      <c r="D42" s="105"/>
      <c r="E42" s="106" t="s">
        <v>71</v>
      </c>
      <c r="F42" s="107"/>
      <c r="G42" s="108"/>
      <c r="H42" s="109"/>
      <c r="I42" s="110">
        <f>I40+I41+I38</f>
        <v>2875469197</v>
      </c>
      <c r="J42" s="3">
        <f>I42/1000</f>
        <v>2875469.1970000002</v>
      </c>
      <c r="K42" s="7"/>
      <c r="L42" s="7"/>
      <c r="M42" s="91"/>
      <c r="N42" s="111">
        <f>SUM(N7:N41)</f>
        <v>10582901</v>
      </c>
      <c r="O42" s="112">
        <f>O41+O40+O8+O7</f>
        <v>3.6804084046670451E-3</v>
      </c>
      <c r="P42" s="91"/>
      <c r="Q42" s="113">
        <f>SUM(Q7:Q41)</f>
        <v>427050369.59242004</v>
      </c>
      <c r="R42" s="114">
        <f>SUM(R7:R41)</f>
        <v>0.14851502149213247</v>
      </c>
    </row>
    <row r="43" spans="1:18" s="5" customFormat="1" ht="15.75">
      <c r="A43" s="89"/>
      <c r="B43" s="89"/>
      <c r="C43" s="92"/>
      <c r="D43" s="115"/>
      <c r="E43" s="115"/>
      <c r="F43" s="115"/>
      <c r="G43" s="92"/>
      <c r="H43" s="92"/>
      <c r="I43" s="116"/>
      <c r="J43" s="117">
        <v>2761308372.0999999</v>
      </c>
      <c r="K43" s="118"/>
      <c r="L43" s="119"/>
      <c r="M43" s="7"/>
      <c r="N43" s="7"/>
      <c r="O43" s="120"/>
      <c r="P43" s="7"/>
      <c r="Q43" s="7"/>
      <c r="R43" s="7"/>
    </row>
    <row r="44" spans="1:18">
      <c r="A44" s="2"/>
      <c r="B44" s="2"/>
      <c r="C44" s="2"/>
      <c r="D44" s="2"/>
      <c r="E44" s="2"/>
      <c r="F44" s="2"/>
      <c r="G44" s="2"/>
      <c r="H44" s="2"/>
      <c r="I44" s="29"/>
      <c r="J44" s="2"/>
      <c r="K44" s="2"/>
      <c r="L44" s="2"/>
      <c r="M44" s="2"/>
      <c r="N44" s="2"/>
      <c r="O44" s="17"/>
      <c r="P44" s="2"/>
      <c r="Q44" s="2"/>
      <c r="R44" s="2"/>
    </row>
    <row r="45" spans="1:18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17"/>
      <c r="P45" s="2"/>
      <c r="Q45" s="2"/>
      <c r="R45" s="2"/>
    </row>
    <row r="46" spans="1:18" ht="33.6" customHeight="1" thickBot="1">
      <c r="A46" s="2"/>
      <c r="B46" s="121"/>
      <c r="C46" s="121"/>
      <c r="D46" s="121"/>
      <c r="E46" s="2"/>
      <c r="F46" s="2"/>
      <c r="G46" s="2"/>
      <c r="H46" s="2"/>
      <c r="I46" s="2"/>
      <c r="J46" s="2"/>
      <c r="K46" s="2"/>
      <c r="L46" s="2"/>
      <c r="M46" s="2"/>
      <c r="N46" s="2"/>
      <c r="O46" s="17"/>
      <c r="P46" s="2"/>
      <c r="Q46" s="2" t="s">
        <v>84</v>
      </c>
      <c r="R46" s="29">
        <f>+N42+Q42</f>
        <v>437633270.59242004</v>
      </c>
    </row>
    <row r="47" spans="1:18" ht="33.6" customHeight="1" thickBot="1">
      <c r="A47" s="2"/>
      <c r="B47" s="121"/>
      <c r="C47" s="141" t="s">
        <v>76</v>
      </c>
      <c r="D47" s="142"/>
      <c r="E47" s="122" t="s">
        <v>77</v>
      </c>
      <c r="F47" s="168" t="s">
        <v>78</v>
      </c>
      <c r="G47" s="169"/>
      <c r="H47" s="169"/>
      <c r="I47" s="169"/>
      <c r="J47" s="169"/>
      <c r="K47" s="169"/>
      <c r="L47" s="169"/>
      <c r="M47" s="170"/>
      <c r="N47" s="123" t="s">
        <v>83</v>
      </c>
      <c r="O47" s="17"/>
      <c r="P47" s="2"/>
      <c r="Q47" s="2"/>
      <c r="R47" s="124">
        <f>O42+R42</f>
        <v>0.15219542989679952</v>
      </c>
    </row>
    <row r="48" spans="1:18" ht="33.6" customHeight="1">
      <c r="A48" s="2"/>
      <c r="B48" s="121"/>
      <c r="C48" s="186" t="s">
        <v>79</v>
      </c>
      <c r="D48" s="187"/>
      <c r="E48" s="125">
        <f>'[3]FLUJO DE CAJA'!$J$33</f>
        <v>12283309.809999999</v>
      </c>
      <c r="F48" s="171">
        <f>N42</f>
        <v>10582901</v>
      </c>
      <c r="G48" s="172"/>
      <c r="H48" s="172"/>
      <c r="I48" s="172"/>
      <c r="J48" s="172"/>
      <c r="K48" s="172"/>
      <c r="L48" s="172"/>
      <c r="M48" s="173"/>
      <c r="N48" s="126"/>
      <c r="O48" s="17"/>
      <c r="P48" s="2"/>
      <c r="Q48" s="2"/>
      <c r="R48" s="2"/>
    </row>
    <row r="49" spans="1:18" ht="33.6" customHeight="1">
      <c r="A49" s="2"/>
      <c r="B49" s="121"/>
      <c r="C49" s="188"/>
      <c r="D49" s="189"/>
      <c r="E49" s="127">
        <f>E48/I42</f>
        <v>4.2717584395671054E-3</v>
      </c>
      <c r="F49" s="174">
        <f>F48/I42</f>
        <v>3.6804084046670456E-3</v>
      </c>
      <c r="G49" s="175"/>
      <c r="H49" s="175"/>
      <c r="I49" s="175"/>
      <c r="J49" s="175"/>
      <c r="K49" s="175"/>
      <c r="L49" s="175"/>
      <c r="M49" s="176"/>
      <c r="N49" s="128">
        <f>F49-E49</f>
        <v>-5.9135003490005987E-4</v>
      </c>
      <c r="O49" s="17"/>
      <c r="P49" s="2"/>
      <c r="Q49" s="2"/>
      <c r="R49" s="2"/>
    </row>
    <row r="50" spans="1:18" ht="33.6" customHeight="1">
      <c r="A50" s="2"/>
      <c r="B50" s="2"/>
      <c r="C50" s="190" t="s">
        <v>80</v>
      </c>
      <c r="D50" s="191"/>
      <c r="E50" s="129">
        <f>'[4]FLUJO DE CAJA'!$O$33</f>
        <v>1027062153.53</v>
      </c>
      <c r="F50" s="177">
        <f>+R46</f>
        <v>437633270.59242004</v>
      </c>
      <c r="G50" s="178"/>
      <c r="H50" s="178"/>
      <c r="I50" s="178"/>
      <c r="J50" s="178"/>
      <c r="K50" s="178"/>
      <c r="L50" s="178"/>
      <c r="M50" s="179"/>
      <c r="N50" s="130"/>
      <c r="O50" s="17"/>
      <c r="P50" s="2"/>
      <c r="Q50" s="2"/>
      <c r="R50" s="2"/>
    </row>
    <row r="51" spans="1:18" ht="33.6" customHeight="1">
      <c r="A51" s="2"/>
      <c r="B51" s="2"/>
      <c r="C51" s="190"/>
      <c r="D51" s="191"/>
      <c r="E51" s="131">
        <f>E50/I42</f>
        <v>0.35718071840294519</v>
      </c>
      <c r="F51" s="180">
        <f>+R47</f>
        <v>0.15219542989679952</v>
      </c>
      <c r="G51" s="181"/>
      <c r="H51" s="181"/>
      <c r="I51" s="181"/>
      <c r="J51" s="181"/>
      <c r="K51" s="181"/>
      <c r="L51" s="181"/>
      <c r="M51" s="182"/>
      <c r="N51" s="132">
        <f>+F51-E51</f>
        <v>-0.20498528850614567</v>
      </c>
      <c r="O51" s="17"/>
      <c r="P51" s="2"/>
      <c r="Q51" s="2"/>
      <c r="R51" s="2"/>
    </row>
    <row r="52" spans="1:18" ht="33.6" customHeight="1">
      <c r="A52" s="2"/>
      <c r="B52" s="2"/>
      <c r="C52" s="188" t="s">
        <v>81</v>
      </c>
      <c r="D52" s="189"/>
      <c r="E52" s="133"/>
      <c r="F52" s="196"/>
      <c r="G52" s="197"/>
      <c r="H52" s="197"/>
      <c r="I52" s="197"/>
      <c r="J52" s="197"/>
      <c r="K52" s="197"/>
      <c r="L52" s="197"/>
      <c r="M52" s="198"/>
      <c r="N52" s="126"/>
      <c r="O52" s="17"/>
      <c r="P52" s="2"/>
      <c r="Q52" s="2"/>
      <c r="R52" s="2"/>
    </row>
    <row r="53" spans="1:18" ht="33.6" customHeight="1">
      <c r="A53" s="2"/>
      <c r="B53" s="2"/>
      <c r="C53" s="188"/>
      <c r="D53" s="189"/>
      <c r="E53" s="134"/>
      <c r="F53" s="157"/>
      <c r="G53" s="158"/>
      <c r="H53" s="158"/>
      <c r="I53" s="158"/>
      <c r="J53" s="158"/>
      <c r="K53" s="158"/>
      <c r="L53" s="158"/>
      <c r="M53" s="159"/>
      <c r="N53" s="126"/>
      <c r="O53" s="17"/>
      <c r="P53" s="2"/>
      <c r="Q53" s="2"/>
      <c r="R53" s="2"/>
    </row>
    <row r="54" spans="1:18" ht="33.6" customHeight="1">
      <c r="A54" s="2"/>
      <c r="B54" s="2"/>
      <c r="C54" s="192" t="s">
        <v>82</v>
      </c>
      <c r="D54" s="193"/>
      <c r="E54" s="135"/>
      <c r="F54" s="183"/>
      <c r="G54" s="184"/>
      <c r="H54" s="184"/>
      <c r="I54" s="184"/>
      <c r="J54" s="184"/>
      <c r="K54" s="184"/>
      <c r="L54" s="184"/>
      <c r="M54" s="185"/>
      <c r="N54" s="130"/>
      <c r="O54" s="17"/>
      <c r="P54" s="2"/>
      <c r="Q54" s="2"/>
      <c r="R54" s="2"/>
    </row>
    <row r="55" spans="1:18" ht="33.6" customHeight="1" thickBot="1">
      <c r="A55" s="2"/>
      <c r="B55" s="2"/>
      <c r="C55" s="194"/>
      <c r="D55" s="195"/>
      <c r="E55" s="136"/>
      <c r="F55" s="160"/>
      <c r="G55" s="161"/>
      <c r="H55" s="161"/>
      <c r="I55" s="161"/>
      <c r="J55" s="161"/>
      <c r="K55" s="161"/>
      <c r="L55" s="161"/>
      <c r="M55" s="162"/>
      <c r="N55" s="137"/>
      <c r="O55" s="17"/>
      <c r="P55" s="2"/>
      <c r="Q55" s="2"/>
      <c r="R55" s="2"/>
    </row>
    <row r="56" spans="1:18">
      <c r="A56" s="2"/>
      <c r="B56" s="2"/>
      <c r="C56" s="167"/>
      <c r="D56" s="167"/>
      <c r="E56" s="2"/>
      <c r="F56" s="2"/>
      <c r="G56" s="2"/>
      <c r="H56" s="2"/>
      <c r="I56" s="2"/>
      <c r="J56" s="2"/>
      <c r="K56" s="2"/>
      <c r="L56" s="2"/>
      <c r="M56" s="2"/>
      <c r="N56" s="2"/>
      <c r="O56" s="17"/>
      <c r="P56" s="2"/>
      <c r="Q56" s="2"/>
      <c r="R56" s="2"/>
    </row>
    <row r="57" spans="1:18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17"/>
      <c r="P57" s="2"/>
      <c r="Q57" s="2"/>
      <c r="R57" s="2"/>
    </row>
    <row r="58" spans="1:1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7"/>
      <c r="P58" s="2"/>
      <c r="Q58" s="2"/>
      <c r="R58" s="2"/>
    </row>
    <row r="59" spans="1:18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17"/>
      <c r="P59" s="2"/>
      <c r="Q59" s="2"/>
      <c r="R59" s="2"/>
    </row>
    <row r="60" spans="1:18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7"/>
      <c r="P60" s="2"/>
      <c r="Q60" s="2"/>
      <c r="R60" s="2"/>
    </row>
  </sheetData>
  <mergeCells count="33">
    <mergeCell ref="P2:R2"/>
    <mergeCell ref="P4:P5"/>
    <mergeCell ref="Q4:Q5"/>
    <mergeCell ref="R4:R5"/>
    <mergeCell ref="C56:D56"/>
    <mergeCell ref="F47:M47"/>
    <mergeCell ref="F48:M48"/>
    <mergeCell ref="F49:M49"/>
    <mergeCell ref="F50:M50"/>
    <mergeCell ref="F51:M51"/>
    <mergeCell ref="F54:M54"/>
    <mergeCell ref="C48:D49"/>
    <mergeCell ref="C50:D51"/>
    <mergeCell ref="C54:D55"/>
    <mergeCell ref="C52:D53"/>
    <mergeCell ref="F52:M52"/>
    <mergeCell ref="F53:M53"/>
    <mergeCell ref="F55:M55"/>
    <mergeCell ref="M4:M5"/>
    <mergeCell ref="N4:N5"/>
    <mergeCell ref="O4:O5"/>
    <mergeCell ref="M2:O2"/>
    <mergeCell ref="C47:D47"/>
    <mergeCell ref="I4:I5"/>
    <mergeCell ref="A1:I1"/>
    <mergeCell ref="A2:I2"/>
    <mergeCell ref="A4:A5"/>
    <mergeCell ref="B4:B5"/>
    <mergeCell ref="C4:D4"/>
    <mergeCell ref="E4:E5"/>
    <mergeCell ref="F4:F5"/>
    <mergeCell ref="G4:G5"/>
    <mergeCell ref="H4:H5"/>
  </mergeCells>
  <printOptions horizontalCentered="1"/>
  <pageMargins left="0.39370078740157483" right="0.39370078740157483" top="0.39370078740157483" bottom="0.39370078740157483" header="0.31496062992125984" footer="0.31496062992125984"/>
  <pageSetup scale="32" orientation="portrait" horizontalDpi="360" verticalDpi="360" r:id="rId1"/>
  <colBreaks count="1" manualBreakCount="1">
    <brk id="18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AVANCE MES A MES</vt:lpstr>
      <vt:lpstr>'AVANCE MES A MES'!Área_de_impresión</vt:lpstr>
      <vt:lpstr>'AVANCE MES A MES'!Print_Area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anyalina padilla cadavid</dc:creator>
  <cp:lastModifiedBy>farides muñoz rojas</cp:lastModifiedBy>
  <dcterms:created xsi:type="dcterms:W3CDTF">2026-01-15T01:47:41Z</dcterms:created>
  <dcterms:modified xsi:type="dcterms:W3CDTF">2026-02-13T19:39:27Z</dcterms:modified>
</cp:coreProperties>
</file>