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https://d.docs.live.net/63d27826f7ae6a07/Documentos/1. DOCUMENTOS DIEGO/ALCLADIA NEIVA 2026/SUBASTA INVERSA/PERSONAL TEMPORAL INFRAESTRUCTURA/"/>
    </mc:Choice>
  </mc:AlternateContent>
  <xr:revisionPtr revIDLastSave="39" documentId="11_8D1C91123812323CCA1B93A3304C6339BCA9F7B9" xr6:coauthVersionLast="47" xr6:coauthVersionMax="47" xr10:uidLastSave="{77C5003C-F19A-48EB-8AFB-CC7C7B247DD5}"/>
  <bookViews>
    <workbookView xWindow="-120" yWindow="-120" windowWidth="29040" windowHeight="15720" firstSheet="1" activeTab="1" xr2:uid="{00000000-000D-0000-FFFF-FFFF00000000}"/>
  </bookViews>
  <sheets>
    <sheet name=" COTIZACION" sheetId="4" r:id="rId1"/>
    <sheet name=" PRESUPUESTO 2026 INFRAESTRUC" sheetId="1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4" l="1"/>
  <c r="G6" i="4"/>
  <c r="C8" i="4"/>
  <c r="D8" i="4"/>
  <c r="G8" i="4"/>
  <c r="C9" i="4"/>
  <c r="D9" i="4"/>
  <c r="G9" i="4"/>
  <c r="C10" i="4"/>
  <c r="D10" i="4"/>
  <c r="G10" i="4"/>
  <c r="C11" i="4"/>
  <c r="G11" i="4" s="1"/>
  <c r="D11" i="4"/>
  <c r="C12" i="4"/>
  <c r="D12" i="4"/>
  <c r="G12" i="4"/>
  <c r="C13" i="4"/>
  <c r="D13" i="4"/>
  <c r="G13" i="4"/>
  <c r="C15" i="4"/>
  <c r="D15" i="4"/>
  <c r="G15" i="4"/>
  <c r="C14" i="4"/>
  <c r="G14" i="4" s="1"/>
  <c r="D14" i="4"/>
  <c r="C18" i="4"/>
  <c r="D18" i="4"/>
  <c r="G18" i="4"/>
  <c r="C19" i="4"/>
  <c r="G19" i="4" s="1"/>
  <c r="D19" i="4"/>
  <c r="C20" i="4"/>
  <c r="D20" i="4"/>
  <c r="G20" i="4"/>
  <c r="C22" i="4"/>
  <c r="G22" i="4" s="1"/>
  <c r="E22" i="4"/>
  <c r="C16" i="4"/>
  <c r="D16" i="4"/>
  <c r="G16" i="4"/>
  <c r="C17" i="4"/>
  <c r="D17" i="4"/>
  <c r="G17" i="4"/>
  <c r="C21" i="4"/>
  <c r="G21" i="4" s="1"/>
  <c r="D21" i="4"/>
</calcChain>
</file>

<file path=xl/sharedStrings.xml><?xml version="1.0" encoding="utf-8"?>
<sst xmlns="http://schemas.openxmlformats.org/spreadsheetml/2006/main" count="71" uniqueCount="49">
  <si>
    <t>ITEM</t>
  </si>
  <si>
    <t>SUELDO BASE</t>
  </si>
  <si>
    <t>Descripción</t>
  </si>
  <si>
    <t>Tapaoidos</t>
  </si>
  <si>
    <t>PRESUPUESTO</t>
  </si>
  <si>
    <t>CODIFICACION</t>
  </si>
  <si>
    <t>CANT . PERSONAL</t>
  </si>
  <si>
    <t>CARGO / OFICIO</t>
  </si>
  <si>
    <t>SUELDO MENSUAL BASE INCLUYE PORCENTAJE DE PRESTACIONAL, PARAFISCALES Y DOTACION</t>
  </si>
  <si>
    <t>TIEMPO DE EJECUCION EN MESES</t>
  </si>
  <si>
    <t>Vr. TOTAL UNITARIO</t>
  </si>
  <si>
    <t>PERSONAL OPERATIVO</t>
  </si>
  <si>
    <t>SUB TOTAL  PERSONAL= (A)</t>
  </si>
  <si>
    <t>VALOR TOTAL=</t>
  </si>
  <si>
    <t>UNIDAD</t>
  </si>
  <si>
    <t>UND</t>
  </si>
  <si>
    <t>Camisas de jean con logo alcaldia neiva</t>
  </si>
  <si>
    <t>Tapaboca industrial</t>
  </si>
  <si>
    <t>Casco blanco de seguridad</t>
  </si>
  <si>
    <t>examenes ocupacional de ingreso y salida</t>
  </si>
  <si>
    <t>Botas de seguridad con puntera de acero Caña Alta,  preferiblemente aislante</t>
  </si>
  <si>
    <t>Guantes Baqueta tipo ingeniero reforzado</t>
  </si>
  <si>
    <t>Gafas de seguridad lente oscuro  / lente claro</t>
  </si>
  <si>
    <t>Pantalones de jean  con logo alcaldia</t>
  </si>
  <si>
    <t>promedio</t>
  </si>
  <si>
    <t>VALOR  A.I  (B)</t>
  </si>
  <si>
    <t xml:space="preserve">SUB TOTAL COSTO BASICO (A+B)  </t>
  </si>
  <si>
    <t>IVA = 19% (VALOR A.I.)</t>
  </si>
  <si>
    <t xml:space="preserve">carnet tipo empresarial en pvc + soporte empresarial </t>
  </si>
  <si>
    <t>Version: 01</t>
  </si>
  <si>
    <t>FOR-GVH-15</t>
  </si>
  <si>
    <t>Vigente desde: 
Marzo 19 del 2021</t>
  </si>
  <si>
    <t>PERSONAL PERFIL PROFESIONAL</t>
  </si>
  <si>
    <t>PERSONAL PERFIL TECNICO</t>
  </si>
  <si>
    <t xml:space="preserve">  % A.I. VALOR PROMEDIO COTIZACIONES</t>
  </si>
  <si>
    <t>arnes guadaña</t>
  </si>
  <si>
    <t>delantal de carnaza</t>
  </si>
  <si>
    <t>canilleras  para guadañador</t>
  </si>
  <si>
    <t>Careta protector facial para guadañador y poda de altura</t>
  </si>
  <si>
    <t>Guantes de carnaza largo para guanañar</t>
  </si>
  <si>
    <t>Tapaoidos copa guadanador</t>
  </si>
  <si>
    <t>Arnés De Cuerda Con Mosquetón, Gancho Simple De 2 Metros</t>
  </si>
  <si>
    <t>dotaciones del huila</t>
  </si>
  <si>
    <t>PROIN</t>
  </si>
  <si>
    <t>CONSASP</t>
  </si>
  <si>
    <t>FECHA:  FEBRERO 2026</t>
  </si>
  <si>
    <t>PLAZO DE EJECUCION: 6 MESES</t>
  </si>
  <si>
    <t>SUMINISTRAR Y ADMINISTRAR EL PERSONAL NECESARIO PARA APOYAR LA EJECUCIÓN DE PROYECTOS DE CONSTRUCCIÓN Y MEJORAMIENTO DE LA INFRAESTRUCTURA VIAL Y LA CICLOINFRAESTRUCTURA, A PRECIOS UNITARIOS Y MONTO AGOTABLE</t>
  </si>
  <si>
    <t xml:space="preserve">FIRMA DEL OFERENTE: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</si>
</sst>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2" formatCode="_-&quot;$&quot;\ * #,##0_-;\-&quot;$&quot;\ * #,##0_-;_-&quot;$&quot;\ * &quot;-&quot;_-;_-@_-"/>
    <numFmt numFmtId="43" formatCode="_-* #,##0.00_-;\-* #,##0.00_-;_-* &quot;-&quot;??_-;_-@_-"/>
    <numFmt numFmtId="164" formatCode="&quot;$&quot;\ #,##0_);\(&quot;$&quot;\ #,##0\)"/>
    <numFmt numFmtId="165" formatCode="&quot;$&quot;\ #,##0.00_);\(&quot;$&quot;\ #,##0.00\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(* #,##0_);_(* \(#,##0\);_(* &quot;-&quot;??_);_(@_)"/>
    <numFmt numFmtId="169" formatCode="&quot;$&quot;#,##0;[Red]&quot;$&quot;#,##0"/>
    <numFmt numFmtId="170" formatCode="&quot;$&quot;\ #,##0"/>
    <numFmt numFmtId="171" formatCode="_-&quot;$&quot;\ * #,##0_-;\-&quot;$&quot;\ * #,##0_-;_-&quot;$&quot;\ * &quot;-&quot;??_-;_-@_-"/>
    <numFmt numFmtId="172" formatCode="_(&quot;$&quot;\ * #,##0_);_(&quot;$&quot;\ * \(#,##0\);_(&quot;$&quot;\ * &quot;-&quot;??_);_(@_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indexed="8"/>
      <name val="Arial"/>
      <family val="2"/>
    </font>
    <font>
      <sz val="12"/>
      <color indexed="8"/>
      <name val="Tahoma"/>
      <family val="2"/>
    </font>
    <font>
      <sz val="11"/>
      <color indexed="8"/>
      <name val="Arial"/>
      <family val="2"/>
    </font>
    <font>
      <sz val="12"/>
      <color theme="1"/>
      <name val="Calibri"/>
      <family val="2"/>
      <scheme val="minor"/>
    </font>
    <font>
      <b/>
      <sz val="11"/>
      <color indexed="8"/>
      <name val="Tahoma"/>
      <family val="2"/>
    </font>
    <font>
      <b/>
      <sz val="11"/>
      <color indexed="8"/>
      <name val="Arial"/>
      <family val="2"/>
    </font>
    <font>
      <sz val="10"/>
      <name val="Calibri"/>
      <family val="2"/>
      <scheme val="minor"/>
    </font>
    <font>
      <b/>
      <sz val="12"/>
      <name val="Arial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name val="Calibri"/>
      <family val="2"/>
      <scheme val="minor"/>
    </font>
    <font>
      <sz val="14"/>
      <color rgb="FFFF0000"/>
      <name val="Calibri"/>
      <family val="2"/>
      <scheme val="minor"/>
    </font>
    <font>
      <sz val="12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</cellStyleXfs>
  <cellXfs count="87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3" fillId="0" borderId="0" xfId="0" applyFont="1"/>
    <xf numFmtId="0" fontId="2" fillId="0" borderId="0" xfId="0" applyFont="1"/>
    <xf numFmtId="168" fontId="5" fillId="2" borderId="1" xfId="3" applyNumberFormat="1" applyFont="1" applyFill="1" applyBorder="1" applyAlignment="1">
      <alignment horizontal="center" vertical="center" wrapText="1"/>
    </xf>
    <xf numFmtId="168" fontId="4" fillId="0" borderId="1" xfId="3" applyNumberFormat="1" applyFont="1" applyFill="1" applyBorder="1" applyAlignment="1">
      <alignment horizontal="center" vertical="center"/>
    </xf>
    <xf numFmtId="168" fontId="0" fillId="0" borderId="0" xfId="3" applyNumberFormat="1" applyFont="1"/>
    <xf numFmtId="164" fontId="0" fillId="0" borderId="0" xfId="0" applyNumberFormat="1"/>
    <xf numFmtId="171" fontId="0" fillId="0" borderId="0" xfId="0" applyNumberFormat="1"/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/>
    </xf>
    <xf numFmtId="166" fontId="4" fillId="0" borderId="1" xfId="4" applyFont="1" applyFill="1" applyBorder="1" applyAlignment="1">
      <alignment horizontal="center" vertical="center"/>
    </xf>
    <xf numFmtId="0" fontId="13" fillId="0" borderId="1" xfId="6" applyFont="1" applyBorder="1" applyAlignment="1">
      <alignment horizontal="center" vertical="center"/>
    </xf>
    <xf numFmtId="0" fontId="13" fillId="0" borderId="1" xfId="6" applyFont="1" applyBorder="1" applyAlignment="1">
      <alignment horizontal="center" vertical="center" wrapText="1"/>
    </xf>
    <xf numFmtId="169" fontId="13" fillId="0" borderId="1" xfId="6" applyNumberFormat="1" applyFont="1" applyBorder="1" applyAlignment="1">
      <alignment horizontal="center" vertical="center" wrapText="1"/>
    </xf>
    <xf numFmtId="167" fontId="0" fillId="0" borderId="0" xfId="3" applyFont="1" applyAlignment="1">
      <alignment horizontal="left"/>
    </xf>
    <xf numFmtId="172" fontId="13" fillId="0" borderId="1" xfId="4" applyNumberFormat="1" applyFont="1" applyFill="1" applyBorder="1" applyAlignment="1">
      <alignment horizontal="center" vertical="center" wrapText="1"/>
    </xf>
    <xf numFmtId="172" fontId="0" fillId="0" borderId="0" xfId="4" applyNumberFormat="1" applyFont="1" applyAlignment="1">
      <alignment horizontal="left"/>
    </xf>
    <xf numFmtId="172" fontId="0" fillId="0" borderId="0" xfId="4" applyNumberFormat="1" applyFont="1"/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172" fontId="14" fillId="0" borderId="1" xfId="4" applyNumberFormat="1" applyFont="1" applyFill="1" applyBorder="1" applyAlignment="1">
      <alignment vertical="center"/>
    </xf>
    <xf numFmtId="165" fontId="15" fillId="0" borderId="1" xfId="4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  <xf numFmtId="172" fontId="16" fillId="0" borderId="1" xfId="4" applyNumberFormat="1" applyFont="1" applyFill="1" applyBorder="1" applyAlignment="1">
      <alignment horizontal="left" vertical="center" wrapText="1"/>
    </xf>
    <xf numFmtId="164" fontId="15" fillId="0" borderId="1" xfId="4" applyNumberFormat="1" applyFont="1" applyFill="1" applyBorder="1" applyAlignment="1">
      <alignment horizontal="right" vertical="center"/>
    </xf>
    <xf numFmtId="0" fontId="15" fillId="0" borderId="1" xfId="3" applyNumberFormat="1" applyFont="1" applyFill="1" applyBorder="1" applyAlignment="1">
      <alignment horizontal="center" vertical="center"/>
    </xf>
    <xf numFmtId="164" fontId="15" fillId="0" borderId="1" xfId="4" applyNumberFormat="1" applyFont="1" applyFill="1" applyBorder="1" applyAlignment="1">
      <alignment horizontal="center" vertical="center"/>
    </xf>
    <xf numFmtId="0" fontId="17" fillId="0" borderId="1" xfId="0" applyFont="1" applyBorder="1" applyAlignment="1">
      <alignment horizontal="left" vertical="center" wrapText="1"/>
    </xf>
    <xf numFmtId="172" fontId="17" fillId="0" borderId="1" xfId="4" applyNumberFormat="1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justify" vertical="center" wrapText="1"/>
    </xf>
    <xf numFmtId="172" fontId="16" fillId="0" borderId="1" xfId="4" applyNumberFormat="1" applyFont="1" applyFill="1" applyBorder="1" applyAlignment="1">
      <alignment horizontal="justify" vertical="center" wrapText="1"/>
    </xf>
    <xf numFmtId="0" fontId="15" fillId="0" borderId="1" xfId="0" applyFont="1" applyBorder="1"/>
    <xf numFmtId="164" fontId="18" fillId="0" borderId="1" xfId="6" applyNumberFormat="1" applyFont="1" applyBorder="1" applyAlignment="1">
      <alignment horizontal="center" vertical="center"/>
    </xf>
    <xf numFmtId="170" fontId="18" fillId="0" borderId="1" xfId="6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justify" vertical="center" wrapText="1"/>
    </xf>
    <xf numFmtId="170" fontId="15" fillId="0" borderId="1" xfId="0" applyNumberFormat="1" applyFont="1" applyBorder="1" applyAlignment="1">
      <alignment horizontal="center"/>
    </xf>
    <xf numFmtId="170" fontId="15" fillId="0" borderId="1" xfId="4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/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/>
    <xf numFmtId="170" fontId="15" fillId="0" borderId="0" xfId="4" applyNumberFormat="1" applyFont="1" applyFill="1" applyBorder="1" applyAlignment="1">
      <alignment horizontal="center" vertical="center"/>
    </xf>
    <xf numFmtId="167" fontId="0" fillId="0" borderId="0" xfId="3" applyFont="1"/>
    <xf numFmtId="167" fontId="0" fillId="0" borderId="0" xfId="0" applyNumberFormat="1"/>
    <xf numFmtId="9" fontId="18" fillId="0" borderId="1" xfId="5" applyFont="1" applyFill="1" applyBorder="1" applyAlignment="1">
      <alignment horizontal="center" vertical="center"/>
    </xf>
    <xf numFmtId="168" fontId="0" fillId="0" borderId="1" xfId="3" applyNumberFormat="1" applyFont="1" applyBorder="1"/>
    <xf numFmtId="0" fontId="0" fillId="0" borderId="0" xfId="0" applyAlignment="1">
      <alignment horizontal="left"/>
    </xf>
    <xf numFmtId="167" fontId="2" fillId="0" borderId="0" xfId="3" applyFont="1"/>
    <xf numFmtId="0" fontId="18" fillId="0" borderId="12" xfId="6" applyFont="1" applyBorder="1" applyAlignment="1">
      <alignment horizontal="center" vertical="center"/>
    </xf>
    <xf numFmtId="0" fontId="18" fillId="0" borderId="11" xfId="6" applyFont="1" applyBorder="1" applyAlignment="1">
      <alignment horizontal="center" vertical="center"/>
    </xf>
    <xf numFmtId="0" fontId="18" fillId="0" borderId="8" xfId="6" applyFont="1" applyBorder="1" applyAlignment="1">
      <alignment horizontal="center" vertical="center"/>
    </xf>
    <xf numFmtId="0" fontId="18" fillId="0" borderId="12" xfId="6" applyFont="1" applyBorder="1" applyAlignment="1">
      <alignment horizontal="center"/>
    </xf>
    <xf numFmtId="0" fontId="18" fillId="0" borderId="11" xfId="6" applyFont="1" applyBorder="1" applyAlignment="1">
      <alignment horizontal="center"/>
    </xf>
    <xf numFmtId="0" fontId="18" fillId="0" borderId="8" xfId="6" applyFont="1" applyBorder="1" applyAlignment="1">
      <alignment horizontal="center"/>
    </xf>
    <xf numFmtId="0" fontId="15" fillId="0" borderId="12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0" fontId="15" fillId="0" borderId="12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9" xfId="0" applyFont="1" applyBorder="1" applyAlignment="1">
      <alignment horizontal="center"/>
    </xf>
    <xf numFmtId="0" fontId="20" fillId="0" borderId="3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8" fillId="0" borderId="6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</cellXfs>
  <cellStyles count="8">
    <cellStyle name="Millares" xfId="3" builtinId="3"/>
    <cellStyle name="Millares 2" xfId="7" xr:uid="{00000000-0005-0000-0000-000001000000}"/>
    <cellStyle name="Millares 8" xfId="1" xr:uid="{00000000-0005-0000-0000-000002000000}"/>
    <cellStyle name="Moneda" xfId="4" builtinId="4"/>
    <cellStyle name="Moneda [0] 2" xfId="2" xr:uid="{00000000-0005-0000-0000-000004000000}"/>
    <cellStyle name="Normal" xfId="0" builtinId="0"/>
    <cellStyle name="Normal 2" xfId="6" xr:uid="{00000000-0005-0000-0000-000006000000}"/>
    <cellStyle name="Porcentaj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460375</xdr:colOff>
      <xdr:row>0</xdr:row>
      <xdr:rowOff>98632</xdr:rowOff>
    </xdr:from>
    <xdr:to>
      <xdr:col>5</xdr:col>
      <xdr:colOff>52916</xdr:colOff>
      <xdr:row>2</xdr:row>
      <xdr:rowOff>463551</xdr:rowOff>
    </xdr:to>
    <xdr:pic>
      <xdr:nvPicPr>
        <xdr:cNvPr id="2" name="Imagen 9" descr="membrete alcaldia_Mesa de trabajo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0630" t="42000" r="41399" b="8000"/>
        <a:stretch>
          <a:fillRect/>
        </a:stretch>
      </xdr:blipFill>
      <xdr:spPr bwMode="auto">
        <a:xfrm>
          <a:off x="5546725" y="98632"/>
          <a:ext cx="659341" cy="8697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264582</xdr:colOff>
      <xdr:row>0</xdr:row>
      <xdr:rowOff>0</xdr:rowOff>
    </xdr:from>
    <xdr:to>
      <xdr:col>7</xdr:col>
      <xdr:colOff>1026583</xdr:colOff>
      <xdr:row>2</xdr:row>
      <xdr:rowOff>325438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5657" y="0"/>
          <a:ext cx="762001" cy="8302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328083</xdr:colOff>
      <xdr:row>0</xdr:row>
      <xdr:rowOff>95251</xdr:rowOff>
    </xdr:from>
    <xdr:to>
      <xdr:col>2</xdr:col>
      <xdr:colOff>328083</xdr:colOff>
      <xdr:row>2</xdr:row>
      <xdr:rowOff>391612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8083" y="95251"/>
          <a:ext cx="1381125" cy="8011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H22"/>
  <sheetViews>
    <sheetView workbookViewId="0">
      <selection activeCell="A23" sqref="A23"/>
    </sheetView>
  </sheetViews>
  <sheetFormatPr baseColWidth="10" defaultColWidth="10.7109375" defaultRowHeight="15" x14ac:dyDescent="0.25"/>
  <cols>
    <col min="1" max="1" width="33.7109375" customWidth="1"/>
    <col min="2" max="2" width="7.140625" customWidth="1"/>
    <col min="3" max="3" width="14.28515625" style="11" bestFit="1" customWidth="1"/>
    <col min="4" max="4" width="16.5703125" style="11" bestFit="1" customWidth="1"/>
    <col min="5" max="5" width="16.5703125" style="11" customWidth="1"/>
    <col min="6" max="6" width="12.42578125" style="11" bestFit="1" customWidth="1"/>
    <col min="8" max="8" width="7.140625" customWidth="1"/>
  </cols>
  <sheetData>
    <row r="3" spans="1:8" ht="25.5" x14ac:dyDescent="0.25">
      <c r="A3" s="1" t="s">
        <v>2</v>
      </c>
      <c r="B3" s="1" t="s">
        <v>14</v>
      </c>
      <c r="C3" s="9"/>
      <c r="D3" s="9"/>
      <c r="E3" s="9"/>
      <c r="F3" s="9"/>
      <c r="G3" s="9" t="s">
        <v>24</v>
      </c>
    </row>
    <row r="4" spans="1:8" ht="25.5" x14ac:dyDescent="0.25">
      <c r="A4" s="3" t="s">
        <v>19</v>
      </c>
      <c r="B4" s="2" t="s">
        <v>15</v>
      </c>
      <c r="C4" s="10">
        <v>30000</v>
      </c>
      <c r="D4" s="10">
        <v>30000</v>
      </c>
      <c r="E4" s="10"/>
      <c r="F4" s="10"/>
      <c r="G4" s="10">
        <f>AVERAGE(C4:D4)</f>
        <v>30000</v>
      </c>
      <c r="H4" s="13"/>
    </row>
    <row r="5" spans="1:8" ht="25.5" x14ac:dyDescent="0.25">
      <c r="A5" s="1" t="s">
        <v>2</v>
      </c>
      <c r="B5" s="1" t="s">
        <v>14</v>
      </c>
      <c r="C5" s="9"/>
      <c r="D5" s="9"/>
      <c r="E5" s="9"/>
      <c r="F5" s="9"/>
      <c r="G5" s="9" t="s">
        <v>24</v>
      </c>
    </row>
    <row r="6" spans="1:8" ht="25.5" x14ac:dyDescent="0.25">
      <c r="A6" s="3" t="s">
        <v>28</v>
      </c>
      <c r="B6" s="2" t="s">
        <v>15</v>
      </c>
      <c r="C6" s="10">
        <v>25000</v>
      </c>
      <c r="D6" s="10"/>
      <c r="E6" s="10"/>
      <c r="F6" s="10"/>
      <c r="G6" s="10">
        <f>AVERAGE(C6:D6)</f>
        <v>25000</v>
      </c>
      <c r="H6" s="13"/>
    </row>
    <row r="7" spans="1:8" ht="25.5" x14ac:dyDescent="0.25">
      <c r="A7" s="1" t="s">
        <v>2</v>
      </c>
      <c r="B7" s="1" t="s">
        <v>14</v>
      </c>
      <c r="C7" s="9" t="s">
        <v>42</v>
      </c>
      <c r="D7" s="9" t="s">
        <v>43</v>
      </c>
      <c r="E7" s="9" t="s">
        <v>44</v>
      </c>
      <c r="F7" s="9"/>
      <c r="G7" s="9" t="s">
        <v>24</v>
      </c>
    </row>
    <row r="8" spans="1:8" x14ac:dyDescent="0.25">
      <c r="A8" s="4" t="s">
        <v>16</v>
      </c>
      <c r="B8" s="2" t="s">
        <v>15</v>
      </c>
      <c r="C8" s="16">
        <f>(33193.28*1.19)+(3361.34*1.19)</f>
        <v>43499.997799999997</v>
      </c>
      <c r="D8" s="16">
        <f>+(40046+4202)*1.19</f>
        <v>52655.119999999995</v>
      </c>
      <c r="E8" s="16">
        <v>38000</v>
      </c>
      <c r="F8" s="16"/>
      <c r="G8" s="10">
        <f>AVERAGE(C8:F8)</f>
        <v>44718.372600000002</v>
      </c>
      <c r="H8" s="13"/>
    </row>
    <row r="9" spans="1:8" x14ac:dyDescent="0.25">
      <c r="A9" s="4" t="s">
        <v>23</v>
      </c>
      <c r="B9" s="2" t="s">
        <v>15</v>
      </c>
      <c r="C9" s="16">
        <f>+(39495.8+3361.34)*1.19</f>
        <v>50999.996599999999</v>
      </c>
      <c r="D9" s="16">
        <f>+(43109+4202)*1.19</f>
        <v>56300.09</v>
      </c>
      <c r="E9" s="16">
        <v>38000</v>
      </c>
      <c r="F9" s="16"/>
      <c r="G9" s="10">
        <f t="shared" ref="G9:G22" si="0">AVERAGE(C9:F9)</f>
        <v>48433.362199999996</v>
      </c>
      <c r="H9" s="13"/>
    </row>
    <row r="10" spans="1:8" x14ac:dyDescent="0.25">
      <c r="A10" s="4" t="s">
        <v>18</v>
      </c>
      <c r="B10" s="2" t="s">
        <v>15</v>
      </c>
      <c r="C10" s="16">
        <f>18487.399*1.19</f>
        <v>22000.004810000002</v>
      </c>
      <c r="D10" s="16">
        <f>20363*1.19</f>
        <v>24231.969999999998</v>
      </c>
      <c r="E10" s="16">
        <v>15700</v>
      </c>
      <c r="F10" s="16"/>
      <c r="G10" s="10">
        <f t="shared" si="0"/>
        <v>20643.991603333332</v>
      </c>
      <c r="H10" s="13"/>
    </row>
    <row r="11" spans="1:8" ht="25.5" x14ac:dyDescent="0.25">
      <c r="A11" s="14" t="s">
        <v>22</v>
      </c>
      <c r="B11" s="2" t="s">
        <v>15</v>
      </c>
      <c r="C11" s="16">
        <f>7142.86*1.19</f>
        <v>8500.0033999999996</v>
      </c>
      <c r="D11" s="16">
        <f>3713*1.19</f>
        <v>4418.47</v>
      </c>
      <c r="E11" s="16">
        <v>4200</v>
      </c>
      <c r="F11" s="16"/>
      <c r="G11" s="10">
        <f t="shared" si="0"/>
        <v>5706.1578</v>
      </c>
      <c r="H11" s="13"/>
    </row>
    <row r="12" spans="1:8" ht="25.5" x14ac:dyDescent="0.25">
      <c r="A12" s="14" t="s">
        <v>21</v>
      </c>
      <c r="B12" s="2" t="s">
        <v>15</v>
      </c>
      <c r="C12" s="16">
        <f>7983.19*1.19</f>
        <v>9499.9960999999985</v>
      </c>
      <c r="D12" s="16">
        <f>10185*1.19</f>
        <v>12120.15</v>
      </c>
      <c r="E12" s="16">
        <v>11000</v>
      </c>
      <c r="F12" s="16"/>
      <c r="G12" s="10">
        <f t="shared" si="0"/>
        <v>10873.382033333333</v>
      </c>
      <c r="H12" s="13"/>
    </row>
    <row r="13" spans="1:8" x14ac:dyDescent="0.25">
      <c r="A13" s="15" t="s">
        <v>17</v>
      </c>
      <c r="B13" s="2" t="s">
        <v>15</v>
      </c>
      <c r="C13" s="16">
        <f>46218.49*1.19/100</f>
        <v>550.00003099999992</v>
      </c>
      <c r="D13" s="16">
        <f>1076*1.19</f>
        <v>1280.44</v>
      </c>
      <c r="E13" s="16">
        <v>700</v>
      </c>
      <c r="F13" s="16"/>
      <c r="G13" s="10">
        <f t="shared" si="0"/>
        <v>843.48001033333333</v>
      </c>
      <c r="H13" s="13"/>
    </row>
    <row r="14" spans="1:8" x14ac:dyDescent="0.25">
      <c r="A14" s="15" t="s">
        <v>3</v>
      </c>
      <c r="B14" s="2" t="s">
        <v>15</v>
      </c>
      <c r="C14" s="16">
        <f>2941.18*1.19</f>
        <v>3500.0041999999999</v>
      </c>
      <c r="D14" s="16">
        <f>1800*1.19</f>
        <v>2142</v>
      </c>
      <c r="E14" s="16">
        <v>2200</v>
      </c>
      <c r="F14" s="16"/>
      <c r="G14" s="10">
        <f t="shared" si="0"/>
        <v>2614.0013999999996</v>
      </c>
      <c r="H14" s="13"/>
    </row>
    <row r="15" spans="1:8" ht="25.5" x14ac:dyDescent="0.25">
      <c r="A15" s="14" t="s">
        <v>20</v>
      </c>
      <c r="B15" s="2" t="s">
        <v>15</v>
      </c>
      <c r="C15" s="16">
        <f>96638.659*1.19</f>
        <v>115000.00421</v>
      </c>
      <c r="D15" s="16">
        <f>130713*1.19</f>
        <v>155548.47</v>
      </c>
      <c r="E15" s="16"/>
      <c r="F15" s="16"/>
      <c r="G15" s="10">
        <f t="shared" si="0"/>
        <v>135274.23710500001</v>
      </c>
      <c r="H15" s="13"/>
    </row>
    <row r="16" spans="1:8" x14ac:dyDescent="0.25">
      <c r="A16" s="5" t="s">
        <v>36</v>
      </c>
      <c r="B16" s="2" t="s">
        <v>15</v>
      </c>
      <c r="C16" s="16">
        <f>19327.73*1.19</f>
        <v>22999.9987</v>
      </c>
      <c r="D16" s="16">
        <f>21938*1.19</f>
        <v>26106.219999999998</v>
      </c>
      <c r="E16" s="16">
        <v>18000</v>
      </c>
      <c r="F16" s="53"/>
      <c r="G16" s="10">
        <f t="shared" si="0"/>
        <v>22368.739566666667</v>
      </c>
      <c r="H16" s="13"/>
    </row>
    <row r="17" spans="1:8" x14ac:dyDescent="0.25">
      <c r="A17" s="5" t="s">
        <v>37</v>
      </c>
      <c r="B17" s="2" t="s">
        <v>15</v>
      </c>
      <c r="C17" s="16">
        <f>45378.15*1.19</f>
        <v>53999.998500000002</v>
      </c>
      <c r="D17" s="16">
        <f>147376*1.19</f>
        <v>175377.44</v>
      </c>
      <c r="E17" s="16">
        <v>70000</v>
      </c>
      <c r="F17" s="53"/>
      <c r="G17" s="10">
        <f t="shared" si="0"/>
        <v>99792.479500000001</v>
      </c>
      <c r="H17" s="13"/>
    </row>
    <row r="18" spans="1:8" ht="25.5" x14ac:dyDescent="0.25">
      <c r="A18" s="5" t="s">
        <v>38</v>
      </c>
      <c r="B18" s="2" t="s">
        <v>15</v>
      </c>
      <c r="C18" s="16">
        <f>23529.41*1.19</f>
        <v>27999.997899999998</v>
      </c>
      <c r="D18" s="16">
        <f>35156*1.19</f>
        <v>41835.64</v>
      </c>
      <c r="E18" s="16"/>
      <c r="F18" s="53"/>
      <c r="G18" s="10">
        <f t="shared" si="0"/>
        <v>34917.818950000001</v>
      </c>
      <c r="H18" s="13"/>
    </row>
    <row r="19" spans="1:8" x14ac:dyDescent="0.25">
      <c r="A19" s="5" t="s">
        <v>39</v>
      </c>
      <c r="B19" s="2" t="s">
        <v>15</v>
      </c>
      <c r="C19" s="16">
        <f>8823.53*1.19</f>
        <v>10500.000700000001</v>
      </c>
      <c r="D19" s="16">
        <f>10124*1.19</f>
        <v>12047.56</v>
      </c>
      <c r="E19" s="16">
        <v>14000</v>
      </c>
      <c r="F19" s="53"/>
      <c r="G19" s="10">
        <f t="shared" si="0"/>
        <v>12182.520233333335</v>
      </c>
      <c r="H19" s="13"/>
    </row>
    <row r="20" spans="1:8" x14ac:dyDescent="0.25">
      <c r="A20" s="5" t="s">
        <v>40</v>
      </c>
      <c r="B20" s="2" t="s">
        <v>15</v>
      </c>
      <c r="C20" s="16">
        <f>16806.72*1.19</f>
        <v>19999.996800000001</v>
      </c>
      <c r="D20" s="16">
        <f>27094*1.19</f>
        <v>32241.859999999997</v>
      </c>
      <c r="E20" s="16">
        <v>34100</v>
      </c>
      <c r="F20" s="53"/>
      <c r="G20" s="10">
        <f t="shared" si="0"/>
        <v>28780.618933333331</v>
      </c>
      <c r="H20" s="13"/>
    </row>
    <row r="21" spans="1:8" x14ac:dyDescent="0.25">
      <c r="A21" s="5" t="s">
        <v>35</v>
      </c>
      <c r="B21" s="2" t="s">
        <v>15</v>
      </c>
      <c r="C21" s="16">
        <f>30252.1*1.19</f>
        <v>35999.998999999996</v>
      </c>
      <c r="D21" s="16">
        <f>55148*1.19</f>
        <v>65626.12</v>
      </c>
      <c r="E21" s="16">
        <v>75000</v>
      </c>
      <c r="F21" s="53"/>
      <c r="G21" s="10">
        <f t="shared" si="0"/>
        <v>58875.373</v>
      </c>
      <c r="H21" s="13"/>
    </row>
    <row r="22" spans="1:8" ht="25.5" x14ac:dyDescent="0.25">
      <c r="A22" s="5" t="s">
        <v>41</v>
      </c>
      <c r="B22" s="2" t="s">
        <v>15</v>
      </c>
      <c r="C22" s="16">
        <f>(115126.05+37815.13)*1.19</f>
        <v>182000.0042</v>
      </c>
      <c r="D22" s="16"/>
      <c r="E22" s="16">
        <f>131495+58500</f>
        <v>189995</v>
      </c>
      <c r="F22" s="53"/>
      <c r="G22" s="10">
        <f t="shared" si="0"/>
        <v>185997.50209999998</v>
      </c>
      <c r="H22" s="13"/>
    </row>
  </sheetData>
  <pageMargins left="0.33" right="0.24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</sheetPr>
  <dimension ref="A1:L42"/>
  <sheetViews>
    <sheetView tabSelected="1" topLeftCell="A19" zoomScale="90" zoomScaleNormal="90" workbookViewId="0">
      <selection activeCell="B40" sqref="B40"/>
    </sheetView>
  </sheetViews>
  <sheetFormatPr baseColWidth="10" defaultColWidth="10.7109375" defaultRowHeight="15" x14ac:dyDescent="0.25"/>
  <cols>
    <col min="1" max="1" width="7.5703125" customWidth="1"/>
    <col min="2" max="2" width="13.140625" customWidth="1"/>
    <col min="3" max="3" width="13.85546875" customWidth="1"/>
    <col min="4" max="4" width="41.7109375" customWidth="1"/>
    <col min="5" max="5" width="16" style="23" customWidth="1"/>
    <col min="6" max="6" width="23" customWidth="1"/>
    <col min="7" max="7" width="13.7109375" customWidth="1"/>
    <col min="8" max="8" width="18.140625" customWidth="1"/>
    <col min="10" max="10" width="14.85546875" style="50" bestFit="1" customWidth="1"/>
    <col min="11" max="11" width="14.85546875" bestFit="1" customWidth="1"/>
    <col min="250" max="250" width="9.28515625" customWidth="1"/>
    <col min="251" max="251" width="12.85546875" customWidth="1"/>
    <col min="252" max="252" width="10.28515625" customWidth="1"/>
    <col min="253" max="253" width="37" customWidth="1"/>
    <col min="254" max="254" width="26.42578125" customWidth="1"/>
    <col min="255" max="255" width="11.140625" customWidth="1"/>
    <col min="256" max="256" width="30.42578125" customWidth="1"/>
    <col min="257" max="257" width="8.85546875" customWidth="1"/>
    <col min="258" max="258" width="22.5703125" customWidth="1"/>
    <col min="259" max="259" width="15.140625" bestFit="1" customWidth="1"/>
    <col min="261" max="261" width="15.140625" bestFit="1" customWidth="1"/>
    <col min="506" max="506" width="9.28515625" customWidth="1"/>
    <col min="507" max="507" width="12.85546875" customWidth="1"/>
    <col min="508" max="508" width="10.28515625" customWidth="1"/>
    <col min="509" max="509" width="37" customWidth="1"/>
    <col min="510" max="510" width="26.42578125" customWidth="1"/>
    <col min="511" max="511" width="11.140625" customWidth="1"/>
    <col min="512" max="512" width="30.42578125" customWidth="1"/>
    <col min="513" max="513" width="8.85546875" customWidth="1"/>
    <col min="514" max="514" width="22.5703125" customWidth="1"/>
    <col min="515" max="515" width="15.140625" bestFit="1" customWidth="1"/>
    <col min="517" max="517" width="15.140625" bestFit="1" customWidth="1"/>
    <col min="762" max="762" width="9.28515625" customWidth="1"/>
    <col min="763" max="763" width="12.85546875" customWidth="1"/>
    <col min="764" max="764" width="10.28515625" customWidth="1"/>
    <col min="765" max="765" width="37" customWidth="1"/>
    <col min="766" max="766" width="26.42578125" customWidth="1"/>
    <col min="767" max="767" width="11.140625" customWidth="1"/>
    <col min="768" max="768" width="30.42578125" customWidth="1"/>
    <col min="769" max="769" width="8.85546875" customWidth="1"/>
    <col min="770" max="770" width="22.5703125" customWidth="1"/>
    <col min="771" max="771" width="15.140625" bestFit="1" customWidth="1"/>
    <col min="773" max="773" width="15.140625" bestFit="1" customWidth="1"/>
    <col min="1018" max="1018" width="9.28515625" customWidth="1"/>
    <col min="1019" max="1019" width="12.85546875" customWidth="1"/>
    <col min="1020" max="1020" width="10.28515625" customWidth="1"/>
    <col min="1021" max="1021" width="37" customWidth="1"/>
    <col min="1022" max="1022" width="26.42578125" customWidth="1"/>
    <col min="1023" max="1023" width="11.140625" customWidth="1"/>
    <col min="1024" max="1024" width="30.42578125" customWidth="1"/>
    <col min="1025" max="1025" width="8.85546875" customWidth="1"/>
    <col min="1026" max="1026" width="22.5703125" customWidth="1"/>
    <col min="1027" max="1027" width="15.140625" bestFit="1" customWidth="1"/>
    <col min="1029" max="1029" width="15.140625" bestFit="1" customWidth="1"/>
    <col min="1274" max="1274" width="9.28515625" customWidth="1"/>
    <col min="1275" max="1275" width="12.85546875" customWidth="1"/>
    <col min="1276" max="1276" width="10.28515625" customWidth="1"/>
    <col min="1277" max="1277" width="37" customWidth="1"/>
    <col min="1278" max="1278" width="26.42578125" customWidth="1"/>
    <col min="1279" max="1279" width="11.140625" customWidth="1"/>
    <col min="1280" max="1280" width="30.42578125" customWidth="1"/>
    <col min="1281" max="1281" width="8.85546875" customWidth="1"/>
    <col min="1282" max="1282" width="22.5703125" customWidth="1"/>
    <col min="1283" max="1283" width="15.140625" bestFit="1" customWidth="1"/>
    <col min="1285" max="1285" width="15.140625" bestFit="1" customWidth="1"/>
    <col min="1530" max="1530" width="9.28515625" customWidth="1"/>
    <col min="1531" max="1531" width="12.85546875" customWidth="1"/>
    <col min="1532" max="1532" width="10.28515625" customWidth="1"/>
    <col min="1533" max="1533" width="37" customWidth="1"/>
    <col min="1534" max="1534" width="26.42578125" customWidth="1"/>
    <col min="1535" max="1535" width="11.140625" customWidth="1"/>
    <col min="1536" max="1536" width="30.42578125" customWidth="1"/>
    <col min="1537" max="1537" width="8.85546875" customWidth="1"/>
    <col min="1538" max="1538" width="22.5703125" customWidth="1"/>
    <col min="1539" max="1539" width="15.140625" bestFit="1" customWidth="1"/>
    <col min="1541" max="1541" width="15.140625" bestFit="1" customWidth="1"/>
    <col min="1786" max="1786" width="9.28515625" customWidth="1"/>
    <col min="1787" max="1787" width="12.85546875" customWidth="1"/>
    <col min="1788" max="1788" width="10.28515625" customWidth="1"/>
    <col min="1789" max="1789" width="37" customWidth="1"/>
    <col min="1790" max="1790" width="26.42578125" customWidth="1"/>
    <col min="1791" max="1791" width="11.140625" customWidth="1"/>
    <col min="1792" max="1792" width="30.42578125" customWidth="1"/>
    <col min="1793" max="1793" width="8.85546875" customWidth="1"/>
    <col min="1794" max="1794" width="22.5703125" customWidth="1"/>
    <col min="1795" max="1795" width="15.140625" bestFit="1" customWidth="1"/>
    <col min="1797" max="1797" width="15.140625" bestFit="1" customWidth="1"/>
    <col min="2042" max="2042" width="9.28515625" customWidth="1"/>
    <col min="2043" max="2043" width="12.85546875" customWidth="1"/>
    <col min="2044" max="2044" width="10.28515625" customWidth="1"/>
    <col min="2045" max="2045" width="37" customWidth="1"/>
    <col min="2046" max="2046" width="26.42578125" customWidth="1"/>
    <col min="2047" max="2047" width="11.140625" customWidth="1"/>
    <col min="2048" max="2048" width="30.42578125" customWidth="1"/>
    <col min="2049" max="2049" width="8.85546875" customWidth="1"/>
    <col min="2050" max="2050" width="22.5703125" customWidth="1"/>
    <col min="2051" max="2051" width="15.140625" bestFit="1" customWidth="1"/>
    <col min="2053" max="2053" width="15.140625" bestFit="1" customWidth="1"/>
    <col min="2298" max="2298" width="9.28515625" customWidth="1"/>
    <col min="2299" max="2299" width="12.85546875" customWidth="1"/>
    <col min="2300" max="2300" width="10.28515625" customWidth="1"/>
    <col min="2301" max="2301" width="37" customWidth="1"/>
    <col min="2302" max="2302" width="26.42578125" customWidth="1"/>
    <col min="2303" max="2303" width="11.140625" customWidth="1"/>
    <col min="2304" max="2304" width="30.42578125" customWidth="1"/>
    <col min="2305" max="2305" width="8.85546875" customWidth="1"/>
    <col min="2306" max="2306" width="22.5703125" customWidth="1"/>
    <col min="2307" max="2307" width="15.140625" bestFit="1" customWidth="1"/>
    <col min="2309" max="2309" width="15.140625" bestFit="1" customWidth="1"/>
    <col min="2554" max="2554" width="9.28515625" customWidth="1"/>
    <col min="2555" max="2555" width="12.85546875" customWidth="1"/>
    <col min="2556" max="2556" width="10.28515625" customWidth="1"/>
    <col min="2557" max="2557" width="37" customWidth="1"/>
    <col min="2558" max="2558" width="26.42578125" customWidth="1"/>
    <col min="2559" max="2559" width="11.140625" customWidth="1"/>
    <col min="2560" max="2560" width="30.42578125" customWidth="1"/>
    <col min="2561" max="2561" width="8.85546875" customWidth="1"/>
    <col min="2562" max="2562" width="22.5703125" customWidth="1"/>
    <col min="2563" max="2563" width="15.140625" bestFit="1" customWidth="1"/>
    <col min="2565" max="2565" width="15.140625" bestFit="1" customWidth="1"/>
    <col min="2810" max="2810" width="9.28515625" customWidth="1"/>
    <col min="2811" max="2811" width="12.85546875" customWidth="1"/>
    <col min="2812" max="2812" width="10.28515625" customWidth="1"/>
    <col min="2813" max="2813" width="37" customWidth="1"/>
    <col min="2814" max="2814" width="26.42578125" customWidth="1"/>
    <col min="2815" max="2815" width="11.140625" customWidth="1"/>
    <col min="2816" max="2816" width="30.42578125" customWidth="1"/>
    <col min="2817" max="2817" width="8.85546875" customWidth="1"/>
    <col min="2818" max="2818" width="22.5703125" customWidth="1"/>
    <col min="2819" max="2819" width="15.140625" bestFit="1" customWidth="1"/>
    <col min="2821" max="2821" width="15.140625" bestFit="1" customWidth="1"/>
    <col min="3066" max="3066" width="9.28515625" customWidth="1"/>
    <col min="3067" max="3067" width="12.85546875" customWidth="1"/>
    <col min="3068" max="3068" width="10.28515625" customWidth="1"/>
    <col min="3069" max="3069" width="37" customWidth="1"/>
    <col min="3070" max="3070" width="26.42578125" customWidth="1"/>
    <col min="3071" max="3071" width="11.140625" customWidth="1"/>
    <col min="3072" max="3072" width="30.42578125" customWidth="1"/>
    <col min="3073" max="3073" width="8.85546875" customWidth="1"/>
    <col min="3074" max="3074" width="22.5703125" customWidth="1"/>
    <col min="3075" max="3075" width="15.140625" bestFit="1" customWidth="1"/>
    <col min="3077" max="3077" width="15.140625" bestFit="1" customWidth="1"/>
    <col min="3322" max="3322" width="9.28515625" customWidth="1"/>
    <col min="3323" max="3323" width="12.85546875" customWidth="1"/>
    <col min="3324" max="3324" width="10.28515625" customWidth="1"/>
    <col min="3325" max="3325" width="37" customWidth="1"/>
    <col min="3326" max="3326" width="26.42578125" customWidth="1"/>
    <col min="3327" max="3327" width="11.140625" customWidth="1"/>
    <col min="3328" max="3328" width="30.42578125" customWidth="1"/>
    <col min="3329" max="3329" width="8.85546875" customWidth="1"/>
    <col min="3330" max="3330" width="22.5703125" customWidth="1"/>
    <col min="3331" max="3331" width="15.140625" bestFit="1" customWidth="1"/>
    <col min="3333" max="3333" width="15.140625" bestFit="1" customWidth="1"/>
    <col min="3578" max="3578" width="9.28515625" customWidth="1"/>
    <col min="3579" max="3579" width="12.85546875" customWidth="1"/>
    <col min="3580" max="3580" width="10.28515625" customWidth="1"/>
    <col min="3581" max="3581" width="37" customWidth="1"/>
    <col min="3582" max="3582" width="26.42578125" customWidth="1"/>
    <col min="3583" max="3583" width="11.140625" customWidth="1"/>
    <col min="3584" max="3584" width="30.42578125" customWidth="1"/>
    <col min="3585" max="3585" width="8.85546875" customWidth="1"/>
    <col min="3586" max="3586" width="22.5703125" customWidth="1"/>
    <col min="3587" max="3587" width="15.140625" bestFit="1" customWidth="1"/>
    <col min="3589" max="3589" width="15.140625" bestFit="1" customWidth="1"/>
    <col min="3834" max="3834" width="9.28515625" customWidth="1"/>
    <col min="3835" max="3835" width="12.85546875" customWidth="1"/>
    <col min="3836" max="3836" width="10.28515625" customWidth="1"/>
    <col min="3837" max="3837" width="37" customWidth="1"/>
    <col min="3838" max="3838" width="26.42578125" customWidth="1"/>
    <col min="3839" max="3839" width="11.140625" customWidth="1"/>
    <col min="3840" max="3840" width="30.42578125" customWidth="1"/>
    <col min="3841" max="3841" width="8.85546875" customWidth="1"/>
    <col min="3842" max="3842" width="22.5703125" customWidth="1"/>
    <col min="3843" max="3843" width="15.140625" bestFit="1" customWidth="1"/>
    <col min="3845" max="3845" width="15.140625" bestFit="1" customWidth="1"/>
    <col min="4090" max="4090" width="9.28515625" customWidth="1"/>
    <col min="4091" max="4091" width="12.85546875" customWidth="1"/>
    <col min="4092" max="4092" width="10.28515625" customWidth="1"/>
    <col min="4093" max="4093" width="37" customWidth="1"/>
    <col min="4094" max="4094" width="26.42578125" customWidth="1"/>
    <col min="4095" max="4095" width="11.140625" customWidth="1"/>
    <col min="4096" max="4096" width="30.42578125" customWidth="1"/>
    <col min="4097" max="4097" width="8.85546875" customWidth="1"/>
    <col min="4098" max="4098" width="22.5703125" customWidth="1"/>
    <col min="4099" max="4099" width="15.140625" bestFit="1" customWidth="1"/>
    <col min="4101" max="4101" width="15.140625" bestFit="1" customWidth="1"/>
    <col min="4346" max="4346" width="9.28515625" customWidth="1"/>
    <col min="4347" max="4347" width="12.85546875" customWidth="1"/>
    <col min="4348" max="4348" width="10.28515625" customWidth="1"/>
    <col min="4349" max="4349" width="37" customWidth="1"/>
    <col min="4350" max="4350" width="26.42578125" customWidth="1"/>
    <col min="4351" max="4351" width="11.140625" customWidth="1"/>
    <col min="4352" max="4352" width="30.42578125" customWidth="1"/>
    <col min="4353" max="4353" width="8.85546875" customWidth="1"/>
    <col min="4354" max="4354" width="22.5703125" customWidth="1"/>
    <col min="4355" max="4355" width="15.140625" bestFit="1" customWidth="1"/>
    <col min="4357" max="4357" width="15.140625" bestFit="1" customWidth="1"/>
    <col min="4602" max="4602" width="9.28515625" customWidth="1"/>
    <col min="4603" max="4603" width="12.85546875" customWidth="1"/>
    <col min="4604" max="4604" width="10.28515625" customWidth="1"/>
    <col min="4605" max="4605" width="37" customWidth="1"/>
    <col min="4606" max="4606" width="26.42578125" customWidth="1"/>
    <col min="4607" max="4607" width="11.140625" customWidth="1"/>
    <col min="4608" max="4608" width="30.42578125" customWidth="1"/>
    <col min="4609" max="4609" width="8.85546875" customWidth="1"/>
    <col min="4610" max="4610" width="22.5703125" customWidth="1"/>
    <col min="4611" max="4611" width="15.140625" bestFit="1" customWidth="1"/>
    <col min="4613" max="4613" width="15.140625" bestFit="1" customWidth="1"/>
    <col min="4858" max="4858" width="9.28515625" customWidth="1"/>
    <col min="4859" max="4859" width="12.85546875" customWidth="1"/>
    <col min="4860" max="4860" width="10.28515625" customWidth="1"/>
    <col min="4861" max="4861" width="37" customWidth="1"/>
    <col min="4862" max="4862" width="26.42578125" customWidth="1"/>
    <col min="4863" max="4863" width="11.140625" customWidth="1"/>
    <col min="4864" max="4864" width="30.42578125" customWidth="1"/>
    <col min="4865" max="4865" width="8.85546875" customWidth="1"/>
    <col min="4866" max="4866" width="22.5703125" customWidth="1"/>
    <col min="4867" max="4867" width="15.140625" bestFit="1" customWidth="1"/>
    <col min="4869" max="4869" width="15.140625" bestFit="1" customWidth="1"/>
    <col min="5114" max="5114" width="9.28515625" customWidth="1"/>
    <col min="5115" max="5115" width="12.85546875" customWidth="1"/>
    <col min="5116" max="5116" width="10.28515625" customWidth="1"/>
    <col min="5117" max="5117" width="37" customWidth="1"/>
    <col min="5118" max="5118" width="26.42578125" customWidth="1"/>
    <col min="5119" max="5119" width="11.140625" customWidth="1"/>
    <col min="5120" max="5120" width="30.42578125" customWidth="1"/>
    <col min="5121" max="5121" width="8.85546875" customWidth="1"/>
    <col min="5122" max="5122" width="22.5703125" customWidth="1"/>
    <col min="5123" max="5123" width="15.140625" bestFit="1" customWidth="1"/>
    <col min="5125" max="5125" width="15.140625" bestFit="1" customWidth="1"/>
    <col min="5370" max="5370" width="9.28515625" customWidth="1"/>
    <col min="5371" max="5371" width="12.85546875" customWidth="1"/>
    <col min="5372" max="5372" width="10.28515625" customWidth="1"/>
    <col min="5373" max="5373" width="37" customWidth="1"/>
    <col min="5374" max="5374" width="26.42578125" customWidth="1"/>
    <col min="5375" max="5375" width="11.140625" customWidth="1"/>
    <col min="5376" max="5376" width="30.42578125" customWidth="1"/>
    <col min="5377" max="5377" width="8.85546875" customWidth="1"/>
    <col min="5378" max="5378" width="22.5703125" customWidth="1"/>
    <col min="5379" max="5379" width="15.140625" bestFit="1" customWidth="1"/>
    <col min="5381" max="5381" width="15.140625" bestFit="1" customWidth="1"/>
    <col min="5626" max="5626" width="9.28515625" customWidth="1"/>
    <col min="5627" max="5627" width="12.85546875" customWidth="1"/>
    <col min="5628" max="5628" width="10.28515625" customWidth="1"/>
    <col min="5629" max="5629" width="37" customWidth="1"/>
    <col min="5630" max="5630" width="26.42578125" customWidth="1"/>
    <col min="5631" max="5631" width="11.140625" customWidth="1"/>
    <col min="5632" max="5632" width="30.42578125" customWidth="1"/>
    <col min="5633" max="5633" width="8.85546875" customWidth="1"/>
    <col min="5634" max="5634" width="22.5703125" customWidth="1"/>
    <col min="5635" max="5635" width="15.140625" bestFit="1" customWidth="1"/>
    <col min="5637" max="5637" width="15.140625" bestFit="1" customWidth="1"/>
    <col min="5882" max="5882" width="9.28515625" customWidth="1"/>
    <col min="5883" max="5883" width="12.85546875" customWidth="1"/>
    <col min="5884" max="5884" width="10.28515625" customWidth="1"/>
    <col min="5885" max="5885" width="37" customWidth="1"/>
    <col min="5886" max="5886" width="26.42578125" customWidth="1"/>
    <col min="5887" max="5887" width="11.140625" customWidth="1"/>
    <col min="5888" max="5888" width="30.42578125" customWidth="1"/>
    <col min="5889" max="5889" width="8.85546875" customWidth="1"/>
    <col min="5890" max="5890" width="22.5703125" customWidth="1"/>
    <col min="5891" max="5891" width="15.140625" bestFit="1" customWidth="1"/>
    <col min="5893" max="5893" width="15.140625" bestFit="1" customWidth="1"/>
    <col min="6138" max="6138" width="9.28515625" customWidth="1"/>
    <col min="6139" max="6139" width="12.85546875" customWidth="1"/>
    <col min="6140" max="6140" width="10.28515625" customWidth="1"/>
    <col min="6141" max="6141" width="37" customWidth="1"/>
    <col min="6142" max="6142" width="26.42578125" customWidth="1"/>
    <col min="6143" max="6143" width="11.140625" customWidth="1"/>
    <col min="6144" max="6144" width="30.42578125" customWidth="1"/>
    <col min="6145" max="6145" width="8.85546875" customWidth="1"/>
    <col min="6146" max="6146" width="22.5703125" customWidth="1"/>
    <col min="6147" max="6147" width="15.140625" bestFit="1" customWidth="1"/>
    <col min="6149" max="6149" width="15.140625" bestFit="1" customWidth="1"/>
    <col min="6394" max="6394" width="9.28515625" customWidth="1"/>
    <col min="6395" max="6395" width="12.85546875" customWidth="1"/>
    <col min="6396" max="6396" width="10.28515625" customWidth="1"/>
    <col min="6397" max="6397" width="37" customWidth="1"/>
    <col min="6398" max="6398" width="26.42578125" customWidth="1"/>
    <col min="6399" max="6399" width="11.140625" customWidth="1"/>
    <col min="6400" max="6400" width="30.42578125" customWidth="1"/>
    <col min="6401" max="6401" width="8.85546875" customWidth="1"/>
    <col min="6402" max="6402" width="22.5703125" customWidth="1"/>
    <col min="6403" max="6403" width="15.140625" bestFit="1" customWidth="1"/>
    <col min="6405" max="6405" width="15.140625" bestFit="1" customWidth="1"/>
    <col min="6650" max="6650" width="9.28515625" customWidth="1"/>
    <col min="6651" max="6651" width="12.85546875" customWidth="1"/>
    <col min="6652" max="6652" width="10.28515625" customWidth="1"/>
    <col min="6653" max="6653" width="37" customWidth="1"/>
    <col min="6654" max="6654" width="26.42578125" customWidth="1"/>
    <col min="6655" max="6655" width="11.140625" customWidth="1"/>
    <col min="6656" max="6656" width="30.42578125" customWidth="1"/>
    <col min="6657" max="6657" width="8.85546875" customWidth="1"/>
    <col min="6658" max="6658" width="22.5703125" customWidth="1"/>
    <col min="6659" max="6659" width="15.140625" bestFit="1" customWidth="1"/>
    <col min="6661" max="6661" width="15.140625" bestFit="1" customWidth="1"/>
    <col min="6906" max="6906" width="9.28515625" customWidth="1"/>
    <col min="6907" max="6907" width="12.85546875" customWidth="1"/>
    <col min="6908" max="6908" width="10.28515625" customWidth="1"/>
    <col min="6909" max="6909" width="37" customWidth="1"/>
    <col min="6910" max="6910" width="26.42578125" customWidth="1"/>
    <col min="6911" max="6911" width="11.140625" customWidth="1"/>
    <col min="6912" max="6912" width="30.42578125" customWidth="1"/>
    <col min="6913" max="6913" width="8.85546875" customWidth="1"/>
    <col min="6914" max="6914" width="22.5703125" customWidth="1"/>
    <col min="6915" max="6915" width="15.140625" bestFit="1" customWidth="1"/>
    <col min="6917" max="6917" width="15.140625" bestFit="1" customWidth="1"/>
    <col min="7162" max="7162" width="9.28515625" customWidth="1"/>
    <col min="7163" max="7163" width="12.85546875" customWidth="1"/>
    <col min="7164" max="7164" width="10.28515625" customWidth="1"/>
    <col min="7165" max="7165" width="37" customWidth="1"/>
    <col min="7166" max="7166" width="26.42578125" customWidth="1"/>
    <col min="7167" max="7167" width="11.140625" customWidth="1"/>
    <col min="7168" max="7168" width="30.42578125" customWidth="1"/>
    <col min="7169" max="7169" width="8.85546875" customWidth="1"/>
    <col min="7170" max="7170" width="22.5703125" customWidth="1"/>
    <col min="7171" max="7171" width="15.140625" bestFit="1" customWidth="1"/>
    <col min="7173" max="7173" width="15.140625" bestFit="1" customWidth="1"/>
    <col min="7418" max="7418" width="9.28515625" customWidth="1"/>
    <col min="7419" max="7419" width="12.85546875" customWidth="1"/>
    <col min="7420" max="7420" width="10.28515625" customWidth="1"/>
    <col min="7421" max="7421" width="37" customWidth="1"/>
    <col min="7422" max="7422" width="26.42578125" customWidth="1"/>
    <col min="7423" max="7423" width="11.140625" customWidth="1"/>
    <col min="7424" max="7424" width="30.42578125" customWidth="1"/>
    <col min="7425" max="7425" width="8.85546875" customWidth="1"/>
    <col min="7426" max="7426" width="22.5703125" customWidth="1"/>
    <col min="7427" max="7427" width="15.140625" bestFit="1" customWidth="1"/>
    <col min="7429" max="7429" width="15.140625" bestFit="1" customWidth="1"/>
    <col min="7674" max="7674" width="9.28515625" customWidth="1"/>
    <col min="7675" max="7675" width="12.85546875" customWidth="1"/>
    <col min="7676" max="7676" width="10.28515625" customWidth="1"/>
    <col min="7677" max="7677" width="37" customWidth="1"/>
    <col min="7678" max="7678" width="26.42578125" customWidth="1"/>
    <col min="7679" max="7679" width="11.140625" customWidth="1"/>
    <col min="7680" max="7680" width="30.42578125" customWidth="1"/>
    <col min="7681" max="7681" width="8.85546875" customWidth="1"/>
    <col min="7682" max="7682" width="22.5703125" customWidth="1"/>
    <col min="7683" max="7683" width="15.140625" bestFit="1" customWidth="1"/>
    <col min="7685" max="7685" width="15.140625" bestFit="1" customWidth="1"/>
    <col min="7930" max="7930" width="9.28515625" customWidth="1"/>
    <col min="7931" max="7931" width="12.85546875" customWidth="1"/>
    <col min="7932" max="7932" width="10.28515625" customWidth="1"/>
    <col min="7933" max="7933" width="37" customWidth="1"/>
    <col min="7934" max="7934" width="26.42578125" customWidth="1"/>
    <col min="7935" max="7935" width="11.140625" customWidth="1"/>
    <col min="7936" max="7936" width="30.42578125" customWidth="1"/>
    <col min="7937" max="7937" width="8.85546875" customWidth="1"/>
    <col min="7938" max="7938" width="22.5703125" customWidth="1"/>
    <col min="7939" max="7939" width="15.140625" bestFit="1" customWidth="1"/>
    <col min="7941" max="7941" width="15.140625" bestFit="1" customWidth="1"/>
    <col min="8186" max="8186" width="9.28515625" customWidth="1"/>
    <col min="8187" max="8187" width="12.85546875" customWidth="1"/>
    <col min="8188" max="8188" width="10.28515625" customWidth="1"/>
    <col min="8189" max="8189" width="37" customWidth="1"/>
    <col min="8190" max="8190" width="26.42578125" customWidth="1"/>
    <col min="8191" max="8191" width="11.140625" customWidth="1"/>
    <col min="8192" max="8192" width="30.42578125" customWidth="1"/>
    <col min="8193" max="8193" width="8.85546875" customWidth="1"/>
    <col min="8194" max="8194" width="22.5703125" customWidth="1"/>
    <col min="8195" max="8195" width="15.140625" bestFit="1" customWidth="1"/>
    <col min="8197" max="8197" width="15.140625" bestFit="1" customWidth="1"/>
    <col min="8442" max="8442" width="9.28515625" customWidth="1"/>
    <col min="8443" max="8443" width="12.85546875" customWidth="1"/>
    <col min="8444" max="8444" width="10.28515625" customWidth="1"/>
    <col min="8445" max="8445" width="37" customWidth="1"/>
    <col min="8446" max="8446" width="26.42578125" customWidth="1"/>
    <col min="8447" max="8447" width="11.140625" customWidth="1"/>
    <col min="8448" max="8448" width="30.42578125" customWidth="1"/>
    <col min="8449" max="8449" width="8.85546875" customWidth="1"/>
    <col min="8450" max="8450" width="22.5703125" customWidth="1"/>
    <col min="8451" max="8451" width="15.140625" bestFit="1" customWidth="1"/>
    <col min="8453" max="8453" width="15.140625" bestFit="1" customWidth="1"/>
    <col min="8698" max="8698" width="9.28515625" customWidth="1"/>
    <col min="8699" max="8699" width="12.85546875" customWidth="1"/>
    <col min="8700" max="8700" width="10.28515625" customWidth="1"/>
    <col min="8701" max="8701" width="37" customWidth="1"/>
    <col min="8702" max="8702" width="26.42578125" customWidth="1"/>
    <col min="8703" max="8703" width="11.140625" customWidth="1"/>
    <col min="8704" max="8704" width="30.42578125" customWidth="1"/>
    <col min="8705" max="8705" width="8.85546875" customWidth="1"/>
    <col min="8706" max="8706" width="22.5703125" customWidth="1"/>
    <col min="8707" max="8707" width="15.140625" bestFit="1" customWidth="1"/>
    <col min="8709" max="8709" width="15.140625" bestFit="1" customWidth="1"/>
    <col min="8954" max="8954" width="9.28515625" customWidth="1"/>
    <col min="8955" max="8955" width="12.85546875" customWidth="1"/>
    <col min="8956" max="8956" width="10.28515625" customWidth="1"/>
    <col min="8957" max="8957" width="37" customWidth="1"/>
    <col min="8958" max="8958" width="26.42578125" customWidth="1"/>
    <col min="8959" max="8959" width="11.140625" customWidth="1"/>
    <col min="8960" max="8960" width="30.42578125" customWidth="1"/>
    <col min="8961" max="8961" width="8.85546875" customWidth="1"/>
    <col min="8962" max="8962" width="22.5703125" customWidth="1"/>
    <col min="8963" max="8963" width="15.140625" bestFit="1" customWidth="1"/>
    <col min="8965" max="8965" width="15.140625" bestFit="1" customWidth="1"/>
    <col min="9210" max="9210" width="9.28515625" customWidth="1"/>
    <col min="9211" max="9211" width="12.85546875" customWidth="1"/>
    <col min="9212" max="9212" width="10.28515625" customWidth="1"/>
    <col min="9213" max="9213" width="37" customWidth="1"/>
    <col min="9214" max="9214" width="26.42578125" customWidth="1"/>
    <col min="9215" max="9215" width="11.140625" customWidth="1"/>
    <col min="9216" max="9216" width="30.42578125" customWidth="1"/>
    <col min="9217" max="9217" width="8.85546875" customWidth="1"/>
    <col min="9218" max="9218" width="22.5703125" customWidth="1"/>
    <col min="9219" max="9219" width="15.140625" bestFit="1" customWidth="1"/>
    <col min="9221" max="9221" width="15.140625" bestFit="1" customWidth="1"/>
    <col min="9466" max="9466" width="9.28515625" customWidth="1"/>
    <col min="9467" max="9467" width="12.85546875" customWidth="1"/>
    <col min="9468" max="9468" width="10.28515625" customWidth="1"/>
    <col min="9469" max="9469" width="37" customWidth="1"/>
    <col min="9470" max="9470" width="26.42578125" customWidth="1"/>
    <col min="9471" max="9471" width="11.140625" customWidth="1"/>
    <col min="9472" max="9472" width="30.42578125" customWidth="1"/>
    <col min="9473" max="9473" width="8.85546875" customWidth="1"/>
    <col min="9474" max="9474" width="22.5703125" customWidth="1"/>
    <col min="9475" max="9475" width="15.140625" bestFit="1" customWidth="1"/>
    <col min="9477" max="9477" width="15.140625" bestFit="1" customWidth="1"/>
    <col min="9722" max="9722" width="9.28515625" customWidth="1"/>
    <col min="9723" max="9723" width="12.85546875" customWidth="1"/>
    <col min="9724" max="9724" width="10.28515625" customWidth="1"/>
    <col min="9725" max="9725" width="37" customWidth="1"/>
    <col min="9726" max="9726" width="26.42578125" customWidth="1"/>
    <col min="9727" max="9727" width="11.140625" customWidth="1"/>
    <col min="9728" max="9728" width="30.42578125" customWidth="1"/>
    <col min="9729" max="9729" width="8.85546875" customWidth="1"/>
    <col min="9730" max="9730" width="22.5703125" customWidth="1"/>
    <col min="9731" max="9731" width="15.140625" bestFit="1" customWidth="1"/>
    <col min="9733" max="9733" width="15.140625" bestFit="1" customWidth="1"/>
    <col min="9978" max="9978" width="9.28515625" customWidth="1"/>
    <col min="9979" max="9979" width="12.85546875" customWidth="1"/>
    <col min="9980" max="9980" width="10.28515625" customWidth="1"/>
    <col min="9981" max="9981" width="37" customWidth="1"/>
    <col min="9982" max="9982" width="26.42578125" customWidth="1"/>
    <col min="9983" max="9983" width="11.140625" customWidth="1"/>
    <col min="9984" max="9984" width="30.42578125" customWidth="1"/>
    <col min="9985" max="9985" width="8.85546875" customWidth="1"/>
    <col min="9986" max="9986" width="22.5703125" customWidth="1"/>
    <col min="9987" max="9987" width="15.140625" bestFit="1" customWidth="1"/>
    <col min="9989" max="9989" width="15.140625" bestFit="1" customWidth="1"/>
    <col min="10234" max="10234" width="9.28515625" customWidth="1"/>
    <col min="10235" max="10235" width="12.85546875" customWidth="1"/>
    <col min="10236" max="10236" width="10.28515625" customWidth="1"/>
    <col min="10237" max="10237" width="37" customWidth="1"/>
    <col min="10238" max="10238" width="26.42578125" customWidth="1"/>
    <col min="10239" max="10239" width="11.140625" customWidth="1"/>
    <col min="10240" max="10240" width="30.42578125" customWidth="1"/>
    <col min="10241" max="10241" width="8.85546875" customWidth="1"/>
    <col min="10242" max="10242" width="22.5703125" customWidth="1"/>
    <col min="10243" max="10243" width="15.140625" bestFit="1" customWidth="1"/>
    <col min="10245" max="10245" width="15.140625" bestFit="1" customWidth="1"/>
    <col min="10490" max="10490" width="9.28515625" customWidth="1"/>
    <col min="10491" max="10491" width="12.85546875" customWidth="1"/>
    <col min="10492" max="10492" width="10.28515625" customWidth="1"/>
    <col min="10493" max="10493" width="37" customWidth="1"/>
    <col min="10494" max="10494" width="26.42578125" customWidth="1"/>
    <col min="10495" max="10495" width="11.140625" customWidth="1"/>
    <col min="10496" max="10496" width="30.42578125" customWidth="1"/>
    <col min="10497" max="10497" width="8.85546875" customWidth="1"/>
    <col min="10498" max="10498" width="22.5703125" customWidth="1"/>
    <col min="10499" max="10499" width="15.140625" bestFit="1" customWidth="1"/>
    <col min="10501" max="10501" width="15.140625" bestFit="1" customWidth="1"/>
    <col min="10746" max="10746" width="9.28515625" customWidth="1"/>
    <col min="10747" max="10747" width="12.85546875" customWidth="1"/>
    <col min="10748" max="10748" width="10.28515625" customWidth="1"/>
    <col min="10749" max="10749" width="37" customWidth="1"/>
    <col min="10750" max="10750" width="26.42578125" customWidth="1"/>
    <col min="10751" max="10751" width="11.140625" customWidth="1"/>
    <col min="10752" max="10752" width="30.42578125" customWidth="1"/>
    <col min="10753" max="10753" width="8.85546875" customWidth="1"/>
    <col min="10754" max="10754" width="22.5703125" customWidth="1"/>
    <col min="10755" max="10755" width="15.140625" bestFit="1" customWidth="1"/>
    <col min="10757" max="10757" width="15.140625" bestFit="1" customWidth="1"/>
    <col min="11002" max="11002" width="9.28515625" customWidth="1"/>
    <col min="11003" max="11003" width="12.85546875" customWidth="1"/>
    <col min="11004" max="11004" width="10.28515625" customWidth="1"/>
    <col min="11005" max="11005" width="37" customWidth="1"/>
    <col min="11006" max="11006" width="26.42578125" customWidth="1"/>
    <col min="11007" max="11007" width="11.140625" customWidth="1"/>
    <col min="11008" max="11008" width="30.42578125" customWidth="1"/>
    <col min="11009" max="11009" width="8.85546875" customWidth="1"/>
    <col min="11010" max="11010" width="22.5703125" customWidth="1"/>
    <col min="11011" max="11011" width="15.140625" bestFit="1" customWidth="1"/>
    <col min="11013" max="11013" width="15.140625" bestFit="1" customWidth="1"/>
    <col min="11258" max="11258" width="9.28515625" customWidth="1"/>
    <col min="11259" max="11259" width="12.85546875" customWidth="1"/>
    <col min="11260" max="11260" width="10.28515625" customWidth="1"/>
    <col min="11261" max="11261" width="37" customWidth="1"/>
    <col min="11262" max="11262" width="26.42578125" customWidth="1"/>
    <col min="11263" max="11263" width="11.140625" customWidth="1"/>
    <col min="11264" max="11264" width="30.42578125" customWidth="1"/>
    <col min="11265" max="11265" width="8.85546875" customWidth="1"/>
    <col min="11266" max="11266" width="22.5703125" customWidth="1"/>
    <col min="11267" max="11267" width="15.140625" bestFit="1" customWidth="1"/>
    <col min="11269" max="11269" width="15.140625" bestFit="1" customWidth="1"/>
    <col min="11514" max="11514" width="9.28515625" customWidth="1"/>
    <col min="11515" max="11515" width="12.85546875" customWidth="1"/>
    <col min="11516" max="11516" width="10.28515625" customWidth="1"/>
    <col min="11517" max="11517" width="37" customWidth="1"/>
    <col min="11518" max="11518" width="26.42578125" customWidth="1"/>
    <col min="11519" max="11519" width="11.140625" customWidth="1"/>
    <col min="11520" max="11520" width="30.42578125" customWidth="1"/>
    <col min="11521" max="11521" width="8.85546875" customWidth="1"/>
    <col min="11522" max="11522" width="22.5703125" customWidth="1"/>
    <col min="11523" max="11523" width="15.140625" bestFit="1" customWidth="1"/>
    <col min="11525" max="11525" width="15.140625" bestFit="1" customWidth="1"/>
    <col min="11770" max="11770" width="9.28515625" customWidth="1"/>
    <col min="11771" max="11771" width="12.85546875" customWidth="1"/>
    <col min="11772" max="11772" width="10.28515625" customWidth="1"/>
    <col min="11773" max="11773" width="37" customWidth="1"/>
    <col min="11774" max="11774" width="26.42578125" customWidth="1"/>
    <col min="11775" max="11775" width="11.140625" customWidth="1"/>
    <col min="11776" max="11776" width="30.42578125" customWidth="1"/>
    <col min="11777" max="11777" width="8.85546875" customWidth="1"/>
    <col min="11778" max="11778" width="22.5703125" customWidth="1"/>
    <col min="11779" max="11779" width="15.140625" bestFit="1" customWidth="1"/>
    <col min="11781" max="11781" width="15.140625" bestFit="1" customWidth="1"/>
    <col min="12026" max="12026" width="9.28515625" customWidth="1"/>
    <col min="12027" max="12027" width="12.85546875" customWidth="1"/>
    <col min="12028" max="12028" width="10.28515625" customWidth="1"/>
    <col min="12029" max="12029" width="37" customWidth="1"/>
    <col min="12030" max="12030" width="26.42578125" customWidth="1"/>
    <col min="12031" max="12031" width="11.140625" customWidth="1"/>
    <col min="12032" max="12032" width="30.42578125" customWidth="1"/>
    <col min="12033" max="12033" width="8.85546875" customWidth="1"/>
    <col min="12034" max="12034" width="22.5703125" customWidth="1"/>
    <col min="12035" max="12035" width="15.140625" bestFit="1" customWidth="1"/>
    <col min="12037" max="12037" width="15.140625" bestFit="1" customWidth="1"/>
    <col min="12282" max="12282" width="9.28515625" customWidth="1"/>
    <col min="12283" max="12283" width="12.85546875" customWidth="1"/>
    <col min="12284" max="12284" width="10.28515625" customWidth="1"/>
    <col min="12285" max="12285" width="37" customWidth="1"/>
    <col min="12286" max="12286" width="26.42578125" customWidth="1"/>
    <col min="12287" max="12287" width="11.140625" customWidth="1"/>
    <col min="12288" max="12288" width="30.42578125" customWidth="1"/>
    <col min="12289" max="12289" width="8.85546875" customWidth="1"/>
    <col min="12290" max="12290" width="22.5703125" customWidth="1"/>
    <col min="12291" max="12291" width="15.140625" bestFit="1" customWidth="1"/>
    <col min="12293" max="12293" width="15.140625" bestFit="1" customWidth="1"/>
    <col min="12538" max="12538" width="9.28515625" customWidth="1"/>
    <col min="12539" max="12539" width="12.85546875" customWidth="1"/>
    <col min="12540" max="12540" width="10.28515625" customWidth="1"/>
    <col min="12541" max="12541" width="37" customWidth="1"/>
    <col min="12542" max="12542" width="26.42578125" customWidth="1"/>
    <col min="12543" max="12543" width="11.140625" customWidth="1"/>
    <col min="12544" max="12544" width="30.42578125" customWidth="1"/>
    <col min="12545" max="12545" width="8.85546875" customWidth="1"/>
    <col min="12546" max="12546" width="22.5703125" customWidth="1"/>
    <col min="12547" max="12547" width="15.140625" bestFit="1" customWidth="1"/>
    <col min="12549" max="12549" width="15.140625" bestFit="1" customWidth="1"/>
    <col min="12794" max="12794" width="9.28515625" customWidth="1"/>
    <col min="12795" max="12795" width="12.85546875" customWidth="1"/>
    <col min="12796" max="12796" width="10.28515625" customWidth="1"/>
    <col min="12797" max="12797" width="37" customWidth="1"/>
    <col min="12798" max="12798" width="26.42578125" customWidth="1"/>
    <col min="12799" max="12799" width="11.140625" customWidth="1"/>
    <col min="12800" max="12800" width="30.42578125" customWidth="1"/>
    <col min="12801" max="12801" width="8.85546875" customWidth="1"/>
    <col min="12802" max="12802" width="22.5703125" customWidth="1"/>
    <col min="12803" max="12803" width="15.140625" bestFit="1" customWidth="1"/>
    <col min="12805" max="12805" width="15.140625" bestFit="1" customWidth="1"/>
    <col min="13050" max="13050" width="9.28515625" customWidth="1"/>
    <col min="13051" max="13051" width="12.85546875" customWidth="1"/>
    <col min="13052" max="13052" width="10.28515625" customWidth="1"/>
    <col min="13053" max="13053" width="37" customWidth="1"/>
    <col min="13054" max="13054" width="26.42578125" customWidth="1"/>
    <col min="13055" max="13055" width="11.140625" customWidth="1"/>
    <col min="13056" max="13056" width="30.42578125" customWidth="1"/>
    <col min="13057" max="13057" width="8.85546875" customWidth="1"/>
    <col min="13058" max="13058" width="22.5703125" customWidth="1"/>
    <col min="13059" max="13059" width="15.140625" bestFit="1" customWidth="1"/>
    <col min="13061" max="13061" width="15.140625" bestFit="1" customWidth="1"/>
    <col min="13306" max="13306" width="9.28515625" customWidth="1"/>
    <col min="13307" max="13307" width="12.85546875" customWidth="1"/>
    <col min="13308" max="13308" width="10.28515625" customWidth="1"/>
    <col min="13309" max="13309" width="37" customWidth="1"/>
    <col min="13310" max="13310" width="26.42578125" customWidth="1"/>
    <col min="13311" max="13311" width="11.140625" customWidth="1"/>
    <col min="13312" max="13312" width="30.42578125" customWidth="1"/>
    <col min="13313" max="13313" width="8.85546875" customWidth="1"/>
    <col min="13314" max="13314" width="22.5703125" customWidth="1"/>
    <col min="13315" max="13315" width="15.140625" bestFit="1" customWidth="1"/>
    <col min="13317" max="13317" width="15.140625" bestFit="1" customWidth="1"/>
    <col min="13562" max="13562" width="9.28515625" customWidth="1"/>
    <col min="13563" max="13563" width="12.85546875" customWidth="1"/>
    <col min="13564" max="13564" width="10.28515625" customWidth="1"/>
    <col min="13565" max="13565" width="37" customWidth="1"/>
    <col min="13566" max="13566" width="26.42578125" customWidth="1"/>
    <col min="13567" max="13567" width="11.140625" customWidth="1"/>
    <col min="13568" max="13568" width="30.42578125" customWidth="1"/>
    <col min="13569" max="13569" width="8.85546875" customWidth="1"/>
    <col min="13570" max="13570" width="22.5703125" customWidth="1"/>
    <col min="13571" max="13571" width="15.140625" bestFit="1" customWidth="1"/>
    <col min="13573" max="13573" width="15.140625" bestFit="1" customWidth="1"/>
    <col min="13818" max="13818" width="9.28515625" customWidth="1"/>
    <col min="13819" max="13819" width="12.85546875" customWidth="1"/>
    <col min="13820" max="13820" width="10.28515625" customWidth="1"/>
    <col min="13821" max="13821" width="37" customWidth="1"/>
    <col min="13822" max="13822" width="26.42578125" customWidth="1"/>
    <col min="13823" max="13823" width="11.140625" customWidth="1"/>
    <col min="13824" max="13824" width="30.42578125" customWidth="1"/>
    <col min="13825" max="13825" width="8.85546875" customWidth="1"/>
    <col min="13826" max="13826" width="22.5703125" customWidth="1"/>
    <col min="13827" max="13827" width="15.140625" bestFit="1" customWidth="1"/>
    <col min="13829" max="13829" width="15.140625" bestFit="1" customWidth="1"/>
    <col min="14074" max="14074" width="9.28515625" customWidth="1"/>
    <col min="14075" max="14075" width="12.85546875" customWidth="1"/>
    <col min="14076" max="14076" width="10.28515625" customWidth="1"/>
    <col min="14077" max="14077" width="37" customWidth="1"/>
    <col min="14078" max="14078" width="26.42578125" customWidth="1"/>
    <col min="14079" max="14079" width="11.140625" customWidth="1"/>
    <col min="14080" max="14080" width="30.42578125" customWidth="1"/>
    <col min="14081" max="14081" width="8.85546875" customWidth="1"/>
    <col min="14082" max="14082" width="22.5703125" customWidth="1"/>
    <col min="14083" max="14083" width="15.140625" bestFit="1" customWidth="1"/>
    <col min="14085" max="14085" width="15.140625" bestFit="1" customWidth="1"/>
    <col min="14330" max="14330" width="9.28515625" customWidth="1"/>
    <col min="14331" max="14331" width="12.85546875" customWidth="1"/>
    <col min="14332" max="14332" width="10.28515625" customWidth="1"/>
    <col min="14333" max="14333" width="37" customWidth="1"/>
    <col min="14334" max="14334" width="26.42578125" customWidth="1"/>
    <col min="14335" max="14335" width="11.140625" customWidth="1"/>
    <col min="14336" max="14336" width="30.42578125" customWidth="1"/>
    <col min="14337" max="14337" width="8.85546875" customWidth="1"/>
    <col min="14338" max="14338" width="22.5703125" customWidth="1"/>
    <col min="14339" max="14339" width="15.140625" bestFit="1" customWidth="1"/>
    <col min="14341" max="14341" width="15.140625" bestFit="1" customWidth="1"/>
    <col min="14586" max="14586" width="9.28515625" customWidth="1"/>
    <col min="14587" max="14587" width="12.85546875" customWidth="1"/>
    <col min="14588" max="14588" width="10.28515625" customWidth="1"/>
    <col min="14589" max="14589" width="37" customWidth="1"/>
    <col min="14590" max="14590" width="26.42578125" customWidth="1"/>
    <col min="14591" max="14591" width="11.140625" customWidth="1"/>
    <col min="14592" max="14592" width="30.42578125" customWidth="1"/>
    <col min="14593" max="14593" width="8.85546875" customWidth="1"/>
    <col min="14594" max="14594" width="22.5703125" customWidth="1"/>
    <col min="14595" max="14595" width="15.140625" bestFit="1" customWidth="1"/>
    <col min="14597" max="14597" width="15.140625" bestFit="1" customWidth="1"/>
    <col min="14842" max="14842" width="9.28515625" customWidth="1"/>
    <col min="14843" max="14843" width="12.85546875" customWidth="1"/>
    <col min="14844" max="14844" width="10.28515625" customWidth="1"/>
    <col min="14845" max="14845" width="37" customWidth="1"/>
    <col min="14846" max="14846" width="26.42578125" customWidth="1"/>
    <col min="14847" max="14847" width="11.140625" customWidth="1"/>
    <col min="14848" max="14848" width="30.42578125" customWidth="1"/>
    <col min="14849" max="14849" width="8.85546875" customWidth="1"/>
    <col min="14850" max="14850" width="22.5703125" customWidth="1"/>
    <col min="14851" max="14851" width="15.140625" bestFit="1" customWidth="1"/>
    <col min="14853" max="14853" width="15.140625" bestFit="1" customWidth="1"/>
    <col min="15098" max="15098" width="9.28515625" customWidth="1"/>
    <col min="15099" max="15099" width="12.85546875" customWidth="1"/>
    <col min="15100" max="15100" width="10.28515625" customWidth="1"/>
    <col min="15101" max="15101" width="37" customWidth="1"/>
    <col min="15102" max="15102" width="26.42578125" customWidth="1"/>
    <col min="15103" max="15103" width="11.140625" customWidth="1"/>
    <col min="15104" max="15104" width="30.42578125" customWidth="1"/>
    <col min="15105" max="15105" width="8.85546875" customWidth="1"/>
    <col min="15106" max="15106" width="22.5703125" customWidth="1"/>
    <col min="15107" max="15107" width="15.140625" bestFit="1" customWidth="1"/>
    <col min="15109" max="15109" width="15.140625" bestFit="1" customWidth="1"/>
    <col min="15354" max="15354" width="9.28515625" customWidth="1"/>
    <col min="15355" max="15355" width="12.85546875" customWidth="1"/>
    <col min="15356" max="15356" width="10.28515625" customWidth="1"/>
    <col min="15357" max="15357" width="37" customWidth="1"/>
    <col min="15358" max="15358" width="26.42578125" customWidth="1"/>
    <col min="15359" max="15359" width="11.140625" customWidth="1"/>
    <col min="15360" max="15360" width="30.42578125" customWidth="1"/>
    <col min="15361" max="15361" width="8.85546875" customWidth="1"/>
    <col min="15362" max="15362" width="22.5703125" customWidth="1"/>
    <col min="15363" max="15363" width="15.140625" bestFit="1" customWidth="1"/>
    <col min="15365" max="15365" width="15.140625" bestFit="1" customWidth="1"/>
    <col min="15610" max="15610" width="9.28515625" customWidth="1"/>
    <col min="15611" max="15611" width="12.85546875" customWidth="1"/>
    <col min="15612" max="15612" width="10.28515625" customWidth="1"/>
    <col min="15613" max="15613" width="37" customWidth="1"/>
    <col min="15614" max="15614" width="26.42578125" customWidth="1"/>
    <col min="15615" max="15615" width="11.140625" customWidth="1"/>
    <col min="15616" max="15616" width="30.42578125" customWidth="1"/>
    <col min="15617" max="15617" width="8.85546875" customWidth="1"/>
    <col min="15618" max="15618" width="22.5703125" customWidth="1"/>
    <col min="15619" max="15619" width="15.140625" bestFit="1" customWidth="1"/>
    <col min="15621" max="15621" width="15.140625" bestFit="1" customWidth="1"/>
    <col min="15866" max="15866" width="9.28515625" customWidth="1"/>
    <col min="15867" max="15867" width="12.85546875" customWidth="1"/>
    <col min="15868" max="15868" width="10.28515625" customWidth="1"/>
    <col min="15869" max="15869" width="37" customWidth="1"/>
    <col min="15870" max="15870" width="26.42578125" customWidth="1"/>
    <col min="15871" max="15871" width="11.140625" customWidth="1"/>
    <col min="15872" max="15872" width="30.42578125" customWidth="1"/>
    <col min="15873" max="15873" width="8.85546875" customWidth="1"/>
    <col min="15874" max="15874" width="22.5703125" customWidth="1"/>
    <col min="15875" max="15875" width="15.140625" bestFit="1" customWidth="1"/>
    <col min="15877" max="15877" width="15.140625" bestFit="1" customWidth="1"/>
    <col min="16122" max="16122" width="9.28515625" customWidth="1"/>
    <col min="16123" max="16123" width="12.85546875" customWidth="1"/>
    <col min="16124" max="16124" width="10.28515625" customWidth="1"/>
    <col min="16125" max="16125" width="37" customWidth="1"/>
    <col min="16126" max="16126" width="26.42578125" customWidth="1"/>
    <col min="16127" max="16127" width="11.140625" customWidth="1"/>
    <col min="16128" max="16128" width="30.42578125" customWidth="1"/>
    <col min="16129" max="16129" width="8.85546875" customWidth="1"/>
    <col min="16130" max="16130" width="22.5703125" customWidth="1"/>
    <col min="16131" max="16131" width="15.140625" bestFit="1" customWidth="1"/>
    <col min="16133" max="16133" width="15.140625" bestFit="1" customWidth="1"/>
  </cols>
  <sheetData>
    <row r="1" spans="1:12" ht="18" customHeight="1" x14ac:dyDescent="0.25">
      <c r="A1" s="69"/>
      <c r="B1" s="69"/>
      <c r="C1" s="69"/>
      <c r="D1" s="70" t="s">
        <v>4</v>
      </c>
      <c r="E1" s="70"/>
      <c r="F1" s="71" t="s">
        <v>30</v>
      </c>
      <c r="G1" s="72"/>
      <c r="H1" s="70"/>
      <c r="I1" s="7"/>
      <c r="J1" s="55"/>
      <c r="K1" s="8"/>
      <c r="L1" s="7"/>
    </row>
    <row r="2" spans="1:12" ht="21.75" customHeight="1" x14ac:dyDescent="0.25">
      <c r="A2" s="69"/>
      <c r="B2" s="69"/>
      <c r="C2" s="69"/>
      <c r="D2" s="70"/>
      <c r="E2" s="70"/>
      <c r="F2" s="71" t="s">
        <v>29</v>
      </c>
      <c r="G2" s="72"/>
      <c r="H2" s="70"/>
      <c r="I2" s="7"/>
    </row>
    <row r="3" spans="1:12" ht="37.5" customHeight="1" x14ac:dyDescent="0.25">
      <c r="A3" s="69"/>
      <c r="B3" s="69"/>
      <c r="C3" s="69"/>
      <c r="D3" s="70"/>
      <c r="E3" s="70"/>
      <c r="F3" s="73" t="s">
        <v>31</v>
      </c>
      <c r="G3" s="74"/>
      <c r="H3" s="70"/>
      <c r="I3" s="6"/>
    </row>
    <row r="4" spans="1:12" ht="16.5" thickBot="1" x14ac:dyDescent="0.3">
      <c r="A4" s="75"/>
      <c r="B4" s="76"/>
      <c r="C4" s="76"/>
      <c r="D4" s="76"/>
      <c r="E4" s="76"/>
      <c r="F4" s="76"/>
      <c r="G4" s="76"/>
      <c r="H4" s="77"/>
      <c r="I4" s="7"/>
    </row>
    <row r="5" spans="1:12" ht="76.5" customHeight="1" thickBot="1" x14ac:dyDescent="0.3">
      <c r="A5" s="78" t="s">
        <v>47</v>
      </c>
      <c r="B5" s="79"/>
      <c r="C5" s="79"/>
      <c r="D5" s="79"/>
      <c r="E5" s="79"/>
      <c r="F5" s="79"/>
      <c r="G5" s="79"/>
      <c r="H5" s="80"/>
      <c r="I5" s="7"/>
    </row>
    <row r="6" spans="1:12" ht="15.75" thickBot="1" x14ac:dyDescent="0.3">
      <c r="A6" s="81"/>
      <c r="B6" s="82"/>
      <c r="C6" s="82"/>
      <c r="D6" s="82"/>
      <c r="E6" s="82"/>
      <c r="F6" s="82"/>
      <c r="G6" s="82"/>
      <c r="H6" s="83"/>
    </row>
    <row r="7" spans="1:12" ht="15" customHeight="1" x14ac:dyDescent="0.25">
      <c r="A7" s="84" t="s">
        <v>45</v>
      </c>
      <c r="B7" s="85"/>
      <c r="C7" s="85"/>
      <c r="D7" s="85"/>
      <c r="E7" s="85"/>
      <c r="F7" s="85"/>
      <c r="G7" s="85"/>
      <c r="H7" s="86"/>
    </row>
    <row r="8" spans="1:12" ht="110.25" x14ac:dyDescent="0.25">
      <c r="A8" s="17" t="s">
        <v>0</v>
      </c>
      <c r="B8" s="18" t="s">
        <v>5</v>
      </c>
      <c r="C8" s="18" t="s">
        <v>6</v>
      </c>
      <c r="D8" s="17" t="s">
        <v>7</v>
      </c>
      <c r="E8" s="21" t="s">
        <v>1</v>
      </c>
      <c r="F8" s="19" t="s">
        <v>8</v>
      </c>
      <c r="G8" s="19" t="s">
        <v>9</v>
      </c>
      <c r="H8" s="19" t="s">
        <v>10</v>
      </c>
    </row>
    <row r="9" spans="1:12" ht="18.75" x14ac:dyDescent="0.25">
      <c r="A9" s="24"/>
      <c r="B9" s="24"/>
      <c r="C9" s="25"/>
      <c r="D9" s="26" t="s">
        <v>32</v>
      </c>
      <c r="E9" s="27"/>
      <c r="F9" s="28"/>
      <c r="G9" s="28"/>
      <c r="H9" s="28"/>
    </row>
    <row r="10" spans="1:12" ht="15.75" customHeight="1" x14ac:dyDescent="0.25">
      <c r="A10" s="25">
        <v>1</v>
      </c>
      <c r="B10" s="25">
        <v>80111618</v>
      </c>
      <c r="C10" s="25">
        <v>1</v>
      </c>
      <c r="D10" s="29"/>
      <c r="E10" s="30"/>
      <c r="F10" s="31"/>
      <c r="G10" s="32">
        <v>1</v>
      </c>
      <c r="H10" s="33"/>
      <c r="K10" s="51"/>
    </row>
    <row r="11" spans="1:12" ht="15.75" customHeight="1" x14ac:dyDescent="0.25">
      <c r="A11" s="24"/>
      <c r="B11" s="24"/>
      <c r="C11" s="25"/>
      <c r="D11" s="26" t="s">
        <v>33</v>
      </c>
      <c r="E11" s="27"/>
      <c r="F11" s="28"/>
      <c r="G11" s="28"/>
      <c r="H11" s="33"/>
      <c r="K11" s="51"/>
    </row>
    <row r="12" spans="1:12" ht="18.75" x14ac:dyDescent="0.25">
      <c r="A12" s="25">
        <v>2</v>
      </c>
      <c r="B12" s="25">
        <v>80111618</v>
      </c>
      <c r="C12" s="25">
        <v>1</v>
      </c>
      <c r="D12" s="29"/>
      <c r="E12" s="30"/>
      <c r="F12" s="31"/>
      <c r="G12" s="32">
        <v>1</v>
      </c>
      <c r="H12" s="33"/>
      <c r="K12" s="51"/>
    </row>
    <row r="13" spans="1:12" ht="18.75" x14ac:dyDescent="0.25">
      <c r="A13" s="25">
        <v>3</v>
      </c>
      <c r="B13" s="25">
        <v>80111618</v>
      </c>
      <c r="C13" s="25">
        <v>1</v>
      </c>
      <c r="D13" s="29"/>
      <c r="E13" s="30"/>
      <c r="F13" s="31"/>
      <c r="G13" s="32">
        <v>1</v>
      </c>
      <c r="H13" s="33"/>
      <c r="K13" s="51"/>
    </row>
    <row r="14" spans="1:12" ht="18.75" x14ac:dyDescent="0.25">
      <c r="A14" s="25">
        <v>4</v>
      </c>
      <c r="B14" s="25">
        <v>80111601</v>
      </c>
      <c r="C14" s="25">
        <v>1</v>
      </c>
      <c r="D14" s="29"/>
      <c r="E14" s="30"/>
      <c r="F14" s="31"/>
      <c r="G14" s="32">
        <v>1</v>
      </c>
      <c r="H14" s="33"/>
      <c r="K14" s="51"/>
    </row>
    <row r="15" spans="1:12" ht="18.75" x14ac:dyDescent="0.25">
      <c r="A15" s="25">
        <v>5</v>
      </c>
      <c r="B15" s="25">
        <v>80111601</v>
      </c>
      <c r="C15" s="25">
        <v>1</v>
      </c>
      <c r="D15" s="29"/>
      <c r="E15" s="30"/>
      <c r="F15" s="31"/>
      <c r="G15" s="32">
        <v>1</v>
      </c>
      <c r="H15" s="33"/>
      <c r="K15" s="51"/>
    </row>
    <row r="16" spans="1:12" ht="16.5" customHeight="1" x14ac:dyDescent="0.25">
      <c r="A16" s="24"/>
      <c r="B16" s="24"/>
      <c r="C16" s="25"/>
      <c r="D16" s="34" t="s">
        <v>11</v>
      </c>
      <c r="E16" s="35"/>
      <c r="F16" s="33"/>
      <c r="G16" s="28"/>
      <c r="H16" s="33"/>
      <c r="K16" s="51"/>
    </row>
    <row r="17" spans="1:11" ht="18.75" x14ac:dyDescent="0.25">
      <c r="A17" s="25">
        <v>6</v>
      </c>
      <c r="B17" s="25">
        <v>80111618</v>
      </c>
      <c r="C17" s="25">
        <v>1</v>
      </c>
      <c r="D17" s="29"/>
      <c r="E17" s="30"/>
      <c r="F17" s="31"/>
      <c r="G17" s="32">
        <v>1</v>
      </c>
      <c r="H17" s="33"/>
      <c r="K17" s="51"/>
    </row>
    <row r="18" spans="1:11" ht="18.75" x14ac:dyDescent="0.25">
      <c r="A18" s="25">
        <v>7</v>
      </c>
      <c r="B18" s="25">
        <v>80111618</v>
      </c>
      <c r="C18" s="25">
        <v>1</v>
      </c>
      <c r="D18" s="29"/>
      <c r="E18" s="30"/>
      <c r="F18" s="31"/>
      <c r="G18" s="32">
        <v>1</v>
      </c>
      <c r="H18" s="33"/>
      <c r="K18" s="51"/>
    </row>
    <row r="19" spans="1:11" ht="46.5" customHeight="1" x14ac:dyDescent="0.25">
      <c r="A19" s="25">
        <v>8</v>
      </c>
      <c r="B19" s="25">
        <v>80111618</v>
      </c>
      <c r="C19" s="25">
        <v>1</v>
      </c>
      <c r="D19" s="29"/>
      <c r="E19" s="30"/>
      <c r="F19" s="31"/>
      <c r="G19" s="32">
        <v>1</v>
      </c>
      <c r="H19" s="33"/>
      <c r="K19" s="51"/>
    </row>
    <row r="20" spans="1:11" ht="18.75" x14ac:dyDescent="0.25">
      <c r="A20" s="25">
        <v>9</v>
      </c>
      <c r="B20" s="25">
        <v>80111618</v>
      </c>
      <c r="C20" s="25">
        <v>1</v>
      </c>
      <c r="D20" s="29"/>
      <c r="E20" s="30"/>
      <c r="F20" s="31"/>
      <c r="G20" s="32">
        <v>1</v>
      </c>
      <c r="H20" s="33"/>
      <c r="K20" s="51"/>
    </row>
    <row r="21" spans="1:11" ht="18.75" x14ac:dyDescent="0.25">
      <c r="A21" s="25">
        <v>10</v>
      </c>
      <c r="B21" s="25">
        <v>80111618</v>
      </c>
      <c r="C21" s="25">
        <v>1</v>
      </c>
      <c r="D21" s="36"/>
      <c r="E21" s="37"/>
      <c r="F21" s="31"/>
      <c r="G21" s="32">
        <v>1</v>
      </c>
      <c r="H21" s="33"/>
      <c r="K21" s="51"/>
    </row>
    <row r="22" spans="1:11" ht="18.75" x14ac:dyDescent="0.25">
      <c r="A22" s="25">
        <v>11</v>
      </c>
      <c r="B22" s="25">
        <v>80111618</v>
      </c>
      <c r="C22" s="25">
        <v>1</v>
      </c>
      <c r="D22" s="36"/>
      <c r="E22" s="37"/>
      <c r="F22" s="31"/>
      <c r="G22" s="32">
        <v>1</v>
      </c>
      <c r="H22" s="33"/>
      <c r="K22" s="51"/>
    </row>
    <row r="23" spans="1:11" ht="18.75" x14ac:dyDescent="0.25">
      <c r="A23" s="25">
        <v>12</v>
      </c>
      <c r="B23" s="25">
        <v>80111618</v>
      </c>
      <c r="C23" s="25">
        <v>1</v>
      </c>
      <c r="D23" s="36"/>
      <c r="E23" s="37"/>
      <c r="F23" s="31"/>
      <c r="G23" s="32">
        <v>1</v>
      </c>
      <c r="H23" s="33"/>
      <c r="K23" s="51"/>
    </row>
    <row r="24" spans="1:11" ht="18.75" x14ac:dyDescent="0.25">
      <c r="A24" s="25">
        <v>13</v>
      </c>
      <c r="B24" s="25">
        <v>80111620</v>
      </c>
      <c r="C24" s="25">
        <v>1</v>
      </c>
      <c r="D24" s="36"/>
      <c r="E24" s="37"/>
      <c r="F24" s="31"/>
      <c r="G24" s="32">
        <v>1</v>
      </c>
      <c r="H24" s="33"/>
      <c r="K24" s="51"/>
    </row>
    <row r="25" spans="1:11" ht="18.75" x14ac:dyDescent="0.25">
      <c r="A25" s="25">
        <v>14</v>
      </c>
      <c r="B25" s="25">
        <v>80111620</v>
      </c>
      <c r="C25" s="25">
        <v>1</v>
      </c>
      <c r="D25" s="36"/>
      <c r="E25" s="37"/>
      <c r="F25" s="31"/>
      <c r="G25" s="32">
        <v>1</v>
      </c>
      <c r="H25" s="33"/>
      <c r="K25" s="51"/>
    </row>
    <row r="26" spans="1:11" ht="18.75" x14ac:dyDescent="0.25">
      <c r="A26" s="25">
        <v>15</v>
      </c>
      <c r="B26" s="25">
        <v>80111620</v>
      </c>
      <c r="C26" s="25">
        <v>1</v>
      </c>
      <c r="D26" s="36"/>
      <c r="E26" s="37"/>
      <c r="F26" s="31"/>
      <c r="G26" s="32">
        <v>1</v>
      </c>
      <c r="H26" s="33"/>
      <c r="K26" s="51"/>
    </row>
    <row r="27" spans="1:11" ht="18.75" customHeight="1" x14ac:dyDescent="0.25">
      <c r="A27" s="25">
        <v>16</v>
      </c>
      <c r="B27" s="25">
        <v>80111620</v>
      </c>
      <c r="C27" s="25">
        <v>1</v>
      </c>
      <c r="D27" s="36"/>
      <c r="E27" s="37"/>
      <c r="F27" s="31"/>
      <c r="G27" s="32">
        <v>1</v>
      </c>
      <c r="H27" s="33"/>
      <c r="K27" s="51"/>
    </row>
    <row r="28" spans="1:11" ht="18.75" x14ac:dyDescent="0.25">
      <c r="A28" s="25">
        <v>17</v>
      </c>
      <c r="B28" s="25">
        <v>80111620</v>
      </c>
      <c r="C28" s="25">
        <v>1</v>
      </c>
      <c r="D28" s="36"/>
      <c r="E28" s="37"/>
      <c r="F28" s="31"/>
      <c r="G28" s="32">
        <v>1</v>
      </c>
      <c r="H28" s="33"/>
      <c r="K28" s="51"/>
    </row>
    <row r="29" spans="1:11" ht="18.75" x14ac:dyDescent="0.3">
      <c r="A29" s="25"/>
      <c r="B29" s="25"/>
      <c r="C29" s="25"/>
      <c r="D29" s="38"/>
      <c r="E29" s="56" t="s">
        <v>12</v>
      </c>
      <c r="F29" s="57"/>
      <c r="G29" s="58"/>
      <c r="H29" s="39"/>
      <c r="K29" s="50"/>
    </row>
    <row r="30" spans="1:11" ht="18.75" x14ac:dyDescent="0.3">
      <c r="A30" s="25"/>
      <c r="B30" s="25"/>
      <c r="C30" s="25"/>
      <c r="D30" s="38"/>
      <c r="E30" s="59" t="s">
        <v>34</v>
      </c>
      <c r="F30" s="60"/>
      <c r="G30" s="61"/>
      <c r="H30" s="52"/>
    </row>
    <row r="31" spans="1:11" ht="18.75" x14ac:dyDescent="0.3">
      <c r="A31" s="25"/>
      <c r="B31" s="25"/>
      <c r="C31" s="25"/>
      <c r="D31" s="38"/>
      <c r="E31" s="56" t="s">
        <v>25</v>
      </c>
      <c r="F31" s="57"/>
      <c r="G31" s="58"/>
      <c r="H31" s="40"/>
      <c r="K31" s="12"/>
    </row>
    <row r="32" spans="1:11" ht="18.75" x14ac:dyDescent="0.3">
      <c r="A32" s="25"/>
      <c r="B32" s="25"/>
      <c r="C32" s="25"/>
      <c r="D32" s="38"/>
      <c r="E32" s="59" t="s">
        <v>26</v>
      </c>
      <c r="F32" s="60"/>
      <c r="G32" s="61"/>
      <c r="H32" s="40"/>
    </row>
    <row r="33" spans="1:8" ht="18.75" x14ac:dyDescent="0.3">
      <c r="A33" s="25"/>
      <c r="B33" s="25"/>
      <c r="C33" s="25"/>
      <c r="D33" s="41"/>
      <c r="E33" s="62" t="s">
        <v>27</v>
      </c>
      <c r="F33" s="63"/>
      <c r="G33" s="64"/>
      <c r="H33" s="42"/>
    </row>
    <row r="34" spans="1:8" ht="18.75" x14ac:dyDescent="0.3">
      <c r="A34" s="25"/>
      <c r="B34" s="25"/>
      <c r="C34" s="25"/>
      <c r="D34" s="38"/>
      <c r="E34" s="65" t="s">
        <v>13</v>
      </c>
      <c r="F34" s="66"/>
      <c r="G34" s="67"/>
      <c r="H34" s="43"/>
    </row>
    <row r="35" spans="1:8" ht="18.75" x14ac:dyDescent="0.3">
      <c r="A35" s="47"/>
      <c r="B35" s="47"/>
      <c r="C35" s="47"/>
      <c r="D35" s="48"/>
      <c r="E35" s="46"/>
      <c r="F35" s="46"/>
      <c r="G35" s="46"/>
      <c r="H35" s="49"/>
    </row>
    <row r="36" spans="1:8" ht="18.75" x14ac:dyDescent="0.3">
      <c r="A36" s="47"/>
      <c r="B36" s="47"/>
      <c r="C36" s="47"/>
      <c r="D36" s="48"/>
      <c r="E36" s="46"/>
      <c r="F36" s="46"/>
      <c r="G36" s="46"/>
      <c r="H36" s="49"/>
    </row>
    <row r="37" spans="1:8" x14ac:dyDescent="0.25">
      <c r="A37" s="68" t="s">
        <v>46</v>
      </c>
      <c r="B37" s="68"/>
      <c r="C37" s="68"/>
      <c r="D37" s="68"/>
      <c r="E37" s="68"/>
      <c r="F37" s="68"/>
      <c r="G37" s="68"/>
      <c r="H37" s="68"/>
    </row>
    <row r="38" spans="1:8" x14ac:dyDescent="0.25">
      <c r="A38" s="54"/>
      <c r="B38" s="54"/>
      <c r="C38" s="54"/>
      <c r="D38" s="54"/>
      <c r="E38" s="22"/>
      <c r="F38" s="20"/>
      <c r="G38" s="54"/>
      <c r="H38" s="54"/>
    </row>
    <row r="39" spans="1:8" x14ac:dyDescent="0.25">
      <c r="A39" s="54"/>
      <c r="B39" s="54" t="s">
        <v>48</v>
      </c>
      <c r="C39" s="54"/>
      <c r="D39" s="54"/>
      <c r="E39" s="22"/>
      <c r="F39" s="20"/>
      <c r="G39" s="54"/>
      <c r="H39" s="54"/>
    </row>
    <row r="40" spans="1:8" ht="15.75" x14ac:dyDescent="0.25">
      <c r="A40" s="45"/>
      <c r="B40" s="44"/>
      <c r="C40" s="44"/>
      <c r="D40" s="44"/>
    </row>
    <row r="41" spans="1:8" ht="15.75" x14ac:dyDescent="0.25">
      <c r="A41" s="45"/>
      <c r="B41" s="45"/>
      <c r="C41" s="45"/>
    </row>
    <row r="42" spans="1:8" ht="15.75" x14ac:dyDescent="0.25">
      <c r="A42" s="45"/>
      <c r="B42" s="45"/>
      <c r="C42" s="45"/>
    </row>
  </sheetData>
  <mergeCells count="17">
    <mergeCell ref="E30:G30"/>
    <mergeCell ref="A1:C3"/>
    <mergeCell ref="D1:E3"/>
    <mergeCell ref="F1:G1"/>
    <mergeCell ref="H1:H3"/>
    <mergeCell ref="F2:G2"/>
    <mergeCell ref="F3:G3"/>
    <mergeCell ref="A4:H4"/>
    <mergeCell ref="A5:H5"/>
    <mergeCell ref="A6:H6"/>
    <mergeCell ref="A7:H7"/>
    <mergeCell ref="E29:G29"/>
    <mergeCell ref="E31:G31"/>
    <mergeCell ref="E32:G32"/>
    <mergeCell ref="E33:G33"/>
    <mergeCell ref="E34:G34"/>
    <mergeCell ref="A37:H37"/>
  </mergeCells>
  <pageMargins left="0.83" right="0.24" top="1.365" bottom="0.74803149606299213" header="0.31496062992125984" footer="0.31496062992125984"/>
  <pageSetup paperSize="9" scale="5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 COTIZACION</vt:lpstr>
      <vt:lpstr> PRESUPUESTO 2026 INFRAESTRUC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 VIAS</dc:creator>
  <cp:lastModifiedBy>diego fernando gaviria claros</cp:lastModifiedBy>
  <cp:lastPrinted>2026-02-10T22:03:51Z</cp:lastPrinted>
  <dcterms:created xsi:type="dcterms:W3CDTF">2019-01-15T16:56:35Z</dcterms:created>
  <dcterms:modified xsi:type="dcterms:W3CDTF">2026-02-17T20:33:45Z</dcterms:modified>
</cp:coreProperties>
</file>