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Juan Camilo Molina\Desktop\1- ALCALDÍA\1- INFRAESTRUCTURA\2- CONTRATOS\2026\07- PILETA\02- PRESUPUESTO OFICIAL\"/>
    </mc:Choice>
  </mc:AlternateContent>
  <xr:revisionPtr revIDLastSave="0" documentId="13_ncr:1_{9DA666FB-6808-4D87-8759-7BA267C20721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PROMEDIO" sheetId="2" r:id="rId1"/>
    <sheet name="MANO DE OBRA" sheetId="3" r:id="rId2"/>
    <sheet name="PRESUPUESTO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F3" i="1"/>
  <c r="F15" i="3"/>
  <c r="G11" i="3" l="1"/>
  <c r="G3" i="3"/>
  <c r="B2" i="1"/>
  <c r="G3" i="2"/>
  <c r="E4" i="1" s="1"/>
  <c r="G4" i="1" s="1"/>
  <c r="H4" i="1" s="1"/>
  <c r="G2" i="2"/>
  <c r="E3" i="1" s="1"/>
  <c r="G3" i="1" s="1"/>
  <c r="H3" i="1" s="1"/>
  <c r="F14" i="3" l="1"/>
  <c r="F12" i="3"/>
  <c r="F13" i="3" s="1"/>
  <c r="G13" i="3" s="1"/>
  <c r="F9" i="3"/>
  <c r="G9" i="3" s="1"/>
  <c r="F4" i="3"/>
  <c r="G4" i="3" s="1"/>
  <c r="G12" i="3"/>
  <c r="G4" i="2"/>
  <c r="G17" i="3"/>
  <c r="G14" i="3"/>
  <c r="G18" i="3"/>
  <c r="G15" i="3"/>
  <c r="F10" i="3"/>
  <c r="G10" i="3" s="1"/>
  <c r="F5" i="3"/>
  <c r="G5" i="3" s="1"/>
  <c r="F6" i="3"/>
  <c r="G6" i="3" s="1"/>
  <c r="F7" i="3"/>
  <c r="G7" i="3" s="1"/>
  <c r="F8" i="3"/>
  <c r="G8" i="3" s="1"/>
  <c r="G16" i="3" l="1"/>
  <c r="G19" i="3" s="1"/>
  <c r="E2" i="1" s="1"/>
  <c r="G2" i="1" s="1"/>
  <c r="H2" i="1" s="1"/>
  <c r="H5" i="1" s="1"/>
  <c r="H6" i="1" l="1"/>
  <c r="H7" i="1" s="1"/>
</calcChain>
</file>

<file path=xl/sharedStrings.xml><?xml version="1.0" encoding="utf-8"?>
<sst xmlns="http://schemas.openxmlformats.org/spreadsheetml/2006/main" count="73" uniqueCount="53">
  <si>
    <t>ITEM</t>
  </si>
  <si>
    <t xml:space="preserve">DESCRIPCIÓN </t>
  </si>
  <si>
    <t xml:space="preserve">UNIDAD </t>
  </si>
  <si>
    <t>CANTIDAD</t>
  </si>
  <si>
    <t>01</t>
  </si>
  <si>
    <t>02</t>
  </si>
  <si>
    <t>03</t>
  </si>
  <si>
    <t>MES</t>
  </si>
  <si>
    <t>HIPOCLORITO DE CALCIO (CLORO GRANULAR AL 70%)</t>
  </si>
  <si>
    <t>KG</t>
  </si>
  <si>
    <t>CLARIFICADOR</t>
  </si>
  <si>
    <t>GLN</t>
  </si>
  <si>
    <t>UTILIDAD</t>
  </si>
  <si>
    <t xml:space="preserve">SUBTOTAL </t>
  </si>
  <si>
    <t xml:space="preserve">TOTAL </t>
  </si>
  <si>
    <t xml:space="preserve">ITEM </t>
  </si>
  <si>
    <t xml:space="preserve">CANTIDAD </t>
  </si>
  <si>
    <t>UNIDAD</t>
  </si>
  <si>
    <t>TODO QUIMICOS &amp; PISCINAS</t>
  </si>
  <si>
    <t xml:space="preserve">CLARIFICADOR </t>
  </si>
  <si>
    <t>VR PROMEDIO</t>
  </si>
  <si>
    <t>VR PROMEDIO TOTAL (IVA INCLUIDO)</t>
  </si>
  <si>
    <t>VR UNITARIO</t>
  </si>
  <si>
    <t>VR TOTAL</t>
  </si>
  <si>
    <t>AUXILIO DE TRANSPORTE</t>
  </si>
  <si>
    <t>LIQUIDACIÓN</t>
  </si>
  <si>
    <t>CESANTIAS</t>
  </si>
  <si>
    <t>INTERESES A LAS CESANTIAS</t>
  </si>
  <si>
    <t>PRIMA</t>
  </si>
  <si>
    <t>VACACIONES</t>
  </si>
  <si>
    <t>SEGURIDAD SOCIAL</t>
  </si>
  <si>
    <t>SALUD</t>
  </si>
  <si>
    <t>PENSIÓN</t>
  </si>
  <si>
    <t>CAJA DE COMPENSACIÓN</t>
  </si>
  <si>
    <t>SENA</t>
  </si>
  <si>
    <t>ICBF</t>
  </si>
  <si>
    <t>ARL</t>
  </si>
  <si>
    <t>SALARIO MENSUAL (SMMLV)</t>
  </si>
  <si>
    <t xml:space="preserve">DEDUCCIONES </t>
  </si>
  <si>
    <t xml:space="preserve">APORTE A SALUD </t>
  </si>
  <si>
    <t>APORTE A PENSIÓN</t>
  </si>
  <si>
    <t>QUIMICOS CARTAGO</t>
  </si>
  <si>
    <t xml:space="preserve">VR POR MES </t>
  </si>
  <si>
    <t xml:space="preserve">VR TOTAL </t>
  </si>
  <si>
    <t xml:space="preserve">DOTACIÓN </t>
  </si>
  <si>
    <t xml:space="preserve">MES </t>
  </si>
  <si>
    <t>MANO DE OBRA CALIFICADA (1 PERSONA)</t>
  </si>
  <si>
    <t>UND</t>
  </si>
  <si>
    <t xml:space="preserve">CANTIDAD POR MES </t>
  </si>
  <si>
    <t>CLORO AL 70%</t>
  </si>
  <si>
    <t xml:space="preserve">LE CORRESPONDE EL 2 % AL EMPLEADOR </t>
  </si>
  <si>
    <t>CANTIDAD POR 5 MESES</t>
  </si>
  <si>
    <t xml:space="preserve">VR TOTAL POR 5 MESES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</si>
</sst>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0.0%"/>
    <numFmt numFmtId="165" formatCode="0.000%"/>
    <numFmt numFmtId="166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9" fontId="0" fillId="0" borderId="5" xfId="0" applyNumberFormat="1" applyBorder="1" applyAlignment="1">
      <alignment horizontal="center" vertical="center"/>
    </xf>
    <xf numFmtId="42" fontId="0" fillId="0" borderId="7" xfId="0" applyNumberFormat="1" applyBorder="1"/>
    <xf numFmtId="42" fontId="2" fillId="0" borderId="1" xfId="0" applyNumberFormat="1" applyFont="1" applyBorder="1"/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42" fontId="0" fillId="0" borderId="6" xfId="0" applyNumberFormat="1" applyBorder="1" applyAlignment="1">
      <alignment wrapText="1"/>
    </xf>
    <xf numFmtId="0" fontId="0" fillId="0" borderId="26" xfId="0" applyBorder="1"/>
    <xf numFmtId="0" fontId="0" fillId="0" borderId="26" xfId="0" applyBorder="1" applyAlignment="1">
      <alignment horizontal="center" vertical="center"/>
    </xf>
    <xf numFmtId="42" fontId="0" fillId="0" borderId="7" xfId="0" applyNumberFormat="1" applyBorder="1" applyAlignment="1">
      <alignment wrapText="1"/>
    </xf>
    <xf numFmtId="49" fontId="0" fillId="0" borderId="24" xfId="0" applyNumberFormat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42" fontId="0" fillId="0" borderId="22" xfId="1" applyFont="1" applyBorder="1" applyAlignment="1">
      <alignment horizontal="center"/>
    </xf>
    <xf numFmtId="0" fontId="0" fillId="0" borderId="22" xfId="0" applyBorder="1" applyAlignment="1">
      <alignment horizontal="center"/>
    </xf>
    <xf numFmtId="42" fontId="0" fillId="0" borderId="30" xfId="1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42" fontId="0" fillId="0" borderId="5" xfId="1" applyFont="1" applyBorder="1" applyAlignment="1">
      <alignment horizontal="center"/>
    </xf>
    <xf numFmtId="42" fontId="0" fillId="0" borderId="6" xfId="1" applyFont="1" applyBorder="1" applyAlignment="1">
      <alignment horizontal="center"/>
    </xf>
    <xf numFmtId="0" fontId="0" fillId="0" borderId="41" xfId="0" applyBorder="1" applyAlignment="1">
      <alignment horizontal="center" vertical="center"/>
    </xf>
    <xf numFmtId="42" fontId="0" fillId="2" borderId="31" xfId="1" applyFont="1" applyFill="1" applyBorder="1" applyAlignment="1">
      <alignment horizontal="center"/>
    </xf>
    <xf numFmtId="42" fontId="0" fillId="0" borderId="22" xfId="0" applyNumberFormat="1" applyBorder="1" applyAlignment="1">
      <alignment horizontal="center"/>
    </xf>
    <xf numFmtId="42" fontId="0" fillId="0" borderId="26" xfId="0" applyNumberFormat="1" applyBorder="1" applyAlignment="1">
      <alignment horizontal="center"/>
    </xf>
    <xf numFmtId="42" fontId="0" fillId="0" borderId="30" xfId="0" applyNumberFormat="1" applyBorder="1" applyAlignment="1">
      <alignment horizontal="center"/>
    </xf>
    <xf numFmtId="42" fontId="0" fillId="0" borderId="7" xfId="0" applyNumberFormat="1" applyBorder="1" applyAlignment="1">
      <alignment horizontal="center"/>
    </xf>
    <xf numFmtId="42" fontId="2" fillId="0" borderId="15" xfId="0" applyNumberFormat="1" applyFon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42" fontId="0" fillId="0" borderId="6" xfId="0" applyNumberFormat="1" applyBorder="1" applyAlignment="1">
      <alignment horizontal="center"/>
    </xf>
    <xf numFmtId="9" fontId="0" fillId="0" borderId="26" xfId="0" applyNumberFormat="1" applyBorder="1" applyAlignment="1">
      <alignment horizontal="center" vertical="center"/>
    </xf>
    <xf numFmtId="42" fontId="2" fillId="0" borderId="4" xfId="0" applyNumberFormat="1" applyFont="1" applyBorder="1"/>
    <xf numFmtId="42" fontId="0" fillId="0" borderId="0" xfId="0" applyNumberFormat="1"/>
    <xf numFmtId="0" fontId="2" fillId="0" borderId="0" xfId="0" applyFont="1" applyAlignment="1">
      <alignment horizontal="center" vertical="center"/>
    </xf>
    <xf numFmtId="42" fontId="0" fillId="0" borderId="0" xfId="1" applyFont="1" applyBorder="1" applyAlignment="1">
      <alignment horizontal="center" vertical="center"/>
    </xf>
    <xf numFmtId="42" fontId="2" fillId="0" borderId="0" xfId="1" applyFont="1" applyBorder="1" applyAlignment="1">
      <alignment horizontal="center" vertical="center"/>
    </xf>
    <xf numFmtId="42" fontId="2" fillId="0" borderId="0" xfId="0" applyNumberFormat="1" applyFont="1"/>
    <xf numFmtId="166" fontId="0" fillId="0" borderId="0" xfId="2" applyNumberFormat="1" applyFont="1" applyAlignment="1">
      <alignment horizontal="center" vertical="center"/>
    </xf>
    <xf numFmtId="166" fontId="0" fillId="0" borderId="0" xfId="2" applyNumberFormat="1" applyFont="1"/>
    <xf numFmtId="166" fontId="0" fillId="0" borderId="0" xfId="0" applyNumberFormat="1"/>
    <xf numFmtId="0" fontId="0" fillId="0" borderId="29" xfId="0" applyBorder="1"/>
    <xf numFmtId="166" fontId="0" fillId="0" borderId="30" xfId="2" applyNumberFormat="1" applyFont="1" applyBorder="1" applyAlignment="1">
      <alignment horizontal="center"/>
    </xf>
    <xf numFmtId="42" fontId="0" fillId="0" borderId="31" xfId="1" applyFont="1" applyBorder="1" applyAlignment="1">
      <alignment horizontal="center"/>
    </xf>
    <xf numFmtId="42" fontId="2" fillId="4" borderId="6" xfId="0" applyNumberFormat="1" applyFont="1" applyFill="1" applyBorder="1" applyAlignment="1">
      <alignment vertical="center"/>
    </xf>
    <xf numFmtId="42" fontId="2" fillId="4" borderId="7" xfId="0" applyNumberFormat="1" applyFont="1" applyFill="1" applyBorder="1"/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/>
    </xf>
    <xf numFmtId="42" fontId="4" fillId="0" borderId="19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42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/>
    </xf>
    <xf numFmtId="42" fontId="4" fillId="0" borderId="21" xfId="0" applyNumberFormat="1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42" fontId="4" fillId="0" borderId="42" xfId="0" applyNumberFormat="1" applyFont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42" fontId="0" fillId="5" borderId="5" xfId="1" applyFont="1" applyFill="1" applyBorder="1" applyAlignment="1">
      <alignment horizontal="center" vertical="center"/>
    </xf>
    <xf numFmtId="42" fontId="0" fillId="5" borderId="26" xfId="1" applyFont="1" applyFill="1" applyBorder="1"/>
    <xf numFmtId="0" fontId="2" fillId="6" borderId="3" xfId="0" applyFont="1" applyFill="1" applyBorder="1" applyAlignment="1">
      <alignment horizontal="center" vertical="center" wrapText="1"/>
    </xf>
    <xf numFmtId="42" fontId="0" fillId="6" borderId="5" xfId="1" applyFont="1" applyFill="1" applyBorder="1" applyAlignment="1">
      <alignment horizontal="center" vertical="center"/>
    </xf>
    <xf numFmtId="42" fontId="0" fillId="6" borderId="26" xfId="1" applyFont="1" applyFill="1" applyBorder="1"/>
    <xf numFmtId="42" fontId="0" fillId="7" borderId="23" xfId="1" applyFont="1" applyFill="1" applyBorder="1" applyAlignment="1">
      <alignment horizontal="center"/>
    </xf>
    <xf numFmtId="9" fontId="0" fillId="7" borderId="22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42" fontId="0" fillId="0" borderId="23" xfId="1" applyFont="1" applyFill="1" applyBorder="1" applyAlignment="1">
      <alignment horizontal="center"/>
    </xf>
    <xf numFmtId="165" fontId="0" fillId="0" borderId="22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7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0" fillId="0" borderId="2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22" xfId="0" applyBorder="1" applyAlignment="1">
      <alignment horizontal="center" vertical="center" wrapText="1"/>
    </xf>
    <xf numFmtId="0" fontId="0" fillId="0" borderId="22" xfId="0" applyBorder="1" applyAlignment="1">
      <alignment horizontal="left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6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18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zoomScale="175" zoomScaleNormal="175" workbookViewId="0">
      <selection activeCell="F6" sqref="F6"/>
    </sheetView>
  </sheetViews>
  <sheetFormatPr baseColWidth="10" defaultRowHeight="14.5" x14ac:dyDescent="0.35"/>
  <cols>
    <col min="1" max="1" width="5.453125" bestFit="1" customWidth="1"/>
    <col min="2" max="2" width="14.1796875" bestFit="1" customWidth="1"/>
    <col min="3" max="3" width="7.81640625" bestFit="1" customWidth="1"/>
    <col min="4" max="4" width="9.81640625" bestFit="1" customWidth="1"/>
    <col min="5" max="5" width="10" bestFit="1" customWidth="1"/>
    <col min="6" max="6" width="15.453125" bestFit="1" customWidth="1"/>
  </cols>
  <sheetData>
    <row r="1" spans="1:7" s="8" customFormat="1" ht="29.5" thickBot="1" x14ac:dyDescent="0.4">
      <c r="A1" s="10" t="s">
        <v>15</v>
      </c>
      <c r="B1" s="11" t="s">
        <v>1</v>
      </c>
      <c r="C1" s="11" t="s">
        <v>17</v>
      </c>
      <c r="D1" s="11" t="s">
        <v>16</v>
      </c>
      <c r="E1" s="70" t="s">
        <v>41</v>
      </c>
      <c r="F1" s="73" t="s">
        <v>18</v>
      </c>
      <c r="G1" s="12" t="s">
        <v>20</v>
      </c>
    </row>
    <row r="2" spans="1:7" x14ac:dyDescent="0.35">
      <c r="A2" s="19" t="s">
        <v>4</v>
      </c>
      <c r="B2" s="13" t="s">
        <v>49</v>
      </c>
      <c r="C2" s="14" t="s">
        <v>9</v>
      </c>
      <c r="D2" s="14">
        <v>1</v>
      </c>
      <c r="E2" s="71">
        <v>15000</v>
      </c>
      <c r="F2" s="74">
        <v>12500</v>
      </c>
      <c r="G2" s="15">
        <f>AVERAGE(E2,F2)</f>
        <v>13750</v>
      </c>
    </row>
    <row r="3" spans="1:7" ht="15" thickBot="1" x14ac:dyDescent="0.4">
      <c r="A3" s="20" t="s">
        <v>5</v>
      </c>
      <c r="B3" s="16" t="s">
        <v>19</v>
      </c>
      <c r="C3" s="17" t="s">
        <v>11</v>
      </c>
      <c r="D3" s="17">
        <v>1</v>
      </c>
      <c r="E3" s="72">
        <v>35000</v>
      </c>
      <c r="F3" s="75">
        <v>27000</v>
      </c>
      <c r="G3" s="18">
        <f>AVERAGE(E3,F3)</f>
        <v>31000</v>
      </c>
    </row>
    <row r="4" spans="1:7" ht="15" thickBot="1" x14ac:dyDescent="0.4">
      <c r="A4" s="81" t="s">
        <v>21</v>
      </c>
      <c r="B4" s="82"/>
      <c r="C4" s="82"/>
      <c r="D4" s="82"/>
      <c r="E4" s="82"/>
      <c r="F4" s="82"/>
      <c r="G4" s="39">
        <f>SUM(G2:G3)</f>
        <v>44750</v>
      </c>
    </row>
  </sheetData>
  <mergeCells count="1">
    <mergeCell ref="A4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9"/>
  <sheetViews>
    <sheetView topLeftCell="A7" zoomScale="115" zoomScaleNormal="115" workbookViewId="0">
      <selection sqref="A1:G19"/>
    </sheetView>
  </sheetViews>
  <sheetFormatPr baseColWidth="10" defaultRowHeight="14.5" x14ac:dyDescent="0.35"/>
  <cols>
    <col min="1" max="1" width="12" customWidth="1"/>
    <col min="2" max="2" width="26.81640625" bestFit="1" customWidth="1"/>
    <col min="3" max="3" width="7.54296875" bestFit="1" customWidth="1"/>
    <col min="6" max="6" width="15.54296875" customWidth="1"/>
    <col min="7" max="7" width="13.81640625" customWidth="1"/>
  </cols>
  <sheetData>
    <row r="1" spans="1:8" ht="15" thickBot="1" x14ac:dyDescent="0.4">
      <c r="A1" s="81" t="s">
        <v>46</v>
      </c>
      <c r="B1" s="82"/>
      <c r="C1" s="82"/>
      <c r="D1" s="82"/>
      <c r="E1" s="82"/>
      <c r="F1" s="82"/>
      <c r="G1" s="99"/>
    </row>
    <row r="2" spans="1:8" s="2" customFormat="1" ht="15" thickBot="1" x14ac:dyDescent="0.4">
      <c r="A2" s="106" t="s">
        <v>1</v>
      </c>
      <c r="B2" s="107"/>
      <c r="C2" s="108"/>
      <c r="D2" s="7" t="s">
        <v>2</v>
      </c>
      <c r="E2" s="7" t="s">
        <v>3</v>
      </c>
      <c r="F2" s="7" t="s">
        <v>22</v>
      </c>
      <c r="G2" s="25" t="s">
        <v>23</v>
      </c>
    </row>
    <row r="3" spans="1:8" x14ac:dyDescent="0.35">
      <c r="A3" s="100" t="s">
        <v>37</v>
      </c>
      <c r="B3" s="101"/>
      <c r="C3" s="102"/>
      <c r="D3" s="14" t="s">
        <v>7</v>
      </c>
      <c r="E3" s="14">
        <v>1</v>
      </c>
      <c r="F3" s="27">
        <v>1750905</v>
      </c>
      <c r="G3" s="28">
        <f>F3</f>
        <v>1750905</v>
      </c>
    </row>
    <row r="4" spans="1:8" x14ac:dyDescent="0.35">
      <c r="A4" s="113" t="s">
        <v>44</v>
      </c>
      <c r="B4" s="113"/>
      <c r="C4" s="77">
        <v>0.05</v>
      </c>
      <c r="D4" s="9" t="s">
        <v>45</v>
      </c>
      <c r="E4" s="9">
        <v>1</v>
      </c>
      <c r="F4" s="76">
        <f>G3*5%</f>
        <v>87545.25</v>
      </c>
      <c r="G4" s="50">
        <f>F4</f>
        <v>87545.25</v>
      </c>
    </row>
    <row r="5" spans="1:8" x14ac:dyDescent="0.35">
      <c r="A5" s="112" t="s">
        <v>30</v>
      </c>
      <c r="B5" s="26" t="s">
        <v>31</v>
      </c>
      <c r="C5" s="78">
        <v>0.125</v>
      </c>
      <c r="D5" s="9" t="s">
        <v>7</v>
      </c>
      <c r="E5" s="9">
        <v>1</v>
      </c>
      <c r="F5" s="79">
        <f>G3*C5</f>
        <v>218863.125</v>
      </c>
      <c r="G5" s="30">
        <f>F5</f>
        <v>218863.125</v>
      </c>
    </row>
    <row r="6" spans="1:8" x14ac:dyDescent="0.35">
      <c r="A6" s="112"/>
      <c r="B6" s="26" t="s">
        <v>32</v>
      </c>
      <c r="C6" s="36">
        <v>0.16</v>
      </c>
      <c r="D6" s="9" t="s">
        <v>7</v>
      </c>
      <c r="E6" s="9">
        <v>1</v>
      </c>
      <c r="F6" s="79">
        <f>G3*C6</f>
        <v>280144.8</v>
      </c>
      <c r="G6" s="30">
        <f t="shared" ref="G6:G11" si="0">F6</f>
        <v>280144.8</v>
      </c>
    </row>
    <row r="7" spans="1:8" x14ac:dyDescent="0.35">
      <c r="A7" s="112"/>
      <c r="B7" s="26" t="s">
        <v>33</v>
      </c>
      <c r="C7" s="36">
        <v>0.04</v>
      </c>
      <c r="D7" s="9" t="s">
        <v>7</v>
      </c>
      <c r="E7" s="9">
        <v>1</v>
      </c>
      <c r="F7" s="79">
        <f>G3*C7</f>
        <v>70036.2</v>
      </c>
      <c r="G7" s="30">
        <f t="shared" si="0"/>
        <v>70036.2</v>
      </c>
    </row>
    <row r="8" spans="1:8" x14ac:dyDescent="0.35">
      <c r="A8" s="112"/>
      <c r="B8" s="26" t="s">
        <v>34</v>
      </c>
      <c r="C8" s="36">
        <v>0.02</v>
      </c>
      <c r="D8" s="9" t="s">
        <v>7</v>
      </c>
      <c r="E8" s="9">
        <v>1</v>
      </c>
      <c r="F8" s="79">
        <f>G3*C8</f>
        <v>35018.1</v>
      </c>
      <c r="G8" s="30">
        <f t="shared" si="0"/>
        <v>35018.1</v>
      </c>
      <c r="H8" t="s">
        <v>50</v>
      </c>
    </row>
    <row r="9" spans="1:8" x14ac:dyDescent="0.35">
      <c r="A9" s="112"/>
      <c r="B9" s="26" t="s">
        <v>35</v>
      </c>
      <c r="C9" s="36">
        <v>0.03</v>
      </c>
      <c r="D9" s="9" t="s">
        <v>7</v>
      </c>
      <c r="E9" s="9">
        <v>1</v>
      </c>
      <c r="F9" s="79">
        <f>G3*C9</f>
        <v>52527.15</v>
      </c>
      <c r="G9" s="30">
        <f t="shared" si="0"/>
        <v>52527.15</v>
      </c>
    </row>
    <row r="10" spans="1:8" x14ac:dyDescent="0.35">
      <c r="A10" s="112"/>
      <c r="B10" s="26" t="s">
        <v>36</v>
      </c>
      <c r="C10" s="80">
        <v>6.9599999999999995E-2</v>
      </c>
      <c r="D10" s="9" t="s">
        <v>7</v>
      </c>
      <c r="E10" s="9">
        <v>1</v>
      </c>
      <c r="F10" s="79">
        <f>G3*C10</f>
        <v>121862.988</v>
      </c>
      <c r="G10" s="30">
        <f t="shared" si="0"/>
        <v>121862.988</v>
      </c>
    </row>
    <row r="11" spans="1:8" x14ac:dyDescent="0.35">
      <c r="A11" s="103" t="s">
        <v>24</v>
      </c>
      <c r="B11" s="104"/>
      <c r="C11" s="105"/>
      <c r="D11" s="9" t="s">
        <v>7</v>
      </c>
      <c r="E11" s="22">
        <v>1</v>
      </c>
      <c r="F11" s="21">
        <v>249095</v>
      </c>
      <c r="G11" s="30">
        <f t="shared" si="0"/>
        <v>249095</v>
      </c>
    </row>
    <row r="12" spans="1:8" x14ac:dyDescent="0.35">
      <c r="A12" s="98" t="s">
        <v>25</v>
      </c>
      <c r="B12" s="109" t="s">
        <v>26</v>
      </c>
      <c r="C12" s="105"/>
      <c r="D12" s="9" t="s">
        <v>7</v>
      </c>
      <c r="E12" s="22">
        <v>1</v>
      </c>
      <c r="F12" s="21">
        <f>(G3+G11)*8.33%</f>
        <v>166600</v>
      </c>
      <c r="G12" s="23">
        <f>F12</f>
        <v>166600</v>
      </c>
    </row>
    <row r="13" spans="1:8" x14ac:dyDescent="0.35">
      <c r="A13" s="98"/>
      <c r="B13" s="109" t="s">
        <v>27</v>
      </c>
      <c r="C13" s="105"/>
      <c r="D13" s="9" t="s">
        <v>7</v>
      </c>
      <c r="E13" s="22">
        <v>1</v>
      </c>
      <c r="F13" s="31">
        <f>+(F12*12%*30)/(360)</f>
        <v>1666</v>
      </c>
      <c r="G13" s="33">
        <f>F13</f>
        <v>1666</v>
      </c>
    </row>
    <row r="14" spans="1:8" x14ac:dyDescent="0.35">
      <c r="A14" s="98"/>
      <c r="B14" s="109" t="s">
        <v>28</v>
      </c>
      <c r="C14" s="105"/>
      <c r="D14" s="9" t="s">
        <v>7</v>
      </c>
      <c r="E14" s="22">
        <v>1</v>
      </c>
      <c r="F14" s="31">
        <f>(G3+G11)*8.33%</f>
        <v>166600</v>
      </c>
      <c r="G14" s="33">
        <f>F14</f>
        <v>166600</v>
      </c>
    </row>
    <row r="15" spans="1:8" ht="15" thickBot="1" x14ac:dyDescent="0.4">
      <c r="A15" s="92"/>
      <c r="B15" s="110" t="s">
        <v>29</v>
      </c>
      <c r="C15" s="111"/>
      <c r="D15" s="29" t="s">
        <v>7</v>
      </c>
      <c r="E15" s="24">
        <v>1</v>
      </c>
      <c r="F15" s="32">
        <f>+F3*4.17%</f>
        <v>73012.738500000007</v>
      </c>
      <c r="G15" s="34">
        <f>F15</f>
        <v>73012.738500000007</v>
      </c>
    </row>
    <row r="16" spans="1:8" ht="15" thickBot="1" x14ac:dyDescent="0.4">
      <c r="A16" s="86" t="s">
        <v>13</v>
      </c>
      <c r="B16" s="87"/>
      <c r="C16" s="87"/>
      <c r="D16" s="88"/>
      <c r="E16" s="88"/>
      <c r="F16" s="89"/>
      <c r="G16" s="35">
        <f>SUM(G3:G15)</f>
        <v>3273876.3514999999</v>
      </c>
    </row>
    <row r="17" spans="1:7" x14ac:dyDescent="0.35">
      <c r="A17" s="94" t="s">
        <v>38</v>
      </c>
      <c r="B17" s="95"/>
      <c r="C17" s="95"/>
      <c r="D17" s="90" t="s">
        <v>39</v>
      </c>
      <c r="E17" s="91"/>
      <c r="F17" s="4">
        <v>0.04</v>
      </c>
      <c r="G17" s="37">
        <f>G3*F17</f>
        <v>70036.2</v>
      </c>
    </row>
    <row r="18" spans="1:7" ht="15" thickBot="1" x14ac:dyDescent="0.4">
      <c r="A18" s="96"/>
      <c r="B18" s="97"/>
      <c r="C18" s="97"/>
      <c r="D18" s="92" t="s">
        <v>40</v>
      </c>
      <c r="E18" s="93"/>
      <c r="F18" s="38">
        <v>0.04</v>
      </c>
      <c r="G18" s="5">
        <f>G3*F18</f>
        <v>70036.2</v>
      </c>
    </row>
    <row r="19" spans="1:7" ht="15" thickBot="1" x14ac:dyDescent="0.4">
      <c r="A19" s="83" t="s">
        <v>14</v>
      </c>
      <c r="B19" s="84"/>
      <c r="C19" s="84"/>
      <c r="D19" s="84"/>
      <c r="E19" s="84"/>
      <c r="F19" s="85"/>
      <c r="G19" s="6">
        <f>G16-G17-G18</f>
        <v>3133803.9514999995</v>
      </c>
    </row>
  </sheetData>
  <mergeCells count="16">
    <mergeCell ref="A12:A15"/>
    <mergeCell ref="A1:G1"/>
    <mergeCell ref="A3:C3"/>
    <mergeCell ref="A11:C11"/>
    <mergeCell ref="A2:C2"/>
    <mergeCell ref="B12:C12"/>
    <mergeCell ref="B13:C13"/>
    <mergeCell ref="B14:C14"/>
    <mergeCell ref="B15:C15"/>
    <mergeCell ref="A5:A10"/>
    <mergeCell ref="A4:B4"/>
    <mergeCell ref="A19:F19"/>
    <mergeCell ref="A16:F16"/>
    <mergeCell ref="D17:E17"/>
    <mergeCell ref="D18:E18"/>
    <mergeCell ref="A17:C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7"/>
  <sheetViews>
    <sheetView tabSelected="1" zoomScale="145" zoomScaleNormal="145" workbookViewId="0">
      <selection sqref="A1:H7"/>
    </sheetView>
  </sheetViews>
  <sheetFormatPr baseColWidth="10" defaultRowHeight="14.5" x14ac:dyDescent="0.35"/>
  <cols>
    <col min="1" max="1" width="5.453125" style="3" bestFit="1" customWidth="1"/>
    <col min="2" max="2" width="26.453125" customWidth="1"/>
    <col min="3" max="3" width="4.81640625" style="1" bestFit="1" customWidth="1"/>
    <col min="4" max="4" width="9.453125" style="1" customWidth="1"/>
    <col min="5" max="5" width="11.453125" style="1" customWidth="1"/>
    <col min="6" max="6" width="12.453125" style="1" customWidth="1"/>
    <col min="7" max="7" width="12.453125" style="1" bestFit="1" customWidth="1"/>
    <col min="8" max="8" width="13.453125" bestFit="1" customWidth="1"/>
    <col min="9" max="9" width="15.54296875" customWidth="1"/>
    <col min="10" max="10" width="10.453125" style="46" bestFit="1" customWidth="1"/>
    <col min="11" max="11" width="11.81640625" bestFit="1" customWidth="1"/>
  </cols>
  <sheetData>
    <row r="1" spans="1:11" s="2" customFormat="1" ht="30.65" customHeight="1" thickBot="1" x14ac:dyDescent="0.4">
      <c r="A1" s="53" t="s">
        <v>0</v>
      </c>
      <c r="B1" s="54" t="s">
        <v>1</v>
      </c>
      <c r="C1" s="54" t="s">
        <v>47</v>
      </c>
      <c r="D1" s="55" t="s">
        <v>48</v>
      </c>
      <c r="E1" s="55" t="s">
        <v>42</v>
      </c>
      <c r="F1" s="55" t="s">
        <v>51</v>
      </c>
      <c r="G1" s="55" t="s">
        <v>52</v>
      </c>
      <c r="H1" s="54" t="s">
        <v>43</v>
      </c>
      <c r="I1" s="41"/>
      <c r="J1" s="45"/>
    </row>
    <row r="2" spans="1:11" ht="26" x14ac:dyDescent="0.35">
      <c r="A2" s="56" t="s">
        <v>4</v>
      </c>
      <c r="B2" s="57" t="str">
        <f>'MANO DE OBRA'!A1</f>
        <v>MANO DE OBRA CALIFICADA (1 PERSONA)</v>
      </c>
      <c r="C2" s="58" t="s">
        <v>7</v>
      </c>
      <c r="D2" s="58">
        <v>1</v>
      </c>
      <c r="E2" s="59">
        <f>'MANO DE OBRA'!G19</f>
        <v>3133803.9514999995</v>
      </c>
      <c r="F2" s="58">
        <v>5</v>
      </c>
      <c r="G2" s="59">
        <f>E2*F2</f>
        <v>15669019.757499997</v>
      </c>
      <c r="H2" s="59">
        <f>G2</f>
        <v>15669019.757499997</v>
      </c>
      <c r="I2" s="42"/>
      <c r="K2" s="40"/>
    </row>
    <row r="3" spans="1:11" ht="26" x14ac:dyDescent="0.35">
      <c r="A3" s="60" t="s">
        <v>5</v>
      </c>
      <c r="B3" s="61" t="s">
        <v>8</v>
      </c>
      <c r="C3" s="62" t="s">
        <v>9</v>
      </c>
      <c r="D3" s="62">
        <v>45</v>
      </c>
      <c r="E3" s="63">
        <f>PROMEDIO!G2</f>
        <v>13750</v>
      </c>
      <c r="F3" s="62">
        <f>D3*5</f>
        <v>225</v>
      </c>
      <c r="G3" s="63">
        <f>E3*F3</f>
        <v>3093750</v>
      </c>
      <c r="H3" s="63">
        <f>G3</f>
        <v>3093750</v>
      </c>
      <c r="I3" s="42"/>
      <c r="K3" s="47"/>
    </row>
    <row r="4" spans="1:11" ht="15" thickBot="1" x14ac:dyDescent="0.4">
      <c r="A4" s="64" t="s">
        <v>6</v>
      </c>
      <c r="B4" s="65" t="s">
        <v>10</v>
      </c>
      <c r="C4" s="66" t="s">
        <v>11</v>
      </c>
      <c r="D4" s="66">
        <v>13</v>
      </c>
      <c r="E4" s="67">
        <f>PROMEDIO!G3</f>
        <v>31000</v>
      </c>
      <c r="F4" s="68">
        <f>D4*5</f>
        <v>65</v>
      </c>
      <c r="G4" s="69">
        <f>E4*F4</f>
        <v>2015000</v>
      </c>
      <c r="H4" s="69">
        <f>G4</f>
        <v>2015000</v>
      </c>
      <c r="I4" s="42"/>
      <c r="K4" s="47"/>
    </row>
    <row r="5" spans="1:11" x14ac:dyDescent="0.35">
      <c r="A5" s="118"/>
      <c r="B5" s="119"/>
      <c r="C5" s="119"/>
      <c r="D5" s="119"/>
      <c r="E5" s="120"/>
      <c r="F5" s="114" t="s">
        <v>13</v>
      </c>
      <c r="G5" s="115"/>
      <c r="H5" s="51">
        <f>SUM(H2:H4)</f>
        <v>20777769.757499997</v>
      </c>
      <c r="I5" s="43"/>
    </row>
    <row r="6" spans="1:11" x14ac:dyDescent="0.35">
      <c r="A6" s="121"/>
      <c r="B6" s="122"/>
      <c r="C6" s="122"/>
      <c r="D6" s="122"/>
      <c r="E6" s="123"/>
      <c r="F6" s="48" t="s">
        <v>12</v>
      </c>
      <c r="G6" s="36">
        <v>0.2</v>
      </c>
      <c r="H6" s="49">
        <f>H5*20%</f>
        <v>4155553.9514999995</v>
      </c>
      <c r="I6" s="40"/>
    </row>
    <row r="7" spans="1:11" ht="15" thickBot="1" x14ac:dyDescent="0.4">
      <c r="A7" s="124"/>
      <c r="B7" s="125"/>
      <c r="C7" s="125"/>
      <c r="D7" s="125"/>
      <c r="E7" s="126"/>
      <c r="F7" s="116" t="s">
        <v>14</v>
      </c>
      <c r="G7" s="117"/>
      <c r="H7" s="52">
        <f>SUM(H5+H6)</f>
        <v>24933323.708999995</v>
      </c>
      <c r="I7" s="44"/>
    </row>
  </sheetData>
  <mergeCells count="3">
    <mergeCell ref="F5:G5"/>
    <mergeCell ref="F7:G7"/>
    <mergeCell ref="A5:E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PROMEDIO</vt:lpstr>
      <vt:lpstr>MANO DE OBRA</vt:lpstr>
      <vt:lpstr>PRESUPUESTO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Juan Camilo Molina</cp:lastModifiedBy>
  <dcterms:created xsi:type="dcterms:W3CDTF">2024-04-12T14:52:43Z</dcterms:created>
  <dcterms:modified xsi:type="dcterms:W3CDTF">2026-02-16T16:37:02Z</dcterms:modified>
</cp:coreProperties>
</file>