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filterPrivacy="1"/>
  <xr:revisionPtr revIDLastSave="0" documentId="13_ncr:1_{B70BE5FF-6FFF-C44A-9799-1E977B02340B}" xr6:coauthVersionLast="45" xr6:coauthVersionMax="45" xr10:uidLastSave="{00000000-0000-0000-0000-000000000000}"/>
  <workbookProtection workbookAlgorithmName="SHA-512" workbookHashValue="ZDJqLPnDJ8VroMcxTofGFVZP40v/FJ8hQs+kgSq1dKn6R+vmW1+Hofc+dx9odVXTBvpWEDBJ2t+5MLC1Ft7s+g==" workbookSaltValue="zIToHEmeODDkkSVv1Z5pYg==" workbookSpinCount="100000" lockStructure="1"/>
  <bookViews>
    <workbookView xWindow="160" yWindow="460" windowWidth="27160" windowHeight="13600" tabRatio="667" activeTab="2" xr2:uid="{00000000-000D-0000-FFFF-FFFF00000000}"/>
  </bookViews>
  <sheets>
    <sheet name="1.Carta y exp habilitante" sheetId="3" r:id="rId1"/>
    <sheet name="2. Exp habilitante EJECUTADA" sheetId="5" r:id="rId2"/>
    <sheet name="3. Exp habilitante EN EJEC" sheetId="34" r:id="rId3"/>
    <sheet name="Hoja 1 variables" sheetId="4" state="hidden" r:id="rId4"/>
  </sheets>
  <externalReferences>
    <externalReference r:id="rId5"/>
  </externalReferences>
  <definedNames>
    <definedName name="_xlnm._FilterDatabase" localSheetId="1" hidden="1">'2. Exp habilitante EJECUTADA'!$A$4:$AC$21</definedName>
    <definedName name="_xlnm.Print_Area" localSheetId="0">'1.Carta y exp habilitante'!$A$1:$K$25</definedName>
    <definedName name="_xlnm.Print_Area" localSheetId="1">'2. Exp habilitante EJECUTADA'!$A$1:$Q$18</definedName>
    <definedName name="_xlnm.Print_Area" localSheetId="2">'3. Exp habilitante EN EJEC'!$A$1:$O$15</definedName>
    <definedName name="RESPUESTASINO">'Hoja 1 variables'!$B$2:$B$3</definedName>
    <definedName name="unocero">'[1]Hoja 1 variables'!$C$2:$C$3</definedName>
  </definedNames>
  <calcPr calcId="191029"/>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Q12" i="5" l="1"/>
  <c r="E14" i="3" l="1"/>
  <c r="Q19" i="5"/>
  <c r="N12" i="5" l="1"/>
  <c r="L10" i="34" l="1"/>
  <c r="M9" i="34"/>
  <c r="A21" i="5" l="1"/>
  <c r="C14" i="3" s="1"/>
  <c r="A20" i="5"/>
  <c r="C13" i="3" s="1"/>
  <c r="A14" i="3" l="1"/>
  <c r="G14" i="3" s="1"/>
  <c r="N11" i="34"/>
  <c r="N12" i="34"/>
  <c r="N13" i="34"/>
  <c r="N14" i="34"/>
  <c r="N15" i="34"/>
  <c r="N18" i="5" l="1"/>
  <c r="N17" i="5"/>
  <c r="N16" i="5"/>
  <c r="P16" i="5" s="1"/>
  <c r="N15" i="5"/>
  <c r="P15" i="5" s="1"/>
  <c r="N14" i="5"/>
  <c r="P14" i="5" s="1"/>
  <c r="Q14" i="5" s="1"/>
  <c r="N11" i="5"/>
  <c r="N9" i="5" l="1"/>
  <c r="N8" i="5"/>
  <c r="N7" i="5"/>
  <c r="N6" i="5"/>
  <c r="M7" i="34"/>
  <c r="L7" i="34"/>
  <c r="N10" i="34" l="1"/>
  <c r="O10" i="34" s="1"/>
  <c r="N9" i="34"/>
  <c r="O9" i="34" s="1"/>
  <c r="N8" i="34"/>
  <c r="O8" i="34" s="1"/>
  <c r="N7" i="34"/>
  <c r="O7" i="34" s="1"/>
  <c r="N6" i="34"/>
  <c r="O6" i="34" s="1"/>
  <c r="O17" i="34" l="1"/>
  <c r="I17" i="3" s="1"/>
  <c r="A18" i="34"/>
  <c r="E13" i="3" s="1"/>
  <c r="A13" i="3" s="1"/>
  <c r="G13" i="3" s="1"/>
  <c r="J4" i="4" l="1"/>
  <c r="C1" i="34"/>
  <c r="J9" i="4" l="1"/>
  <c r="K9" i="4" s="1"/>
  <c r="J8" i="4"/>
  <c r="K8" i="4" s="1"/>
  <c r="J7" i="4"/>
  <c r="K7" i="4" s="1"/>
  <c r="D23" i="3" s="1"/>
  <c r="J6" i="4"/>
  <c r="J5" i="4"/>
  <c r="K4" i="4"/>
  <c r="P7" i="5" l="1"/>
  <c r="P8" i="5"/>
  <c r="P9" i="5"/>
  <c r="P10" i="5"/>
  <c r="P11" i="5"/>
  <c r="Q11" i="5" s="1"/>
  <c r="P12" i="5"/>
  <c r="P13" i="5"/>
  <c r="P17" i="5"/>
  <c r="Q17" i="5" s="1"/>
  <c r="P18" i="5"/>
  <c r="P6" i="5"/>
  <c r="Q20" i="5" l="1"/>
  <c r="I18" i="3" s="1"/>
  <c r="H22" i="3" s="1"/>
  <c r="C1" i="5"/>
  <c r="K5" i="4" l="1"/>
  <c r="K6" i="4"/>
  <c r="H26" i="3" s="1"/>
</calcChain>
</file>

<file path=xl/sharedStrings.xml><?xml version="1.0" encoding="utf-8"?>
<sst xmlns="http://schemas.openxmlformats.org/spreadsheetml/2006/main" count="370" uniqueCount="185">
  <si>
    <t>PROPONENTE</t>
  </si>
  <si>
    <t>CARTA DE PRESENTACIÓN DE LA PROPUESTA</t>
  </si>
  <si>
    <t>Cumple con el requisito mínimo habilitante?</t>
  </si>
  <si>
    <t>SI</t>
  </si>
  <si>
    <t>NO</t>
  </si>
  <si>
    <t>Miembro que reporta la Experiencia</t>
  </si>
  <si>
    <t>Entidad Contratante</t>
  </si>
  <si>
    <t>Consecutivo RUP</t>
  </si>
  <si>
    <t>Fecha de Inicio</t>
  </si>
  <si>
    <t>Fecha de terminación</t>
  </si>
  <si>
    <t>Forma de ejecución</t>
  </si>
  <si>
    <t>I, C, UT</t>
  </si>
  <si>
    <t>%</t>
  </si>
  <si>
    <t>Valor del Contrato COP</t>
  </si>
  <si>
    <t>SMMLV del año de terminación del contrato</t>
  </si>
  <si>
    <t>Valor del Contrato en SMMLV</t>
  </si>
  <si>
    <t>CONTRATO VÁLIDO PARA HABILITAR</t>
  </si>
  <si>
    <t>OBSERVACIONES</t>
  </si>
  <si>
    <t># Contrato</t>
  </si>
  <si>
    <t>Año</t>
  </si>
  <si>
    <t>SMMLV</t>
  </si>
  <si>
    <t>Objeto del Contrato.</t>
  </si>
  <si>
    <t xml:space="preserve">Identificación y cargo de la persona facultada para expedirla. </t>
  </si>
  <si>
    <t xml:space="preserve"> Si la certificación incluye varios contratos, se debe identificar en forma precisa si se trata de adiciones, prórrogas u otrosíes al principal o son contratos diferentes, indicando en cada uno de ellos sus plazos y valor. </t>
  </si>
  <si>
    <t>Fecha de suscripción o de iniciación del Contrato.</t>
  </si>
  <si>
    <t>Requisito mínimo habilitante en SMMLV</t>
  </si>
  <si>
    <t>Actividades y /o obligaciones</t>
  </si>
  <si>
    <t>MIEMBROS DEL PROPONENTE PLURAL:</t>
  </si>
  <si>
    <t>PORCENTAJE DE PARTICIPACIÓN</t>
  </si>
  <si>
    <t xml:space="preserve">ACREDITA LA EXPERIENCIA </t>
  </si>
  <si>
    <t>Puntaje</t>
  </si>
  <si>
    <t>Valor del Contrato en SMMLV (RUP)
con % de participación</t>
  </si>
  <si>
    <t xml:space="preserve">Región </t>
  </si>
  <si>
    <t xml:space="preserve">Region </t>
  </si>
  <si>
    <t>Norte</t>
  </si>
  <si>
    <t>Oriente</t>
  </si>
  <si>
    <t>Sur</t>
  </si>
  <si>
    <t>Presupuesto</t>
  </si>
  <si>
    <t xml:space="preserve">REGION </t>
  </si>
  <si>
    <t xml:space="preserve"> En SMMLV</t>
  </si>
  <si>
    <t xml:space="preserve">SMMLV POR REGION </t>
  </si>
  <si>
    <t>RUP</t>
  </si>
  <si>
    <t xml:space="preserve">CERTIFICACION </t>
  </si>
  <si>
    <t>Nombre del contratista (RUP)</t>
  </si>
  <si>
    <t>Nombre del contratante (RUP)</t>
  </si>
  <si>
    <t>Porcentaje de participación en el valor ejecutado en caso de consorcios y uniones temporales (RUP)</t>
  </si>
  <si>
    <t xml:space="preserve">Antioquia </t>
  </si>
  <si>
    <r>
      <t>15 puntos:</t>
    </r>
    <r>
      <rPr>
        <sz val="11"/>
        <color theme="1"/>
        <rFont val="Arial Narrow"/>
        <family val="2"/>
      </rPr>
      <t xml:space="preserve">  93 accesos </t>
    </r>
  </si>
  <si>
    <r>
      <t>30 puntos:</t>
    </r>
    <r>
      <rPr>
        <sz val="11"/>
        <color theme="1"/>
        <rFont val="Arial Narrow"/>
        <family val="2"/>
      </rPr>
      <t xml:space="preserve"> 154 accesos</t>
    </r>
  </si>
  <si>
    <t xml:space="preserve">Cundinamarca  </t>
  </si>
  <si>
    <r>
      <t>15 puntos:</t>
    </r>
    <r>
      <rPr>
        <sz val="11"/>
        <color theme="1"/>
        <rFont val="Arial Narrow"/>
        <family val="2"/>
      </rPr>
      <t xml:space="preserve"> 56 accesos</t>
    </r>
  </si>
  <si>
    <r>
      <t>30 puntos:</t>
    </r>
    <r>
      <rPr>
        <sz val="11"/>
        <color theme="1"/>
        <rFont val="Arial Narrow"/>
        <family val="2"/>
      </rPr>
      <t xml:space="preserve"> 93 accesos</t>
    </r>
  </si>
  <si>
    <r>
      <t>15 puntos:</t>
    </r>
    <r>
      <rPr>
        <sz val="11"/>
        <color theme="1"/>
        <rFont val="Arial Narrow"/>
        <family val="2"/>
      </rPr>
      <t xml:space="preserve"> 43 accesos</t>
    </r>
  </si>
  <si>
    <r>
      <t>30 puntos:</t>
    </r>
    <r>
      <rPr>
        <sz val="11"/>
        <color theme="1"/>
        <rFont val="Arial Narrow"/>
        <family val="2"/>
      </rPr>
      <t xml:space="preserve"> 71 accesos</t>
    </r>
  </si>
  <si>
    <t>Eje cafetero</t>
  </si>
  <si>
    <r>
      <t>15 puntos:</t>
    </r>
    <r>
      <rPr>
        <sz val="11"/>
        <color theme="1"/>
        <rFont val="Arial Narrow"/>
        <family val="2"/>
      </rPr>
      <t xml:space="preserve"> 36 accesos</t>
    </r>
  </si>
  <si>
    <r>
      <t>30 puntos:</t>
    </r>
    <r>
      <rPr>
        <sz val="11"/>
        <color theme="1"/>
        <rFont val="Arial Narrow"/>
        <family val="2"/>
      </rPr>
      <t xml:space="preserve"> 61 accesos</t>
    </r>
  </si>
  <si>
    <t xml:space="preserve">Centro-occidente </t>
  </si>
  <si>
    <r>
      <t>15 puntos:</t>
    </r>
    <r>
      <rPr>
        <sz val="11"/>
        <color theme="1"/>
        <rFont val="Arial Narrow"/>
        <family val="2"/>
      </rPr>
      <t xml:space="preserve"> 42 accesos</t>
    </r>
  </si>
  <si>
    <r>
      <t>30 puntos:</t>
    </r>
    <r>
      <rPr>
        <sz val="11"/>
        <color theme="1"/>
        <rFont val="Arial Narrow"/>
        <family val="2"/>
      </rPr>
      <t xml:space="preserve"> 54 accesos</t>
    </r>
  </si>
  <si>
    <t>Pacífico</t>
  </si>
  <si>
    <r>
      <t>15 puntos:</t>
    </r>
    <r>
      <rPr>
        <sz val="11"/>
        <color theme="1"/>
        <rFont val="Arial Narrow"/>
        <family val="2"/>
      </rPr>
      <t xml:space="preserve"> 31 accesos</t>
    </r>
  </si>
  <si>
    <r>
      <t>30 puntos:</t>
    </r>
    <r>
      <rPr>
        <sz val="11"/>
        <color theme="1"/>
        <rFont val="Arial Narrow"/>
        <family val="2"/>
      </rPr>
      <t xml:space="preserve"> 52 accesos</t>
    </r>
  </si>
  <si>
    <r>
      <t>30 puntos:</t>
    </r>
    <r>
      <rPr>
        <sz val="11"/>
        <color theme="1"/>
        <rFont val="Arial Narrow"/>
        <family val="2"/>
      </rPr>
      <t xml:space="preserve">  70 accesos</t>
    </r>
  </si>
  <si>
    <t>Centro-oriente</t>
  </si>
  <si>
    <r>
      <t>15 puntos:</t>
    </r>
    <r>
      <rPr>
        <sz val="11"/>
        <color theme="1"/>
        <rFont val="Arial Narrow"/>
        <family val="2"/>
      </rPr>
      <t xml:space="preserve"> 27 accesos</t>
    </r>
  </si>
  <si>
    <r>
      <t>30 puntos:</t>
    </r>
    <r>
      <rPr>
        <sz val="11"/>
        <color theme="1"/>
        <rFont val="Arial Narrow"/>
        <family val="2"/>
      </rPr>
      <t xml:space="preserve"> 45 accesos</t>
    </r>
  </si>
  <si>
    <t>REGION A</t>
  </si>
  <si>
    <t>REGION B</t>
  </si>
  <si>
    <t xml:space="preserve">•	Presentar propuesta por un mismo proponente para ambas regiones (Región A y Región B), con la opción de ser adjudicatario sólo de una región, </t>
  </si>
  <si>
    <t xml:space="preserve">•	Presentar propuesta por un mismo proponente para ambas regiones (Región A y Región B), con la opción excepcional  de ser adjudicatario de las dos regiones, </t>
  </si>
  <si>
    <t>•	Presentarse en dos proponentes diferentes para ambas regiones (Región A y Región B), con la opción excepcional  de ser adjudicatario de las dos regiones 
REGION A</t>
  </si>
  <si>
    <t>•	Presentarse en dos proponentes diferentes para ambas regiones (Región A y Región B), con la opción excepcional  de ser adjudicatario de las dos regiones 
REGION B</t>
  </si>
  <si>
    <t>Fecha de terminación de los contratos ejecutados y terminados dentro de los diez (10) años anteriores a la fecha de cierre del presente proceso de selección</t>
  </si>
  <si>
    <t>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Para efectos del presente proceso de selección se entenderá por Infraestructura de Telecomunicaciones: “Los Soportes físicos y lógicos que permiten el transporte de los servicios de telecomunicaciones entre dos puntos de la red.” Definición Comisión Europea.</t>
  </si>
  <si>
    <t xml:space="preserve">Clasificación UNSPSC
81161700
81112100
83111600
</t>
  </si>
  <si>
    <t>Contrato Nacional o extranjero</t>
  </si>
  <si>
    <t xml:space="preserve">Moneda del contrato Contrato.
Si la moneda del contrato es diferente al dólar https://www1.oanda.com/lang/es/currency/converter/. </t>
  </si>
  <si>
    <t>valor en dolares</t>
  </si>
  <si>
    <t>No. de contratos con los cuales se acredita la experiencia</t>
  </si>
  <si>
    <t xml:space="preserve">No. de contratos terminados </t>
  </si>
  <si>
    <t xml:space="preserve">No. máximo de contratos en ejecución </t>
  </si>
  <si>
    <t>Equivalencia entre contratos terminados y contratos en ejecución</t>
  </si>
  <si>
    <t xml:space="preserve">Tiempo de operación del contrato. </t>
  </si>
  <si>
    <t>Identificación y cargo de la persona facultada para expedirla. La certificación debe venir suscrita por la persona que ejerza la representación legal del emisor, o por aquel que tenga las facultades para expedirla. Así mismo, debe venir acompañada de los datos de contacto de quien certifica (teléfono, correo electrónico y dirección) o en su defecto, el proponente podrá informar los datos de contacto en documento anexo a la propuesta.</t>
  </si>
  <si>
    <t xml:space="preserve"> Si la certificación incluye varios contratos, se debe identificar en forma precisa si se trata de adiciones, prórrogas u otrosíes al principal o son contratos diferentes, indicando en cada uno de ellos sus plazos (fecha de suscripción y/o de inicio del contrato y, tiempo de operación del contrato) y valor. Si la certificación incluye el Contrato principal con sus adiciones, prórrogas u otrosíes, se entenderá como un solo Contrato certificado.  </t>
  </si>
  <si>
    <t>Valor ejecutado por el Contratista. La fecha de corte para calcular el monto ejecutado deberá constar en la certificación y tendrá que ser anterior o coincidir con la fecha de expedición de dicha certificación.</t>
  </si>
  <si>
    <t>Indicar expresamente que los tres (3) años de operación a cargo del contratista, de acuerdo con el concepto del contratante, ha sido satisfactoria en cuanto al cumplimiento de los indicadores de calidad y niveles de servicio.</t>
  </si>
  <si>
    <t xml:space="preserve">SMMLV </t>
  </si>
  <si>
    <t>1. CONSIDERACIONES PARA LA ACREDITACIÓN DE LA EXPERIENCIA CON CONTRATOS EN EJECUCIÓN</t>
  </si>
  <si>
    <t>2. EXPERIENCIA COMO REQUISITO HABILITANTE</t>
  </si>
  <si>
    <t>3. REQUISITOS HABILITANTES</t>
  </si>
  <si>
    <t>CUMPLE CON LOS REQUISITOS HABILITANTES?</t>
  </si>
  <si>
    <t>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Para efectos del presente proceso de selección se entenderá por Infraestructura de Telecomunicaciones: “Los Soportes físicos y lógicos que permiten el transporte de los servicios de telecomunicaciones entre dos puntos de la red.” Definición Comisión Europea.ç</t>
  </si>
  <si>
    <t>BT Latam Colombia S.A.</t>
  </si>
  <si>
    <t>Hughes de
Colombia
S.A.S.</t>
  </si>
  <si>
    <t>BCS
Investments
LLC</t>
  </si>
  <si>
    <t>I</t>
  </si>
  <si>
    <t>Bt Latam
Colombia
S.A.</t>
  </si>
  <si>
    <t>UNION TEMPORAL RED IRIS</t>
  </si>
  <si>
    <t>Dólar USD</t>
  </si>
  <si>
    <t>N/A</t>
  </si>
  <si>
    <t>A la fecha de la presente certificación, el contratista ha cumplido con sus obligaciones contractuales, y continua suministrando operación y servicios de mantenimiento y suministrando terminales VSAT.
La sociedad contratista no ha impuesto multas, ni recaudado o invocado la imposicion de la clausula penal, gravado  cualquier poliza o garantia, ni ha declarado la terminacion anticipada del contrato.</t>
  </si>
  <si>
    <t>Extranjero</t>
  </si>
  <si>
    <t>Fondo único
de
Tecnologías
de la
Información y
las
Comunicacio
nes</t>
  </si>
  <si>
    <t>Nacional</t>
  </si>
  <si>
    <t>Proyecto Kioscos Vive Digital Fase III en
las zonas rurales y apartadas de
Colombia</t>
  </si>
  <si>
    <t>UT</t>
  </si>
  <si>
    <t>Servicios
Nutresa
S.A.S.</t>
  </si>
  <si>
    <t>Fondo de
Tecnologías
de la
Información y
las
Comunicacio
nes.</t>
  </si>
  <si>
    <t>El contratista se obliga para con el
FONTIC TIC., a implementar la
estrategia de Puntos Digitales
Compártel, mediante el desarrollo de
actividades que garanticen el acceso a
telefónica e internet a comunidades en
Zonas Rurales y/o apartadas de los
Departamentos de Valle del Cauca,
Antioquia, Bolívar, Boyacá, Magdalena,
Córdoba, Norte de Santander, y eje
Cafetero de acuerdo con el Anexo 1 del
presente contrato.</t>
  </si>
  <si>
    <t>Productos
Familia S.A.</t>
  </si>
  <si>
    <t>Red Corporativa MPLS multiVRF,
aceleración WAN, gestión y monitoreo
LAN/WLAN, solución de
videoconferencia mediante la
arquitectura de colaboración de Cisco,
en alta definición, control de acceso
mediante la plataforma Cisco ISE.</t>
  </si>
  <si>
    <t>Ecopetrol
S.A.</t>
  </si>
  <si>
    <t>Suministro, instalación y soporte de una
solución de almacenamiento NETAPP
FAS3240 de 130TB sas efectivos,
incluye soporte, operación y
mantenimiento por 6 meses para
Ecopetrol.</t>
  </si>
  <si>
    <t>81161700
81112100</t>
  </si>
  <si>
    <t>Dolares USD</t>
  </si>
  <si>
    <t xml:space="preserve"> ECOPETROL S.A.</t>
  </si>
  <si>
    <t>BT LATAM COLOMBIA S A</t>
  </si>
  <si>
    <t>Servicios de diseño, instalación,
configuración, migración de datos,
entrega a la operación, administración y
soporte técnico de la solución de
almacenamiento de datos.</t>
  </si>
  <si>
    <t>Axure
Technologies
S.A.</t>
  </si>
  <si>
    <t>Prestación de servicios de
telecomunicaciones comprendiendo la
instalación, configuración y
mantenimiento del equipamiento
requerido para la prestación del servicio.</t>
  </si>
  <si>
    <t>AXURE TECHNOLOGIES S.A</t>
  </si>
  <si>
    <t>Solución de telecomunicaciones en
modalidad administrada, que le permite
contar a Grupo Nutresa con una mejor
visibilidad entre todas sus sedes y
prestar servicios de conectividad de
datos, voz, video e Internet de acuerdo a
los estándares, funcionalidades,
requerimientos técnicos, SLA´s, soporte
y gestión especificados, desarrollados y
sustentados en los anexos del contrato.</t>
  </si>
  <si>
    <t>SERVICIOS NUTRESA S.A.S.</t>
  </si>
  <si>
    <t>Proleche S.A.</t>
  </si>
  <si>
    <t>Servicios de transmisión de Datos,
Videoconferencia, uplink de videos,
otros servicios, (Centros de acopio,
colocation, web page hosting, plataforma
firewall, hosting dedicado, proxy server,
software de inventario, red nacional)</t>
  </si>
  <si>
    <t>PROLECHE S.A.</t>
  </si>
  <si>
    <t>U.S. Dept of
Agriculture
Rural Utilities
Service</t>
  </si>
  <si>
    <t>Proporcionar servicios de Internet
satelital de banda ancha a áreas
rurales desatendidas de los Estados
Unidos</t>
  </si>
  <si>
    <t>Prestación de los servicios de
comunicaciones por parte del
Contratista sobre la infraestructura
computacional y/o de
telecomunicaciones de propiedad y/o
a cargo de Ecopetrol.</t>
  </si>
  <si>
    <t>UNION TEMPORAL BT COM</t>
  </si>
  <si>
    <t>Servicio de colocación de
infraestructura TIC en (2) jaulas de
Datacenter en Zona Franca con el fin
de garantizar la capacidad instalada y
los crecimientos que presente
Ecopetrol S.A. y su grupo
empresarial.</t>
  </si>
  <si>
    <t>Grupo W
Com, S.A. de
CV</t>
  </si>
  <si>
    <t>Ejecución de un contrato que
involucra al menos 5.000 sitios
conectados a Internet a través de
tecnología satelital.</t>
  </si>
  <si>
    <t>JSC
RTComm.Ru</t>
  </si>
  <si>
    <t xml:space="preserve">REGION B
</t>
  </si>
  <si>
    <t>Cementos
Argos S.A.</t>
  </si>
  <si>
    <t>Servicios de comunicaciones, para la
transmisión de datos,
videoconferencia y voz en modalidad
de outsourcing para la interconexión
de los diferentes sitios que forman su
red (WAN)</t>
  </si>
  <si>
    <t>No se encuentra registrado en el RUP</t>
  </si>
  <si>
    <t>KBZ Gateway
Company
Limited</t>
  </si>
  <si>
    <t>La ejecución de un contrato que
involucra instalaciones conectadas a
la Internet por medio de tecnología
satelital.</t>
  </si>
  <si>
    <t>81112100
81161700</t>
  </si>
  <si>
    <t>Altegro
Engineering,
LLC</t>
  </si>
  <si>
    <t>Ejecución de un contrato que
involucra al menos 5.000 sitios
conectados a internet a través de
tecnología satelital.</t>
  </si>
  <si>
    <t>A</t>
  </si>
  <si>
    <t>B</t>
  </si>
  <si>
    <t>Valor acreditado en SMMLV por los contratos válidos de acuerdo a los requisitos habilitantes del numeral 5.3. del Pliego de Condiciones region A</t>
  </si>
  <si>
    <t>Valor acreditado en SMMLV por los contratos válidos de acuerdo a los requisitos habilitantes del numeral 5.3. del Pliego de Condiciones region B</t>
  </si>
  <si>
    <t>Hughes de Colombia
S.A.S.</t>
  </si>
  <si>
    <t xml:space="preserve">La instalación y operación de infraestructura de telecomunicaciones;
La ejecución de un contrato que involucra sitios conectados a Internet por vía de tecnología satelital.       
</t>
  </si>
  <si>
    <t>Prestar los servicios de conectividad SD-WAN mediante Tecnología Cisco Intelligent Wan</t>
  </si>
  <si>
    <r>
      <t>REGION A
No cumple con lo solicitado en el pliego de condiciones en los Requisitos Minimos Habilitantes, en las condiciones para la acreditación de experiencia con contratos en ejecución, donde se solicita que: "</t>
    </r>
    <r>
      <rPr>
        <i/>
        <sz val="8"/>
        <rFont val="Calibri"/>
        <family val="2"/>
        <scheme val="minor"/>
      </rPr>
      <t xml:space="preserve"> ...deberán acreditar que dichos contratos llevan en operación satisfactoria al menos tres (3) años. Se entiende por operación satisfactoria la certificación que de cuenta del cumplimiento, de acuerdo con el concepto del contratante, de los Indicadores de Calidad y Niveles de Servicio...." </t>
    </r>
  </si>
  <si>
    <r>
      <t>No cumple con lo solicitado en el pliego de condiciones en los Requisitos Minimos Habilitantes, en las condiciones para la acreditación de experiencia con contratos en ejecución, donde se solicita que: "</t>
    </r>
    <r>
      <rPr>
        <i/>
        <sz val="8"/>
        <rFont val="Calibri"/>
        <family val="2"/>
        <scheme val="minor"/>
      </rPr>
      <t xml:space="preserve"> ...deberán acreditar que dichos contratos llevan en operación satisfactoria al menos tres (3) años. Se entiende por operación satisfactoria la certificación que de cuenta del cumplimiento, de acuerdo con el concepto del contratante, de los Indicadores de Calidad y Niveles de Servicio...." </t>
    </r>
  </si>
  <si>
    <t>La instalación y operación de infraestructura de telecomunicaciones; La ejecucion de un contrato que involucra sitios conectados a internet por via de tecnologia satelital.</t>
  </si>
  <si>
    <t>Suministro, instalación, adquisición, pruebas, operaciones y mantenimiento de equipos de infraestructura de redes de comunicaciónes satelitales de banda Ka y las operaciones y el mantenimiento periodico de dichos equipos y suministro de terminales.</t>
  </si>
  <si>
    <t>Farhad Noormohamed Khan
Gerente General
13/09/2020
fkhan@yahclick.com
Plot p2, AL FALAH-SWEIHAN ROAD, OUTSIDE ZAYED MILITARY CITY
PO BOX 93693
Abu Dabi, Emiratos Arabes Unidos</t>
  </si>
  <si>
    <t>Mediante el presente contrato, el contratista se obliga para con el FONDO TIC a implementar el proyecto Kioskos Vive Digital Fase III en las zonas rurales y apartadas de Colombia en la region 1, conformada por los departamentes de: i) Obligatorios: Antioquia, Caldas, Choco, Quindío, Risaralda, Valle del Cauca; ii) Opcionales: Caqueta, cundinamarca, guaviare, huila, Meta, Nariño y Putumayo; de acurdo con la propuesta presentada y los documentos del proceso.</t>
  </si>
  <si>
    <t>Sandra Orjuela
Subdirectora de Gestion Contractual
344 3460 ext 4160</t>
  </si>
  <si>
    <t xml:space="preserve"> Valor Inicial del contrato: $   59.427.828.856,00
Otrosi 1, 29-06-2018, prorroga hasta 28-09-2018.
Otrosi 2, 26-07-2018, adicion por valor $ 996.666.815,00
Otrosi 3, 31-08-2018, prorroga hasta 30-11-2018, valor Adición $ 4.557.549.500,00
Otrosi 4, 31-10-2018, prorroga hasta 31-12-2018, valor Adición $     1.522.450.400,00
Otrosi 5, 11-11-2018, prorroga hasta 31-08-2019, valor Adición $   15.790.877.438,00
Otrosi 6, 31-07-2019, prorroga hasta 31-01-2020, valor Adición  $     8.998.303.241,00
 Valor Total del Contrato $   91.293.676.250,00</t>
  </si>
  <si>
    <t>No lo indica la certificación</t>
  </si>
  <si>
    <t>Prestar los servicios de conectividad SD-WAN
mediante Tecnología Cisco Intelligent Wan</t>
  </si>
  <si>
    <t>suministrar los servicios de acuerdo a lo contratado, cumpliendo con las fechas de ejecucion y acuerdos de servicio pactados. cumplir oportunamente cualquiera de las obligaciones de indole laboral, dedicar los recursos para la implementacion del servicio garantizando la satisfaccion del cliente. el servicio prestado se basa en la solucion ofrecida en la propuesta de servicios aceptada por el cliente el 10 de noviembre de 2017. bt garantizará que toda la infraestructura esta cubierta con el soporte y actualizaciones de software que la tecnologia ofertada requiera para la correcta operacion durante la vigencia del contrato. mantener contacto permanente con el cliente para permitirle evaluar la calidad del servicio. presentar informes del desarrollo del servicio.</t>
  </si>
  <si>
    <t>Juan Mauricio Montoya Correa
Presidente
365 56 00
cra 52 No.2 38 Av. Guayabal Medellin
jmmontoya@serviciosnutresa.com</t>
  </si>
  <si>
    <t>Calidad del servicio: 8 (bueno)</t>
  </si>
  <si>
    <t>Humberto Carlos Izquierdo Saavedra
Coordinador Grupo de Contratacion
16/02/2016
344 36 60 ext 3026</t>
  </si>
  <si>
    <t>No se encuentra</t>
  </si>
  <si>
    <t xml:space="preserve">Acorde al Anexo 1 – Propuesta Técnica.
 Red Corporativa MPLS multiVRF, desplegada mediante
 arquitectura de sedes Crítica, Normal, y Famitiendas,
 con cubrimiento en los siguientes países: Colombia,
 Argentina, Chile, Ecuador, Perú, Republica Dominicana y
 Puerto Rico. Disponibilidad de red de 99.9%, 99.7% y
 99.6%.
 Aceleración WAN.
 Gestión y monitoreo LAN / WLAN.
 Solución de Videoconferencia mediante la arquitectura
 de colaboración de Cisco, en alta definición.
 Control de acceso mediante la plataforma Cisco ISE.
</t>
  </si>
  <si>
    <t>NOMBRE
Jhon Fredy Montoya Hernández
CARGO
Líder de Servicio de Telecomunicaciones
TELEFONO (4) 360 97 71
DIRECCION
Carrera 50 # 8 Sur – 117. Medellín - Colombia
E-MAIL: jhonmh@familia.com.co</t>
  </si>
  <si>
    <t>3.8 a) Realizar todos los trabajos requeridos para la conexión entre los puntos solicitados por el cliente.
b) atender oportunamente los requerimientos de servicios del cliente conforme al acuerdo de Niveles de Servicio. En todo caso, cuando el cliente solicite por escrito o correo electrónico, una disponibilidad de servicio, BT responderá al Cliente, por escrito o correo electrónico, a mas tardar dentro de los cinco (5) días hábiles a la solicitud, acerca de la disponibilidad o no del servicio solicitado y el tiempo que requerirá la instalación del mismo.
C) informes al cliente las causas de fallas en los servicios, según lo establecido en el acuerdo de niveles de servicio.
d) descontar de la facturacion mensual el tiempo en que el enlace contratado se encuentre fuera de servicio, despues del termino de reparación, previsto en el numeral anterior, este descuento sera efectivo cuando los daños sean responsabilidad unica y exclusiva de BT.
e) Entregar una disponibilidad de los servicios, según lo acordado en el Acuerdo de Nivel de Servicios.
f) Prestar al cliente el servicio de atención a fallas, es decir, de mantenimiento correctivo en la modalidad que pacten las partes en el Acuerdo de Nivel de Servicios y salvo acuerdo en contrario, en la modalidad  de 7x24, con el fin de cumplir con la disponibilidad contratada.
g) instalar y mantener en correcto estado de funcionamiento todos los equios, materiales, enlaces y demas elementos que requieran para la prestacion de los servicios objeto del presente contrato.
h) prestar eficientemente todos los servicios de telecomunicaciones que se describen en el presente contrato y sus anexos, durante el tiempo de ejecución del mismo, sin que haya lugar a terminación o suspensión anticipada, salvo en los casos previstos expresamente en este contrato.</t>
  </si>
  <si>
    <t>REGION A
Se solicita aclaración por  la diferencia que se presenta en el valor del contrato reportado en el anexo 7, convertido a  SMLMV del 2013,  y el valor en  SMLMV reportado en el RUP.</t>
  </si>
  <si>
    <t>REGION A
No se encuentra certificacion para poder realizar la validacion de la información.
Se solicita aclaración por  la diferencia que se presenta en el valor del contrato reportado en el anexo 7, convertido a  SMLMV del 2012,  y el valor en  SMLMV reportado en el RUP.</t>
  </si>
  <si>
    <t>REGION B
Se solicita aclaración por  la diferencia que se presenta en el valor del contrato reportado en el anexo 7, convertido a  SMLMV del 2013,  y el valor en  SMLMV reportado en el RUP.</t>
  </si>
  <si>
    <r>
      <rPr>
        <sz val="8"/>
        <color theme="1"/>
        <rFont val="Calibri (Cuerpo)"/>
      </rPr>
      <t xml:space="preserve">REGION B
No se encuentra este contrato registrado en el RUP. 
La certificación tiene fecha de expedición del 11 de abril de 2013 y según la misma certificación la fecha de terminación del contrato es 08/11/2015
No cumple con lo solicitado en el pliego en los requisitos habilitantes minimos, donde se solicita que: </t>
    </r>
    <r>
      <rPr>
        <i/>
        <sz val="8"/>
        <color theme="1"/>
        <rFont val="Calibri (Cuerpo)"/>
      </rPr>
      <t>"… e)	Identificación y cargo de la persona facultada para expedirla. La certificación debe venir suscrita por la persona que ejerza la representación legal del emisor, o por aquel que tenga las facultades para expedirla. Así mismo, debe venir acompañada de los datos de contacto de quien certifica (teléfono, correo electrónico y dirección) o en su defecto, el proponente podrá informar los datos de contacto en documento anexo a la propuesta.."</t>
    </r>
    <r>
      <rPr>
        <sz val="8"/>
        <color theme="1"/>
        <rFont val="Calibri (Cuerpo)"/>
      </rPr>
      <t>.</t>
    </r>
  </si>
  <si>
    <r>
      <t>REGION B
 este certificacion tiene fecha de expedicion  del 28 de febrero de 2020, sin embargo la fecha de culminacion en la certificacion es 31 de Mayo de 2020
La certificacion incluye 2 contratos, sin embargo solo se relaciona 1 de ellos en el anexo 7</t>
    </r>
    <r>
      <rPr>
        <sz val="8"/>
        <color rgb="FFFF0000"/>
        <rFont val="Calibri"/>
        <family val="2"/>
        <scheme val="minor"/>
      </rPr>
      <t xml:space="preserve">
</t>
    </r>
    <r>
      <rPr>
        <sz val="8"/>
        <color theme="1"/>
        <rFont val="Calibri (Cuerpo)"/>
      </rPr>
      <t>La certificación es sobre suministro de equipos y no permite evidenciar lo solicitado en el pliego de condiciones en los requisitos habilitantes donde se solicita:</t>
    </r>
    <r>
      <rPr>
        <i/>
        <sz val="8"/>
        <color theme="1"/>
        <rFont val="Calibri (Cuerpo)"/>
      </rPr>
      <t xml:space="preserve"> "... El objeto o las obligaciones de los contratos aportados deberá contener actividades de: 
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t>
    </r>
  </si>
  <si>
    <t>81161700
81112100
83112100</t>
  </si>
  <si>
    <r>
      <t xml:space="preserve">REGION A
Se solicita aclaración por  la diferencia que se presenta en el valor del contrato reportado en el anexo 7, convertido a  SMLMV del 2013,  y el valor en  SMLMV reportado en el RUP.
El objeto no cumple con lo establecido en el pliego de condiciones en los requisitor minimos habilitantes, donde se solicita que:  
</t>
    </r>
    <r>
      <rPr>
        <i/>
        <sz val="8"/>
        <rFont val="Calibri"/>
        <family val="2"/>
        <scheme val="minor"/>
      </rPr>
      <t>" El objeto o las obligaciones de los contratos aportados deberá contener actividades de: 
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Para efectos del presente proceso de selección se entenderá por Infraestructura de Telecomunicaciones: “Los Soportes físicos y lógicos que permiten el transporte de los servicios de telecomunicaciones entre dos puntos de la red.” Definición Comisión Europea."</t>
    </r>
  </si>
  <si>
    <t xml:space="preserve">REGION A
La fecha de finalizacion de la certificación  es 30 de noviembre de 2015 y la certificacion tiene fecha de expedicion del 03 de julio de 2014,  se requiere actualizar la certificación toda vez que esta se expidio cuando estaba en curso el contrato.
</t>
  </si>
  <si>
    <r>
      <t>La certificación presentada no viene firmada.
Por otro lado la certificación no cumple con lo solicitado en el pliego de condiciones, de conformidad con lo establecido en el numeral  2.4. IDIOMA Y LEGALIZACIÓN DE DOCUMENTOS OTORGADOS EN EL EXTERIOR “</t>
    </r>
    <r>
      <rPr>
        <i/>
        <sz val="8"/>
        <rFont val="Calibri"/>
        <family val="2"/>
        <scheme val="minor"/>
      </rPr>
      <t>(.)Los documentos en idioma distinto al castellano deben ser presentados en su lengua original junto con la traducción simple al castellano y entregar la traducción oficial al castellano dentro del plazo previsto para la subsanación. La traducción oficial debe ser el mismo texto presentado con la traducción simple (.) Para efectos del trámite de apostilla o legalización de documentos públicos otorgados en el exterior, debe estarse a lo establecido en la Resolución No. 1959 del 03 de agosto de 2020 “Por la cual se dictan disposiciones en materia de apostillas y de legalizaciones de documentos y se deroga la Resolución 10547 del 14 de diciembre de 2018” expedida por el Ministerio de Relaciones Exteriores (.)</t>
    </r>
    <r>
      <rPr>
        <sz val="8"/>
        <rFont val="Calibri"/>
        <family val="2"/>
        <scheme val="minor"/>
      </rPr>
      <t>"  por lo cual deberá aportarse la correspondiente traducción oficial en los términos planteados en los pliegos de condiciones.</t>
    </r>
  </si>
  <si>
    <r>
      <t>REGION A
El NIT que se encuentra en la certificacion no coincide con el que se cuentra en el RUP, sin embargo en la minuta del contrato que adjunta si es correcto el NIT, es decir coincide con el del RUP.
Se solicita aclaración por  la diferencia que se presenta el valor del contrato reportado en el anexo 7, convertido a  SMLMV del 2014,  y el valor en  SMLMV reportado en el RUP.
En la certificación no se evidencian actividades relacionadas, en la minuta del contrato se hace referencia a un documento de especificaciones tecnicas el cual no se encuentra dentro de la información allegada.
El objeto no cumple con lo establecido en el pliego de condiciones en los requisitor minimos habilitantes, donde se solicita que:
"</t>
    </r>
    <r>
      <rPr>
        <i/>
        <sz val="8"/>
        <rFont val="Calibri"/>
        <family val="2"/>
        <scheme val="minor"/>
      </rPr>
      <t xml:space="preserve"> El objeto o las obligaciones de los contratos aportados deberá contener actividades de: 
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Para efectos del presente proceso de selección se entenderá por Infraestructura de Telecomunicaciones: “Los Soportes físicos y lógicos que permiten el transporte de los servicios de telecomunicaciones entre dos puntos de la red.” Definición Comisión Europea.</t>
    </r>
    <r>
      <rPr>
        <sz val="8"/>
        <rFont val="Calibri"/>
        <family val="2"/>
        <scheme val="minor"/>
      </rPr>
      <t xml:space="preserve">"
</t>
    </r>
    <r>
      <rPr>
        <sz val="8"/>
        <color rgb="FFFF0000"/>
        <rFont val="Calibri"/>
        <family val="2"/>
        <scheme val="minor"/>
      </rPr>
      <t xml:space="preserve">
</t>
    </r>
    <r>
      <rPr>
        <sz val="8"/>
        <color theme="1"/>
        <rFont val="Calibri (Cuerpo)"/>
      </rPr>
      <t xml:space="preserve">No cumple con lo solicitado en el pliego en los requisitos habilitantes minimos, donde se solicita que: </t>
    </r>
    <r>
      <rPr>
        <i/>
        <sz val="8"/>
        <color theme="1"/>
        <rFont val="Calibri (Cuerpo)"/>
      </rPr>
      <t>"… e)	Identificación y cargo de la persona facultada para expedirla. La certificación debe venir suscrita por la persona que ejerza la representación legal del emisor, o por aquel que tenga las facultades para expedirla. Así mismo, debe venir acompañada de los datos de contacto de quien certifica (teléfono, correo electrónico y dirección) o en su defecto, el proponente podrá informar los datos de contacto en documento anexo a la propuesta.."</t>
    </r>
    <r>
      <rPr>
        <sz val="8"/>
        <color theme="1"/>
        <rFont val="Calibri (Cuerpo)"/>
      </rPr>
      <t xml:space="preserve">
El certificado es anterior a la fecha de terminación. </t>
    </r>
  </si>
  <si>
    <r>
      <t xml:space="preserve">REGION B
Se solicita aclaración por  la diferencia que se presenta en el valor del contrato reportado en el anexo 7, convertido a  SMLMV del 2014,  y el valor en  SMLMV reportado en el RUP.
En la certificacion, el Contrato MA-0001305  se ve como representantes personas que no aparecen en el RUP
El objeto no cumple con lo establecido en el pliego de condiciones en los requisitor minimos habilitantes, donde se solicita que:
</t>
    </r>
    <r>
      <rPr>
        <i/>
        <sz val="8"/>
        <color theme="1"/>
        <rFont val="Calibri"/>
        <family val="2"/>
        <scheme val="minor"/>
      </rPr>
      <t>" El objeto o las obligaciones de los contratos aportados deberá contener actividades de: 
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Para efectos del presente proceso de selección se entenderá por Infraestructura de Telecomunicaciones: “Los Soportes físicos y lógicos que permiten el transporte de los servicios de telecomunicaciones entre dos puntos de la red.” Definición Comisión Europea."</t>
    </r>
  </si>
  <si>
    <r>
      <t>REGION B
No es posible establecer la fecha de finalización, toda ves que la certificacion tiene fecha de expedicion 11 de marzo 2020.</t>
    </r>
    <r>
      <rPr>
        <sz val="8"/>
        <color theme="1"/>
        <rFont val="Calibri (Cuerpo)"/>
      </rPr>
      <t xml:space="preserve"> se requiere actualizar la certificación toda vez que esta se expidio cuando estaba en curso el contrato.</t>
    </r>
    <r>
      <rPr>
        <sz val="8"/>
        <color theme="1"/>
        <rFont val="Calibri"/>
        <family val="2"/>
        <scheme val="minor"/>
      </rPr>
      <t xml:space="preserve">
No se evidencia claramanete en la certificación lo solicitado en el pliego de condiciones en los requisitos habilitantes donde se solicita: </t>
    </r>
    <r>
      <rPr>
        <i/>
        <sz val="8"/>
        <color theme="1"/>
        <rFont val="Calibri"/>
        <family val="2"/>
        <scheme val="minor"/>
      </rPr>
      <t>"... El objeto o las obligaciones de los contratos aportados deberá contener actividades de: 
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t>
    </r>
    <r>
      <rPr>
        <sz val="8"/>
        <color theme="1"/>
        <rFont val="Calibri"/>
        <family val="2"/>
        <scheme val="minor"/>
      </rPr>
      <t xml:space="preserve"> . </t>
    </r>
  </si>
  <si>
    <t xml:space="preserve">REGION A
De acuerdo con información que reposa en la entidad, el contrato presentado no se encuentra en Ejecución. Por lo cual, al tratarse de un contrato terminado el oferente debe indicarlo en el Anexo 7.
</t>
  </si>
  <si>
    <r>
      <rPr>
        <sz val="8"/>
        <color theme="1"/>
        <rFont val="Calibri"/>
        <family val="2"/>
        <scheme val="minor"/>
      </rPr>
      <t xml:space="preserve">No cumple con lo solicitado en el pliego de condiciones en los Requisitos Minimos Habilitantes, en las condiciones para la acreditación de experiencia con contratos en ejecución, donde se solicita que: </t>
    </r>
    <r>
      <rPr>
        <i/>
        <sz val="8"/>
        <color theme="1"/>
        <rFont val="Calibri"/>
        <family val="2"/>
        <scheme val="minor"/>
      </rPr>
      <t xml:space="preserve">" ...deberán acreditar que dichos contratos llevan en operación satisfactoria al menos tres (3) años. Se entiende por operación satisfactoria la certificación que de cuenta del cumplimiento, de acuerdo con el concepto del contratante, de los Indicadores de Calidad y Niveles de Servicio...." 
</t>
    </r>
    <r>
      <rPr>
        <sz val="8"/>
        <color theme="1"/>
        <rFont val="Calibri"/>
        <family val="2"/>
        <scheme val="minor"/>
      </rPr>
      <t xml:space="preserve">
</t>
    </r>
    <r>
      <rPr>
        <strike/>
        <sz val="8"/>
        <color theme="1"/>
        <rFont val="Calibri"/>
        <family val="2"/>
        <scheme val="minor"/>
      </rPr>
      <t xml:space="preserve">
</t>
    </r>
  </si>
  <si>
    <t xml:space="preserve">REGION A
No cumple con lo solicitado en el pliego de condiciones en los Requisitos Minimos Habilitantes, en las condiciones para la acreditación de experiencia con contratos en ejecución, donde se solicita que: " ...deberán acreditar que dichos contratos llevan en operación satisfactoria al menos tres (3) años. Se entiende por operación satisfactoria la certificación que de cuenta del cumplimiento, de acuerdo con el concepto del contratante, de los Indicadores de Calidad y Niveles de Servicio....". La entidad evidencia que este es un contrato terminado por lo cual de acuerdo con las reglas de participación debe constar en el RUP para certificar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</si>
</sst>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8" formatCode="&quot;$&quot;#,##0.00;[Red]\-&quot;$&quot;#,##0.00"/>
    <numFmt numFmtId="44" formatCode="_-&quot;$&quot;* #,##0.00_-;\-&quot;$&quot;* #,##0.00_-;_-&quot;$&quot;* &quot;-&quot;??_-;_-@_-"/>
    <numFmt numFmtId="164" formatCode="&quot;$&quot;\ #,##0_);[Red]\(&quot;$&quot;\ #,##0\)"/>
    <numFmt numFmtId="165" formatCode="_(&quot;$&quot;\ * #,##0.00_);_(&quot;$&quot;\ * \(#,##0.00\);_(&quot;$&quot;\ * &quot;-&quot;??_);_(@_)"/>
    <numFmt numFmtId="166" formatCode="_(* #,##0.00_);_(* \(#,##0.00\);_(* &quot;-&quot;??_);_(@_)"/>
    <numFmt numFmtId="167" formatCode="&quot;$&quot;\ #,##0;[Red]\-&quot;$&quot;\ #,##0"/>
    <numFmt numFmtId="168" formatCode="_-&quot;$&quot;\ * #,##0_-;\-&quot;$&quot;\ * #,##0_-;_-&quot;$&quot;\ * &quot;-&quot;_-;_-@_-"/>
    <numFmt numFmtId="169" formatCode="_(&quot;$&quot;\ * #,##0_);_(&quot;$&quot;\ * \(#,##0\);_(&quot;$&quot;\ * &quot;-&quot;??_);_(@_)"/>
  </numFmts>
  <fonts count="24"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8"/>
      <color theme="1"/>
      <name val="Calibri"/>
      <family val="2"/>
      <scheme val="minor"/>
    </font>
    <font>
      <b/>
      <sz val="8"/>
      <color theme="1"/>
      <name val="Arial Narrow"/>
      <family val="2"/>
    </font>
    <font>
      <sz val="8"/>
      <color theme="1"/>
      <name val="Calibri"/>
      <family val="2"/>
      <scheme val="minor"/>
    </font>
    <font>
      <sz val="8"/>
      <name val="Calibri"/>
      <family val="2"/>
      <scheme val="minor"/>
    </font>
    <font>
      <sz val="10"/>
      <name val="Calibri"/>
      <family val="2"/>
      <scheme val="minor"/>
    </font>
    <font>
      <sz val="11"/>
      <name val="Calibri"/>
      <family val="2"/>
      <scheme val="minor"/>
    </font>
    <font>
      <b/>
      <sz val="11"/>
      <color theme="1"/>
      <name val="Arial Narrow"/>
      <family val="2"/>
    </font>
    <font>
      <sz val="11"/>
      <color theme="1"/>
      <name val="Arial Narrow"/>
      <family val="2"/>
    </font>
    <font>
      <sz val="8"/>
      <color rgb="FF000000"/>
      <name val="Arial Narrow"/>
      <family val="2"/>
    </font>
    <font>
      <sz val="9"/>
      <color rgb="FF000000"/>
      <name val="Arial Narrow"/>
      <family val="2"/>
    </font>
    <font>
      <b/>
      <sz val="10"/>
      <name val="Calibri"/>
      <family val="2"/>
      <scheme val="minor"/>
    </font>
    <font>
      <sz val="8"/>
      <color rgb="FFFF0000"/>
      <name val="Calibri"/>
      <family val="2"/>
      <scheme val="minor"/>
    </font>
    <font>
      <sz val="11"/>
      <color rgb="FFFF0000"/>
      <name val="Calibri"/>
      <family val="2"/>
      <scheme val="minor"/>
    </font>
    <font>
      <b/>
      <sz val="11"/>
      <color rgb="FFFF0000"/>
      <name val="Calibri"/>
      <family val="2"/>
      <scheme val="minor"/>
    </font>
    <font>
      <i/>
      <sz val="8"/>
      <name val="Calibri"/>
      <family val="2"/>
      <scheme val="minor"/>
    </font>
    <font>
      <sz val="8"/>
      <color theme="1"/>
      <name val="Calibri (Cuerpo)"/>
    </font>
    <font>
      <i/>
      <sz val="8"/>
      <color theme="1"/>
      <name val="Calibri (Cuerpo)"/>
    </font>
    <font>
      <i/>
      <sz val="8"/>
      <color theme="1"/>
      <name val="Calibri"/>
      <family val="2"/>
      <scheme val="minor"/>
    </font>
    <font>
      <strike/>
      <sz val="8"/>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2" tint="-9.9978637043366805E-2"/>
        <bgColor indexed="64"/>
      </patternFill>
    </fill>
    <fill>
      <patternFill patternType="solid">
        <fgColor theme="0" tint="-0.14999847407452621"/>
        <bgColor indexed="64"/>
      </patternFill>
    </fill>
  </fills>
  <borders count="3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medium">
        <color auto="1"/>
      </left>
      <right style="thin">
        <color auto="1"/>
      </right>
      <top style="thin">
        <color auto="1"/>
      </top>
      <bottom style="thin">
        <color auto="1"/>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medium">
        <color auto="1"/>
      </left>
      <right style="medium">
        <color indexed="64"/>
      </right>
      <top/>
      <bottom style="medium">
        <color auto="1"/>
      </bottom>
      <diagonal/>
    </border>
    <border>
      <left style="thin">
        <color auto="1"/>
      </left>
      <right/>
      <top style="medium">
        <color indexed="64"/>
      </top>
      <bottom style="medium">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medium">
        <color indexed="64"/>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style="medium">
        <color auto="1"/>
      </left>
      <right/>
      <top style="thin">
        <color auto="1"/>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bottom style="thin">
        <color auto="1"/>
      </bottom>
      <diagonal/>
    </border>
    <border>
      <left/>
      <right style="thin">
        <color auto="1"/>
      </right>
      <top/>
      <bottom style="thin">
        <color auto="1"/>
      </bottom>
      <diagonal/>
    </border>
    <border>
      <left/>
      <right style="thin">
        <color auto="1"/>
      </right>
      <top style="thin">
        <color auto="1"/>
      </top>
      <bottom/>
      <diagonal/>
    </border>
    <border>
      <left style="thin">
        <color auto="1"/>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s>
  <cellStyleXfs count="5">
    <xf numFmtId="0" fontId="0" fillId="0" borderId="0"/>
    <xf numFmtId="166" fontId="1" fillId="0" borderId="0" applyFont="0" applyFill="0" applyBorder="0" applyAlignment="0" applyProtection="0"/>
    <xf numFmtId="165" fontId="1"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cellStyleXfs>
  <cellXfs count="158">
    <xf numFmtId="0" fontId="0" fillId="0" borderId="0" xfId="0"/>
    <xf numFmtId="0" fontId="0" fillId="2" borderId="0" xfId="0" applyFill="1" applyBorder="1"/>
    <xf numFmtId="0" fontId="3" fillId="2" borderId="0" xfId="0" applyFont="1" applyFill="1" applyBorder="1"/>
    <xf numFmtId="0" fontId="4" fillId="2" borderId="0" xfId="0" applyFont="1" applyFill="1" applyBorder="1" applyAlignment="1">
      <alignment vertical="center" wrapText="1"/>
    </xf>
    <xf numFmtId="0" fontId="3" fillId="2" borderId="0" xfId="0" applyFont="1" applyFill="1" applyBorder="1" applyAlignment="1">
      <alignment vertical="center" wrapText="1"/>
    </xf>
    <xf numFmtId="0" fontId="3" fillId="2" borderId="0" xfId="0" applyFont="1" applyFill="1" applyBorder="1" applyAlignment="1">
      <alignment horizontal="center" vertical="center"/>
    </xf>
    <xf numFmtId="0" fontId="7" fillId="2" borderId="0" xfId="0" applyFont="1" applyFill="1" applyBorder="1"/>
    <xf numFmtId="3" fontId="0" fillId="0" borderId="1" xfId="0" applyNumberFormat="1" applyBorder="1"/>
    <xf numFmtId="0" fontId="0" fillId="0" borderId="1" xfId="0" applyBorder="1" applyAlignment="1">
      <alignment horizontal="center"/>
    </xf>
    <xf numFmtId="0" fontId="0" fillId="0" borderId="0" xfId="0" applyFill="1" applyBorder="1"/>
    <xf numFmtId="0" fontId="4" fillId="2" borderId="0" xfId="0" applyFont="1" applyFill="1" applyBorder="1" applyAlignment="1">
      <alignment horizontal="left"/>
    </xf>
    <xf numFmtId="0" fontId="0" fillId="0" borderId="1" xfId="0" applyBorder="1" applyAlignment="1">
      <alignment horizontal="center" vertical="center"/>
    </xf>
    <xf numFmtId="0" fontId="0" fillId="0" borderId="0" xfId="0" applyAlignment="1">
      <alignment horizontal="center" vertical="center"/>
    </xf>
    <xf numFmtId="0" fontId="7" fillId="3" borderId="1" xfId="0" applyFont="1" applyFill="1" applyBorder="1" applyAlignment="1">
      <alignment horizontal="center" vertical="center"/>
    </xf>
    <xf numFmtId="0" fontId="4" fillId="2" borderId="0" xfId="0" applyFont="1" applyFill="1" applyBorder="1" applyAlignment="1">
      <alignment horizontal="center"/>
    </xf>
    <xf numFmtId="0" fontId="3" fillId="2" borderId="0" xfId="0" applyFont="1" applyFill="1" applyBorder="1" applyAlignment="1">
      <alignment horizontal="center"/>
    </xf>
    <xf numFmtId="0" fontId="9" fillId="2" borderId="0" xfId="0" applyFont="1" applyFill="1" applyBorder="1" applyAlignment="1">
      <alignment horizontal="left" vertical="center" wrapText="1"/>
    </xf>
    <xf numFmtId="0" fontId="4" fillId="2" borderId="0" xfId="0" applyFont="1" applyFill="1" applyBorder="1" applyAlignment="1">
      <alignment horizontal="center" vertical="center"/>
    </xf>
    <xf numFmtId="0" fontId="4" fillId="2" borderId="0" xfId="0" applyFont="1" applyFill="1" applyBorder="1" applyAlignment="1">
      <alignment vertical="center"/>
    </xf>
    <xf numFmtId="0" fontId="2" fillId="0" borderId="12" xfId="0" applyFont="1" applyFill="1" applyBorder="1" applyAlignment="1">
      <alignment vertical="center" wrapText="1"/>
    </xf>
    <xf numFmtId="0" fontId="4" fillId="2" borderId="11" xfId="0" applyFont="1" applyFill="1" applyBorder="1" applyAlignment="1">
      <alignment horizontal="center" vertical="center" wrapText="1"/>
    </xf>
    <xf numFmtId="0" fontId="4" fillId="2" borderId="7" xfId="0" applyFont="1" applyFill="1" applyBorder="1" applyAlignment="1">
      <alignment horizontal="center"/>
    </xf>
    <xf numFmtId="166" fontId="7" fillId="3" borderId="1" xfId="1" applyNumberFormat="1" applyFont="1" applyFill="1" applyBorder="1" applyAlignment="1">
      <alignment vertical="center" wrapText="1"/>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xf>
    <xf numFmtId="9" fontId="7" fillId="3" borderId="1" xfId="0" applyNumberFormat="1" applyFont="1" applyFill="1" applyBorder="1" applyAlignment="1">
      <alignment horizontal="center" vertical="center" wrapText="1"/>
    </xf>
    <xf numFmtId="169" fontId="7" fillId="3" borderId="1" xfId="2" applyNumberFormat="1" applyFont="1" applyFill="1" applyBorder="1" applyAlignment="1">
      <alignment vertical="center" wrapText="1"/>
    </xf>
    <xf numFmtId="0" fontId="7" fillId="3" borderId="1" xfId="0" applyFont="1" applyFill="1" applyBorder="1" applyAlignment="1">
      <alignment vertical="center" wrapText="1"/>
    </xf>
    <xf numFmtId="165" fontId="7" fillId="3" borderId="1" xfId="2" applyNumberFormat="1" applyFont="1" applyFill="1" applyBorder="1" applyAlignment="1">
      <alignment vertical="center" wrapText="1"/>
    </xf>
    <xf numFmtId="9" fontId="7" fillId="3"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0" fontId="8" fillId="3" borderId="1" xfId="0" applyFont="1" applyFill="1" applyBorder="1" applyAlignment="1">
      <alignment horizontal="justify" vertical="center" wrapText="1"/>
    </xf>
    <xf numFmtId="0" fontId="0" fillId="2" borderId="0" xfId="0" applyFill="1" applyBorder="1" applyAlignment="1">
      <alignment horizontal="justify" vertical="center"/>
    </xf>
    <xf numFmtId="169" fontId="7" fillId="0" borderId="0" xfId="2" applyNumberFormat="1" applyFont="1" applyFill="1" applyBorder="1" applyAlignment="1">
      <alignment vertical="center" wrapText="1"/>
    </xf>
    <xf numFmtId="165" fontId="0" fillId="0" borderId="0" xfId="0" applyNumberFormat="1" applyFill="1" applyBorder="1"/>
    <xf numFmtId="169" fontId="0" fillId="0" borderId="0" xfId="0" applyNumberFormat="1" applyFill="1" applyBorder="1"/>
    <xf numFmtId="166" fontId="7" fillId="0" borderId="0" xfId="1" applyNumberFormat="1" applyFont="1" applyFill="1" applyBorder="1" applyAlignment="1">
      <alignment vertical="center" wrapText="1"/>
    </xf>
    <xf numFmtId="0" fontId="13" fillId="0" borderId="16" xfId="0" applyFont="1" applyBorder="1" applyAlignment="1">
      <alignment vertical="center" wrapText="1"/>
    </xf>
    <xf numFmtId="0" fontId="0" fillId="0" borderId="8" xfId="0" applyBorder="1" applyAlignment="1">
      <alignment horizontal="center" vertical="center"/>
    </xf>
    <xf numFmtId="0" fontId="0" fillId="0" borderId="9" xfId="0" applyBorder="1"/>
    <xf numFmtId="167" fontId="14" fillId="0" borderId="20" xfId="0" applyNumberFormat="1" applyFont="1" applyBorder="1" applyAlignment="1">
      <alignment horizontal="right" vertical="center" wrapText="1"/>
    </xf>
    <xf numFmtId="0" fontId="0" fillId="0" borderId="2" xfId="0" applyBorder="1"/>
    <xf numFmtId="0" fontId="0" fillId="0" borderId="23" xfId="0" applyBorder="1"/>
    <xf numFmtId="0" fontId="0" fillId="0" borderId="17" xfId="0" applyBorder="1"/>
    <xf numFmtId="9" fontId="0" fillId="0" borderId="7" xfId="0" applyNumberFormat="1" applyBorder="1"/>
    <xf numFmtId="0" fontId="4" fillId="2" borderId="0" xfId="0" applyFont="1" applyFill="1" applyBorder="1" applyAlignment="1">
      <alignment horizontal="center"/>
    </xf>
    <xf numFmtId="0" fontId="5" fillId="6" borderId="19"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11" fillId="0" borderId="30"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5" xfId="0" applyFont="1" applyBorder="1" applyAlignment="1">
      <alignment horizontal="center" vertical="center" wrapText="1"/>
    </xf>
    <xf numFmtId="0" fontId="12" fillId="0" borderId="35"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3"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32" xfId="0" applyFont="1" applyBorder="1" applyAlignment="1">
      <alignment horizontal="center" vertical="center" wrapText="1"/>
    </xf>
    <xf numFmtId="0" fontId="6" fillId="0" borderId="1" xfId="0" applyFont="1" applyFill="1" applyBorder="1" applyAlignment="1">
      <alignment horizontal="center" vertical="center" wrapText="1"/>
    </xf>
    <xf numFmtId="168" fontId="14" fillId="0" borderId="20" xfId="3" applyFont="1" applyBorder="1" applyAlignment="1">
      <alignment horizontal="right" vertical="center" wrapText="1"/>
    </xf>
    <xf numFmtId="0" fontId="0" fillId="0" borderId="1" xfId="0" applyFill="1" applyBorder="1" applyAlignment="1">
      <alignment horizontal="center"/>
    </xf>
    <xf numFmtId="3" fontId="0" fillId="0" borderId="1" xfId="0" applyNumberFormat="1" applyFill="1" applyBorder="1"/>
    <xf numFmtId="8" fontId="0" fillId="0" borderId="0" xfId="0" applyNumberFormat="1"/>
    <xf numFmtId="44" fontId="7" fillId="3" borderId="1" xfId="1" applyNumberFormat="1" applyFont="1" applyFill="1" applyBorder="1" applyAlignment="1">
      <alignment vertical="center" wrapText="1"/>
    </xf>
    <xf numFmtId="1" fontId="0" fillId="0" borderId="25" xfId="0" applyNumberFormat="1" applyBorder="1"/>
    <xf numFmtId="164" fontId="7" fillId="3" borderId="1" xfId="0" applyNumberFormat="1" applyFont="1" applyFill="1" applyBorder="1" applyAlignment="1">
      <alignment horizontal="center" vertical="center" wrapText="1"/>
    </xf>
    <xf numFmtId="166" fontId="7" fillId="3" borderId="1" xfId="1" applyFont="1" applyFill="1" applyBorder="1" applyAlignment="1">
      <alignment vertical="center" wrapText="1"/>
    </xf>
    <xf numFmtId="166" fontId="0" fillId="0" borderId="23" xfId="1" applyFont="1" applyBorder="1"/>
    <xf numFmtId="166" fontId="0" fillId="0" borderId="26" xfId="1" applyFont="1" applyBorder="1"/>
    <xf numFmtId="14" fontId="7" fillId="3" borderId="1" xfId="0" applyNumberFormat="1" applyFont="1" applyFill="1" applyBorder="1" applyAlignment="1">
      <alignment horizontal="center" vertical="center" wrapText="1"/>
    </xf>
    <xf numFmtId="165" fontId="7" fillId="3" borderId="1" xfId="2" applyFont="1" applyFill="1" applyBorder="1" applyAlignment="1">
      <alignment vertical="center" wrapText="1"/>
    </xf>
    <xf numFmtId="9" fontId="7" fillId="3" borderId="1" xfId="1" applyNumberFormat="1" applyFont="1" applyFill="1" applyBorder="1" applyAlignment="1">
      <alignment horizontal="center" vertical="center" wrapText="1"/>
    </xf>
    <xf numFmtId="166" fontId="7" fillId="3" borderId="1" xfId="1" applyNumberFormat="1" applyFont="1" applyFill="1" applyBorder="1" applyAlignment="1">
      <alignment horizontal="center" vertical="center" wrapText="1"/>
    </xf>
    <xf numFmtId="9" fontId="7" fillId="3" borderId="1" xfId="4" applyFont="1" applyFill="1" applyBorder="1" applyAlignment="1">
      <alignment horizontal="center" vertical="center" wrapText="1"/>
    </xf>
    <xf numFmtId="0" fontId="8" fillId="3" borderId="1" xfId="0" applyFont="1" applyFill="1" applyBorder="1" applyAlignment="1">
      <alignment horizontal="center" vertical="center" wrapText="1"/>
    </xf>
    <xf numFmtId="0" fontId="17" fillId="2" borderId="0" xfId="0" applyFont="1" applyFill="1" applyBorder="1"/>
    <xf numFmtId="0" fontId="17" fillId="2" borderId="0" xfId="0" applyFont="1" applyFill="1" applyBorder="1" applyAlignment="1">
      <alignment wrapText="1"/>
    </xf>
    <xf numFmtId="0" fontId="16" fillId="2" borderId="0" xfId="0" applyFont="1" applyFill="1" applyBorder="1"/>
    <xf numFmtId="1" fontId="7" fillId="3" borderId="1" xfId="1" applyNumberFormat="1" applyFont="1" applyFill="1" applyBorder="1" applyAlignment="1">
      <alignment vertical="center" wrapText="1"/>
    </xf>
    <xf numFmtId="14" fontId="16" fillId="3" borderId="1" xfId="0" applyNumberFormat="1" applyFont="1" applyFill="1" applyBorder="1" applyAlignment="1">
      <alignment horizontal="center" vertical="center"/>
    </xf>
    <xf numFmtId="0" fontId="0" fillId="2" borderId="0" xfId="0" applyFill="1" applyBorder="1" applyAlignment="1">
      <alignment vertical="center"/>
    </xf>
    <xf numFmtId="0" fontId="7" fillId="2" borderId="0" xfId="0" applyFont="1" applyFill="1" applyBorder="1" applyAlignment="1">
      <alignment vertical="center"/>
    </xf>
    <xf numFmtId="0" fontId="7" fillId="3" borderId="1" xfId="1" applyNumberFormat="1" applyFont="1" applyFill="1" applyBorder="1" applyAlignment="1">
      <alignment vertical="center" wrapText="1"/>
    </xf>
    <xf numFmtId="0" fontId="18" fillId="2" borderId="0" xfId="0" applyFont="1" applyFill="1" applyBorder="1"/>
    <xf numFmtId="165" fontId="0" fillId="2" borderId="0" xfId="2" applyFont="1" applyFill="1" applyBorder="1" applyAlignment="1">
      <alignment horizontal="justify" vertical="center"/>
    </xf>
    <xf numFmtId="49" fontId="7" fillId="0" borderId="1" xfId="1" applyNumberFormat="1" applyFont="1" applyFill="1" applyBorder="1" applyAlignment="1">
      <alignment vertical="center" wrapText="1"/>
    </xf>
    <xf numFmtId="166" fontId="8" fillId="3" borderId="1" xfId="0" applyNumberFormat="1" applyFont="1" applyFill="1" applyBorder="1" applyAlignment="1">
      <alignment horizontal="center" vertical="center" wrapText="1"/>
    </xf>
    <xf numFmtId="166" fontId="8" fillId="3" borderId="1" xfId="0" applyNumberFormat="1" applyFont="1" applyFill="1" applyBorder="1" applyAlignment="1">
      <alignment horizontal="justify" vertical="center" wrapText="1"/>
    </xf>
    <xf numFmtId="165" fontId="7" fillId="3" borderId="1" xfId="2" applyFont="1" applyFill="1" applyBorder="1" applyAlignment="1">
      <alignment horizontal="center" vertical="center" wrapText="1"/>
    </xf>
    <xf numFmtId="0" fontId="7" fillId="0" borderId="1" xfId="0" applyFont="1" applyFill="1" applyBorder="1" applyAlignment="1">
      <alignment horizontal="center" vertical="center"/>
    </xf>
    <xf numFmtId="0" fontId="7" fillId="3" borderId="1" xfId="0" applyFont="1" applyFill="1" applyBorder="1" applyAlignment="1">
      <alignment horizontal="justify" vertical="center" wrapText="1"/>
    </xf>
    <xf numFmtId="0" fontId="23" fillId="3" borderId="1" xfId="0" applyFont="1" applyFill="1" applyBorder="1" applyAlignment="1">
      <alignment horizontal="justify" vertical="center" wrapText="1"/>
    </xf>
    <xf numFmtId="0" fontId="4" fillId="2" borderId="15" xfId="0" applyFont="1" applyFill="1" applyBorder="1" applyAlignment="1">
      <alignment horizontal="center"/>
    </xf>
    <xf numFmtId="0" fontId="4" fillId="2" borderId="13" xfId="0" applyFont="1" applyFill="1" applyBorder="1" applyAlignment="1">
      <alignment horizontal="center"/>
    </xf>
    <xf numFmtId="0" fontId="4" fillId="2" borderId="14" xfId="0" applyFont="1" applyFill="1" applyBorder="1" applyAlignment="1">
      <alignment horizont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4" xfId="0" applyFont="1" applyFill="1" applyBorder="1" applyAlignment="1">
      <alignment horizont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0" xfId="0" applyFont="1" applyFill="1" applyBorder="1" applyAlignment="1">
      <alignment horizontal="center"/>
    </xf>
    <xf numFmtId="0" fontId="4" fillId="2" borderId="1" xfId="0" applyFont="1" applyFill="1" applyBorder="1" applyAlignment="1">
      <alignment horizontal="center" vertical="center" wrapText="1"/>
    </xf>
    <xf numFmtId="10" fontId="0" fillId="0" borderId="1" xfId="0" applyNumberFormat="1"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4" xfId="0" applyFont="1" applyFill="1" applyBorder="1" applyAlignment="1">
      <alignment horizontal="center" vertical="center" wrapText="1"/>
    </xf>
    <xf numFmtId="10" fontId="0" fillId="0" borderId="2" xfId="0" applyNumberFormat="1" applyFill="1" applyBorder="1" applyAlignment="1">
      <alignment horizontal="center" vertical="center" wrapText="1"/>
    </xf>
    <xf numFmtId="10" fontId="0" fillId="0" borderId="4" xfId="0" applyNumberFormat="1" applyFill="1" applyBorder="1" applyAlignment="1">
      <alignment horizontal="center" vertical="center" wrapText="1"/>
    </xf>
    <xf numFmtId="0" fontId="0" fillId="2" borderId="37" xfId="0" applyFill="1" applyBorder="1" applyAlignment="1">
      <alignment horizontal="center"/>
    </xf>
    <xf numFmtId="0" fontId="0" fillId="2" borderId="38" xfId="0" applyFill="1" applyBorder="1" applyAlignment="1">
      <alignment horizontal="center"/>
    </xf>
    <xf numFmtId="0" fontId="0" fillId="2" borderId="17"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10" fillId="2" borderId="1" xfId="0" applyFont="1" applyFill="1" applyBorder="1" applyAlignment="1">
      <alignment horizontal="left" vertical="center" wrapText="1"/>
    </xf>
    <xf numFmtId="166" fontId="4" fillId="4" borderId="1" xfId="1"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24" xfId="0" applyFont="1" applyFill="1" applyBorder="1" applyAlignment="1">
      <alignment horizontal="center" vertical="center" wrapText="1"/>
    </xf>
    <xf numFmtId="1" fontId="4" fillId="2" borderId="24" xfId="0" applyNumberFormat="1" applyFont="1" applyFill="1" applyBorder="1" applyAlignment="1">
      <alignment horizontal="center" vertical="center" wrapText="1"/>
    </xf>
    <xf numFmtId="1" fontId="4" fillId="2" borderId="3" xfId="0" applyNumberFormat="1" applyFont="1" applyFill="1" applyBorder="1" applyAlignment="1">
      <alignment horizontal="center" vertical="center" wrapText="1"/>
    </xf>
    <xf numFmtId="1" fontId="4" fillId="2" borderId="4" xfId="0" applyNumberFormat="1"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2" borderId="5" xfId="0" applyFont="1" applyFill="1" applyBorder="1" applyAlignment="1">
      <alignment horizontal="left"/>
    </xf>
    <xf numFmtId="0" fontId="3" fillId="2" borderId="2" xfId="0" quotePrefix="1"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4" fillId="2"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29" xfId="0" applyFont="1" applyFill="1" applyBorder="1" applyAlignment="1">
      <alignment horizontal="center" vertical="center"/>
    </xf>
    <xf numFmtId="0" fontId="4" fillId="0" borderId="0" xfId="0" applyFont="1" applyFill="1" applyBorder="1" applyAlignment="1">
      <alignment horizontal="center" vertical="center"/>
    </xf>
    <xf numFmtId="0" fontId="6" fillId="0" borderId="18"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12" fillId="0" borderId="36" xfId="0" applyFont="1" applyBorder="1" applyAlignment="1">
      <alignment vertical="center" wrapText="1"/>
    </xf>
    <xf numFmtId="0" fontId="12" fillId="0" borderId="33" xfId="0" applyFont="1" applyBorder="1" applyAlignment="1">
      <alignment vertical="center" wrapText="1"/>
    </xf>
    <xf numFmtId="0" fontId="12" fillId="0" borderId="32" xfId="0" applyFont="1" applyBorder="1" applyAlignment="1">
      <alignment vertical="center" wrapText="1"/>
    </xf>
  </cellXfs>
  <cellStyles count="5">
    <cellStyle name="Millares" xfId="1" builtinId="3"/>
    <cellStyle name="Moneda" xfId="2" builtinId="4"/>
    <cellStyle name="Moneda [0]" xfId="3" builtinId="7"/>
    <cellStyle name="Normal" xfId="0" builtinId="0"/>
    <cellStyle name="Porcentaje" xfId="4"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aMaria/AppData/Local/Microsoft/Windows/INetCache/Content.Outlook/0VZH3YV2/FORMATO%20EVALUACION%20INTERVENTOR&#205;A%20ESERC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EVALUACIÓN TÉCNICA"/>
      <sheetName val="EXPERIENCIA"/>
      <sheetName val="CONTRATOS - Detalle"/>
      <sheetName val="DATOS DIR TÉCNICO"/>
      <sheetName val="EXP DIR TÉCNICO"/>
      <sheetName val="DATOS DIR FIN"/>
      <sheetName val="EXP DIR ADMIN&amp;FINANCIERO"/>
      <sheetName val="Hoja 1 variables"/>
    </sheetNames>
    <sheetDataSet>
      <sheetData sheetId="0"/>
      <sheetData sheetId="1"/>
      <sheetData sheetId="2"/>
      <sheetData sheetId="3"/>
      <sheetData sheetId="4"/>
      <sheetData sheetId="5"/>
      <sheetData sheetId="6"/>
      <sheetData sheetId="7">
        <row r="2">
          <cell r="C2">
            <v>1</v>
          </cell>
        </row>
        <row r="3">
          <cell r="C3">
            <v>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6"/>
  <sheetViews>
    <sheetView topLeftCell="A5" zoomScaleNormal="100" workbookViewId="0">
      <selection activeCell="A23" sqref="A23:C23"/>
    </sheetView>
  </sheetViews>
  <sheetFormatPr baseColWidth="10" defaultColWidth="9.1640625" defaultRowHeight="15" x14ac:dyDescent="0.2"/>
  <cols>
    <col min="1" max="1" width="22.83203125" style="1" customWidth="1"/>
    <col min="2" max="2" width="6.5" style="1" customWidth="1"/>
    <col min="3" max="3" width="11.6640625" style="1" customWidth="1"/>
    <col min="4" max="4" width="16.1640625" style="1" customWidth="1"/>
    <col min="5" max="5" width="18.6640625" style="1" customWidth="1"/>
    <col min="6" max="6" width="10.1640625" style="1" customWidth="1"/>
    <col min="7" max="7" width="9.83203125" style="1" customWidth="1"/>
    <col min="8" max="8" width="12.1640625" style="1" customWidth="1"/>
    <col min="9" max="9" width="6.5" style="1" customWidth="1"/>
    <col min="10" max="10" width="1.83203125" style="1" customWidth="1"/>
    <col min="11" max="11" width="14.1640625" style="1" customWidth="1"/>
    <col min="12" max="16384" width="9.1640625" style="1"/>
  </cols>
  <sheetData>
    <row r="1" spans="1:11" ht="15.75" customHeight="1" thickBot="1" x14ac:dyDescent="0.25">
      <c r="A1" s="21" t="s">
        <v>0</v>
      </c>
      <c r="B1" s="92" t="s">
        <v>99</v>
      </c>
      <c r="C1" s="93"/>
      <c r="D1" s="93"/>
      <c r="E1" s="93"/>
      <c r="F1" s="93"/>
      <c r="G1" s="93"/>
      <c r="H1" s="93"/>
      <c r="I1" s="93"/>
      <c r="J1" s="93"/>
      <c r="K1" s="94"/>
    </row>
    <row r="2" spans="1:11" ht="15.75" customHeight="1" x14ac:dyDescent="0.2">
      <c r="A2" s="45"/>
      <c r="B2" s="15"/>
      <c r="C2" s="15"/>
      <c r="D2" s="15"/>
      <c r="E2" s="15"/>
      <c r="F2" s="15"/>
      <c r="G2" s="15"/>
      <c r="H2" s="15"/>
      <c r="I2" s="15"/>
      <c r="J2" s="15"/>
      <c r="K2" s="15"/>
    </row>
    <row r="3" spans="1:11" ht="15.75" customHeight="1" x14ac:dyDescent="0.2">
      <c r="A3" s="14"/>
      <c r="B3" s="15"/>
      <c r="C3" s="15"/>
      <c r="D3" s="15"/>
      <c r="E3" s="15"/>
      <c r="F3" s="15"/>
      <c r="G3" s="15"/>
      <c r="H3" s="15"/>
      <c r="I3" s="15"/>
      <c r="J3" s="15"/>
      <c r="K3" s="15"/>
    </row>
    <row r="4" spans="1:11" ht="15.75" customHeight="1" x14ac:dyDescent="0.2">
      <c r="A4" s="101" t="s">
        <v>1</v>
      </c>
      <c r="B4" s="102"/>
      <c r="C4" s="102"/>
      <c r="D4" s="102"/>
      <c r="E4" s="102"/>
      <c r="F4" s="102"/>
      <c r="G4" s="102"/>
      <c r="H4" s="102"/>
      <c r="I4" s="103"/>
      <c r="J4" s="15"/>
      <c r="K4" s="15"/>
    </row>
    <row r="5" spans="1:11" ht="15.75" customHeight="1" x14ac:dyDescent="0.2">
      <c r="A5" s="104"/>
      <c r="B5" s="104"/>
      <c r="C5" s="104"/>
      <c r="D5" s="104"/>
      <c r="E5" s="104"/>
      <c r="F5" s="104"/>
      <c r="G5" s="104"/>
      <c r="H5" s="104"/>
      <c r="I5" s="104"/>
      <c r="J5" s="15"/>
      <c r="K5" s="15"/>
    </row>
    <row r="6" spans="1:11" ht="47.25" customHeight="1" x14ac:dyDescent="0.2">
      <c r="A6" s="20" t="s">
        <v>27</v>
      </c>
      <c r="B6" s="105" t="s">
        <v>28</v>
      </c>
      <c r="C6" s="105"/>
      <c r="D6" s="95" t="s">
        <v>29</v>
      </c>
      <c r="E6" s="96"/>
      <c r="F6" s="96"/>
      <c r="G6" s="96"/>
      <c r="H6" s="96"/>
      <c r="I6" s="97"/>
      <c r="J6" s="15"/>
      <c r="K6" s="15"/>
    </row>
    <row r="7" spans="1:11" ht="23.25" customHeight="1" x14ac:dyDescent="0.2">
      <c r="A7" s="19" t="s">
        <v>94</v>
      </c>
      <c r="B7" s="106">
        <v>0.5</v>
      </c>
      <c r="C7" s="106"/>
      <c r="D7" s="107" t="s">
        <v>3</v>
      </c>
      <c r="E7" s="108"/>
      <c r="F7" s="108"/>
      <c r="G7" s="108"/>
      <c r="H7" s="108"/>
      <c r="I7" s="109"/>
      <c r="J7" s="15"/>
      <c r="K7" s="15"/>
    </row>
    <row r="8" spans="1:11" ht="41" customHeight="1" x14ac:dyDescent="0.2">
      <c r="A8" s="19" t="s">
        <v>149</v>
      </c>
      <c r="B8" s="114">
        <v>0.5</v>
      </c>
      <c r="C8" s="115"/>
      <c r="D8" s="107" t="s">
        <v>3</v>
      </c>
      <c r="E8" s="108"/>
      <c r="F8" s="108"/>
      <c r="G8" s="108"/>
      <c r="H8" s="108"/>
      <c r="I8" s="109"/>
      <c r="J8" s="15"/>
      <c r="K8" s="15"/>
    </row>
    <row r="9" spans="1:11" ht="23.25" customHeight="1" x14ac:dyDescent="0.2">
      <c r="A9" s="19"/>
      <c r="B9" s="114"/>
      <c r="C9" s="115"/>
      <c r="D9" s="107"/>
      <c r="E9" s="108"/>
      <c r="F9" s="108"/>
      <c r="G9" s="108"/>
      <c r="H9" s="108"/>
      <c r="I9" s="109"/>
      <c r="J9" s="15"/>
      <c r="K9" s="15"/>
    </row>
    <row r="10" spans="1:11" ht="8.25" customHeight="1" x14ac:dyDescent="0.2">
      <c r="A10" s="16"/>
      <c r="B10" s="16"/>
      <c r="C10" s="16"/>
      <c r="D10" s="16"/>
      <c r="E10" s="16"/>
      <c r="F10" s="5"/>
      <c r="G10" s="5"/>
      <c r="H10" s="17"/>
      <c r="I10" s="18"/>
      <c r="J10" s="15"/>
      <c r="K10" s="15"/>
    </row>
    <row r="11" spans="1:11" ht="18" customHeight="1" x14ac:dyDescent="0.2">
      <c r="A11" s="110" t="s">
        <v>89</v>
      </c>
      <c r="B11" s="111"/>
      <c r="C11" s="111"/>
      <c r="D11" s="111"/>
      <c r="E11" s="111"/>
      <c r="F11" s="111"/>
      <c r="G11" s="111"/>
      <c r="H11" s="111"/>
      <c r="I11" s="111"/>
      <c r="J11" s="15"/>
      <c r="K11" s="15"/>
    </row>
    <row r="12" spans="1:11" ht="49" customHeight="1" x14ac:dyDescent="0.2">
      <c r="A12" s="112" t="s">
        <v>79</v>
      </c>
      <c r="B12" s="113"/>
      <c r="C12" s="112" t="s">
        <v>80</v>
      </c>
      <c r="D12" s="113"/>
      <c r="E12" s="112" t="s">
        <v>81</v>
      </c>
      <c r="F12" s="113"/>
      <c r="G12" s="95" t="s">
        <v>82</v>
      </c>
      <c r="H12" s="96"/>
      <c r="I12" s="97"/>
      <c r="J12" s="98" t="s">
        <v>38</v>
      </c>
      <c r="K12" s="98"/>
    </row>
    <row r="13" spans="1:11" ht="51" customHeight="1" x14ac:dyDescent="0.2">
      <c r="A13" s="112">
        <f>+C13+E13</f>
        <v>10</v>
      </c>
      <c r="B13" s="113"/>
      <c r="C13" s="95">
        <f>+'2. Exp habilitante EJECUTADA'!A20</f>
        <v>5</v>
      </c>
      <c r="D13" s="97"/>
      <c r="E13" s="95">
        <f>+'3. Exp habilitante EN EJEC'!A18</f>
        <v>5</v>
      </c>
      <c r="F13" s="97"/>
      <c r="G13" s="138">
        <f>IF(AND(C13&gt;=E13,A13&lt;=10),1,0)</f>
        <v>1</v>
      </c>
      <c r="H13" s="139"/>
      <c r="I13" s="140"/>
      <c r="J13" s="99" t="s">
        <v>145</v>
      </c>
      <c r="K13" s="100"/>
    </row>
    <row r="14" spans="1:11" ht="51" customHeight="1" x14ac:dyDescent="0.2">
      <c r="A14" s="112">
        <f>+C14+E14</f>
        <v>8</v>
      </c>
      <c r="B14" s="113"/>
      <c r="C14" s="105">
        <f>+'2. Exp habilitante EJECUTADA'!A21</f>
        <v>8</v>
      </c>
      <c r="D14" s="105"/>
      <c r="E14" s="105">
        <f>+'3. Exp habilitante EN EJEC'!A19</f>
        <v>0</v>
      </c>
      <c r="F14" s="105"/>
      <c r="G14" s="138">
        <f>IF(AND(C14&gt;=E14,A14&lt;=10),1,0)</f>
        <v>1</v>
      </c>
      <c r="H14" s="139"/>
      <c r="I14" s="140"/>
      <c r="J14" s="99" t="s">
        <v>146</v>
      </c>
      <c r="K14" s="100"/>
    </row>
    <row r="15" spans="1:11" ht="15" customHeight="1" x14ac:dyDescent="0.2">
      <c r="A15" s="3"/>
      <c r="B15" s="4"/>
      <c r="C15" s="4"/>
      <c r="D15" s="4"/>
      <c r="E15" s="4"/>
      <c r="F15" s="3"/>
      <c r="G15" s="3"/>
      <c r="H15" s="3"/>
      <c r="I15" s="3"/>
    </row>
    <row r="16" spans="1:11" ht="15" customHeight="1" x14ac:dyDescent="0.2">
      <c r="A16" s="110" t="s">
        <v>90</v>
      </c>
      <c r="B16" s="111"/>
      <c r="C16" s="111"/>
      <c r="D16" s="111"/>
      <c r="E16" s="111"/>
      <c r="F16" s="111"/>
      <c r="G16" s="111"/>
      <c r="H16" s="111"/>
      <c r="I16" s="111"/>
      <c r="J16" s="111"/>
      <c r="K16" s="136"/>
    </row>
    <row r="17" spans="1:12" ht="30" customHeight="1" x14ac:dyDescent="0.2">
      <c r="A17" s="121" t="s">
        <v>147</v>
      </c>
      <c r="B17" s="121"/>
      <c r="C17" s="121"/>
      <c r="D17" s="121"/>
      <c r="E17" s="121"/>
      <c r="F17" s="121"/>
      <c r="G17" s="121"/>
      <c r="H17" s="121"/>
      <c r="I17" s="122">
        <f>+'2. Exp habilitante EJECUTADA'!Q19+'3. Exp habilitante EN EJEC'!O17</f>
        <v>0</v>
      </c>
      <c r="J17" s="122"/>
      <c r="K17" s="122"/>
    </row>
    <row r="18" spans="1:12" ht="30" customHeight="1" x14ac:dyDescent="0.2">
      <c r="A18" s="121" t="s">
        <v>148</v>
      </c>
      <c r="B18" s="121"/>
      <c r="C18" s="121"/>
      <c r="D18" s="121"/>
      <c r="E18" s="121"/>
      <c r="F18" s="121"/>
      <c r="G18" s="121"/>
      <c r="H18" s="121"/>
      <c r="I18" s="122">
        <f>+'2. Exp habilitante EJECUTADA'!Q20</f>
        <v>29620.793207854331</v>
      </c>
      <c r="J18" s="122"/>
      <c r="K18" s="122"/>
      <c r="L18" s="83"/>
    </row>
    <row r="19" spans="1:12" ht="15" customHeight="1" x14ac:dyDescent="0.2">
      <c r="A19" s="10"/>
      <c r="B19" s="10"/>
      <c r="C19" s="10"/>
      <c r="D19" s="10"/>
      <c r="E19" s="10"/>
      <c r="F19" s="10"/>
      <c r="G19" s="10"/>
      <c r="H19" s="10"/>
      <c r="I19" s="10"/>
      <c r="J19" s="10"/>
      <c r="K19" s="10"/>
    </row>
    <row r="20" spans="1:12" ht="10.5" customHeight="1" x14ac:dyDescent="0.2">
      <c r="A20" s="137"/>
      <c r="B20" s="137"/>
      <c r="C20" s="137"/>
      <c r="D20" s="137"/>
      <c r="E20" s="137"/>
      <c r="F20" s="137"/>
      <c r="G20" s="137"/>
      <c r="H20" s="137"/>
      <c r="I20" s="137"/>
      <c r="J20" s="137"/>
      <c r="K20" s="137"/>
    </row>
    <row r="21" spans="1:12" ht="30" customHeight="1" thickBot="1" x14ac:dyDescent="0.25">
      <c r="A21" s="123" t="s">
        <v>25</v>
      </c>
      <c r="B21" s="124"/>
      <c r="C21" s="124"/>
      <c r="D21" s="96"/>
      <c r="E21" s="96"/>
      <c r="F21" s="96"/>
      <c r="G21" s="97"/>
      <c r="H21" s="95" t="s">
        <v>2</v>
      </c>
      <c r="I21" s="96"/>
      <c r="J21" s="96"/>
      <c r="K21" s="97"/>
    </row>
    <row r="22" spans="1:12" ht="30" customHeight="1" thickBot="1" x14ac:dyDescent="0.25">
      <c r="A22" s="129" t="s">
        <v>38</v>
      </c>
      <c r="B22" s="130"/>
      <c r="C22" s="131"/>
      <c r="D22" s="132" t="s">
        <v>40</v>
      </c>
      <c r="E22" s="96"/>
      <c r="F22" s="96"/>
      <c r="G22" s="97"/>
      <c r="H22" s="123">
        <f>+IF($I$17+I18&gt;=$D$23,1,0)</f>
        <v>0</v>
      </c>
      <c r="I22" s="124"/>
      <c r="J22" s="124"/>
      <c r="K22" s="125"/>
    </row>
    <row r="23" spans="1:12" ht="126" customHeight="1" thickBot="1" x14ac:dyDescent="0.25">
      <c r="A23" s="129" t="s">
        <v>70</v>
      </c>
      <c r="B23" s="130"/>
      <c r="C23" s="131"/>
      <c r="D23" s="133">
        <f>VLOOKUP(A23,'Hoja 1 variables'!H4:K9,4,FALSE)</f>
        <v>243576.25870606356</v>
      </c>
      <c r="E23" s="134"/>
      <c r="F23" s="134"/>
      <c r="G23" s="135"/>
      <c r="H23" s="126"/>
      <c r="I23" s="127"/>
      <c r="J23" s="127"/>
      <c r="K23" s="128"/>
    </row>
    <row r="24" spans="1:12" ht="15" customHeight="1" thickBot="1" x14ac:dyDescent="0.25">
      <c r="A24" s="2"/>
      <c r="B24" s="2"/>
      <c r="C24" s="2"/>
      <c r="D24" s="2"/>
      <c r="E24" s="2"/>
      <c r="F24" s="2"/>
      <c r="G24" s="2"/>
      <c r="H24" s="2"/>
      <c r="I24" s="2"/>
    </row>
    <row r="25" spans="1:12" ht="15" customHeight="1" thickBot="1" x14ac:dyDescent="0.25">
      <c r="A25" s="92" t="s">
        <v>91</v>
      </c>
      <c r="B25" s="93"/>
      <c r="C25" s="93"/>
      <c r="D25" s="93"/>
      <c r="E25" s="93"/>
      <c r="F25" s="93"/>
      <c r="G25" s="93"/>
      <c r="H25" s="93"/>
      <c r="I25" s="93"/>
      <c r="J25" s="93"/>
      <c r="K25" s="94"/>
    </row>
    <row r="26" spans="1:12" ht="16" thickBot="1" x14ac:dyDescent="0.25">
      <c r="A26" s="116" t="s">
        <v>92</v>
      </c>
      <c r="B26" s="117"/>
      <c r="C26" s="117"/>
      <c r="D26" s="117"/>
      <c r="E26" s="117"/>
      <c r="F26" s="117"/>
      <c r="G26" s="117"/>
      <c r="H26" s="118">
        <f>+IF(SUM(H22,G14,G13)=3,1,0)</f>
        <v>0</v>
      </c>
      <c r="I26" s="119"/>
      <c r="J26" s="119"/>
      <c r="K26" s="120"/>
    </row>
  </sheetData>
  <sheetProtection algorithmName="SHA-512" hashValue="nDyOOxU9s7ZCLkkwvwSLCCFev3ZFcoTOTLsgV93HIVONfUJapvA49ysSkEH7VRLBcoDK9lD1p2MS08dq383v6A==" saltValue="h/XcK53YdhkZO/t/jpgMfw==" spinCount="100000" sheet="1" objects="1" scenarios="1"/>
  <dataConsolidate/>
  <mergeCells count="43">
    <mergeCell ref="A20:K20"/>
    <mergeCell ref="H21:K21"/>
    <mergeCell ref="D8:I8"/>
    <mergeCell ref="B9:C9"/>
    <mergeCell ref="C13:D13"/>
    <mergeCell ref="G12:I12"/>
    <mergeCell ref="G13:I13"/>
    <mergeCell ref="A13:B13"/>
    <mergeCell ref="C14:D14"/>
    <mergeCell ref="E14:F14"/>
    <mergeCell ref="G14:I14"/>
    <mergeCell ref="A25:K25"/>
    <mergeCell ref="A26:G26"/>
    <mergeCell ref="H26:K26"/>
    <mergeCell ref="J14:K14"/>
    <mergeCell ref="A18:H18"/>
    <mergeCell ref="I18:K18"/>
    <mergeCell ref="H22:K23"/>
    <mergeCell ref="A23:C23"/>
    <mergeCell ref="A22:C22"/>
    <mergeCell ref="D22:G22"/>
    <mergeCell ref="D23:G23"/>
    <mergeCell ref="A14:B14"/>
    <mergeCell ref="A21:G21"/>
    <mergeCell ref="A17:H17"/>
    <mergeCell ref="I17:K17"/>
    <mergeCell ref="A16:K16"/>
    <mergeCell ref="B1:K1"/>
    <mergeCell ref="D6:I6"/>
    <mergeCell ref="J12:K12"/>
    <mergeCell ref="J13:K13"/>
    <mergeCell ref="A4:I4"/>
    <mergeCell ref="A5:I5"/>
    <mergeCell ref="B6:C6"/>
    <mergeCell ref="B7:C7"/>
    <mergeCell ref="D7:I7"/>
    <mergeCell ref="D9:I9"/>
    <mergeCell ref="A11:I11"/>
    <mergeCell ref="A12:B12"/>
    <mergeCell ref="C12:D12"/>
    <mergeCell ref="E12:F12"/>
    <mergeCell ref="B8:C8"/>
    <mergeCell ref="E13:F13"/>
  </mergeCells>
  <dataValidations count="2">
    <dataValidation type="list" showInputMessage="1" showErrorMessage="1" prompt="Seleccionar SI o NO" sqref="D6:D9 F10:G10" xr:uid="{00000000-0002-0000-0100-000000000000}">
      <formula1>RESPUESTASINO</formula1>
    </dataValidation>
    <dataValidation showInputMessage="1" showErrorMessage="1" prompt="Seleccionar SI o NO" sqref="G12:I14" xr:uid="{08ABB49C-2ED8-DD43-A594-483F1561AE57}"/>
  </dataValidations>
  <pageMargins left="0.70866141732283472" right="0.70866141732283472" top="1.4960629921259843" bottom="0.74803149606299213" header="0.31496062992125984" footer="0.31496062992125984"/>
  <pageSetup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492B792C-9303-4EC9-BFE0-1FFF15668F0E}">
          <x14:formula1>
            <xm:f>'Hoja 1 variables'!$H$4:$H$9</xm:f>
          </x14:formula1>
          <xm:sqref>A23:C23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D25"/>
  <sheetViews>
    <sheetView topLeftCell="R4" zoomScaleNormal="100" workbookViewId="0">
      <pane ySplit="2" topLeftCell="A17" activePane="bottomLeft" state="frozen"/>
      <selection activeCell="A4" sqref="A4"/>
      <selection pane="bottomLeft" activeCell="V18" sqref="V18"/>
    </sheetView>
  </sheetViews>
  <sheetFormatPr baseColWidth="10" defaultColWidth="9.1640625" defaultRowHeight="15" x14ac:dyDescent="0.2"/>
  <cols>
    <col min="1" max="1" width="6.6640625" style="1" customWidth="1"/>
    <col min="2" max="2" width="7.83203125" style="1" customWidth="1"/>
    <col min="3" max="3" width="20.5" style="1" customWidth="1"/>
    <col min="4" max="4" width="9" style="1" customWidth="1"/>
    <col min="5" max="6" width="8.5" style="1" customWidth="1"/>
    <col min="7" max="7" width="52" style="1" customWidth="1"/>
    <col min="8" max="8" width="9" style="1" customWidth="1"/>
    <col min="9" max="9" width="13.6640625" style="1" customWidth="1"/>
    <col min="10" max="10" width="4" style="1" customWidth="1"/>
    <col min="11" max="11" width="5.33203125" style="1" customWidth="1"/>
    <col min="12" max="13" width="17.83203125" style="1" customWidth="1"/>
    <col min="14" max="14" width="16.6640625" style="1" customWidth="1"/>
    <col min="15" max="15" width="15" style="1" customWidth="1"/>
    <col min="16" max="16" width="16" style="1" customWidth="1"/>
    <col min="17" max="17" width="22.33203125" style="32" customWidth="1"/>
    <col min="18" max="18" width="12.33203125" style="1" customWidth="1"/>
    <col min="19" max="19" width="12.5" style="1" customWidth="1"/>
    <col min="20" max="20" width="16.6640625" style="1" customWidth="1"/>
    <col min="21" max="21" width="15" style="1" customWidth="1"/>
    <col min="22" max="22" width="16.6640625" style="1" customWidth="1"/>
    <col min="23" max="23" width="16.83203125" style="1" customWidth="1"/>
    <col min="24" max="24" width="22.5" style="1" customWidth="1"/>
    <col min="25" max="25" width="9.1640625" style="1" customWidth="1"/>
    <col min="26" max="26" width="17" style="1" customWidth="1"/>
    <col min="27" max="27" width="9.1640625" style="9" customWidth="1"/>
    <col min="28" max="28" width="69.6640625" style="1" customWidth="1"/>
    <col min="29" max="29" width="9.1640625" style="1"/>
    <col min="30" max="30" width="20.33203125" style="75" customWidth="1"/>
    <col min="31" max="16384" width="9.1640625" style="1"/>
  </cols>
  <sheetData>
    <row r="1" spans="1:30" ht="20.25" customHeight="1" x14ac:dyDescent="0.2">
      <c r="A1" s="141" t="s">
        <v>0</v>
      </c>
      <c r="B1" s="141"/>
      <c r="C1" s="144">
        <f>+'1.Carta y exp habilitante'!B1:K1</f>
        <v>0</v>
      </c>
      <c r="D1" s="145"/>
      <c r="E1" s="145"/>
      <c r="F1" s="145"/>
      <c r="G1" s="145"/>
      <c r="H1" s="145"/>
      <c r="I1" s="145"/>
      <c r="J1" s="145"/>
      <c r="K1" s="145"/>
      <c r="L1" s="145"/>
      <c r="M1" s="145"/>
      <c r="N1" s="145"/>
      <c r="O1" s="145"/>
      <c r="P1" s="145"/>
      <c r="Q1" s="145"/>
      <c r="R1" s="145"/>
      <c r="S1" s="145"/>
      <c r="T1" s="145"/>
      <c r="U1" s="145"/>
      <c r="V1" s="145"/>
      <c r="W1" s="145"/>
      <c r="X1" s="145"/>
      <c r="Y1" s="145"/>
      <c r="Z1" s="145"/>
      <c r="AA1" s="145"/>
      <c r="AB1" s="145"/>
    </row>
    <row r="2" spans="1:30" x14ac:dyDescent="0.2">
      <c r="B2" s="2"/>
      <c r="C2" s="2"/>
      <c r="D2" s="2"/>
      <c r="E2" s="2"/>
      <c r="F2" s="2"/>
      <c r="G2" s="2"/>
      <c r="H2" s="2"/>
      <c r="I2" s="2"/>
      <c r="J2" s="2"/>
      <c r="K2" s="2"/>
      <c r="L2" s="2"/>
      <c r="M2" s="2"/>
    </row>
    <row r="3" spans="1:30" x14ac:dyDescent="0.2">
      <c r="B3" s="2"/>
      <c r="C3" s="2"/>
      <c r="D3" s="2"/>
      <c r="E3" s="2"/>
      <c r="F3" s="2"/>
      <c r="G3" s="2"/>
      <c r="H3" s="2"/>
      <c r="I3" s="2"/>
      <c r="J3" s="2"/>
      <c r="K3" s="2"/>
      <c r="L3" s="2"/>
      <c r="M3" s="2"/>
    </row>
    <row r="4" spans="1:30" s="6" customFormat="1" ht="34.5" customHeight="1" x14ac:dyDescent="0.15">
      <c r="A4" s="142" t="s">
        <v>18</v>
      </c>
      <c r="B4" s="142" t="s">
        <v>5</v>
      </c>
      <c r="C4" s="148" t="s">
        <v>76</v>
      </c>
      <c r="D4" s="142" t="s">
        <v>7</v>
      </c>
      <c r="E4" s="142" t="s">
        <v>75</v>
      </c>
      <c r="F4" s="142" t="s">
        <v>6</v>
      </c>
      <c r="G4" s="142" t="s">
        <v>74</v>
      </c>
      <c r="H4" s="142" t="s">
        <v>8</v>
      </c>
      <c r="I4" s="142" t="s">
        <v>9</v>
      </c>
      <c r="J4" s="143" t="s">
        <v>10</v>
      </c>
      <c r="K4" s="143"/>
      <c r="L4" s="146" t="s">
        <v>77</v>
      </c>
      <c r="M4" s="146" t="s">
        <v>78</v>
      </c>
      <c r="N4" s="142" t="s">
        <v>13</v>
      </c>
      <c r="O4" s="142" t="s">
        <v>14</v>
      </c>
      <c r="P4" s="142" t="s">
        <v>15</v>
      </c>
      <c r="Q4" s="150" t="s">
        <v>41</v>
      </c>
      <c r="R4" s="151"/>
      <c r="S4" s="151"/>
      <c r="T4" s="152"/>
      <c r="U4" s="150" t="s">
        <v>42</v>
      </c>
      <c r="V4" s="151"/>
      <c r="W4" s="151"/>
      <c r="X4" s="151"/>
      <c r="Y4" s="151"/>
      <c r="Z4" s="152"/>
      <c r="AA4" s="142" t="s">
        <v>16</v>
      </c>
      <c r="AB4" s="142" t="s">
        <v>17</v>
      </c>
      <c r="AD4" s="77"/>
    </row>
    <row r="5" spans="1:30" s="6" customFormat="1" ht="63.75" customHeight="1" x14ac:dyDescent="0.15">
      <c r="A5" s="142"/>
      <c r="B5" s="142"/>
      <c r="C5" s="149"/>
      <c r="D5" s="142"/>
      <c r="E5" s="142"/>
      <c r="F5" s="142"/>
      <c r="G5" s="142"/>
      <c r="H5" s="142"/>
      <c r="I5" s="142"/>
      <c r="J5" s="30" t="s">
        <v>11</v>
      </c>
      <c r="K5" s="30" t="s">
        <v>12</v>
      </c>
      <c r="L5" s="147"/>
      <c r="M5" s="147"/>
      <c r="N5" s="142"/>
      <c r="O5" s="142"/>
      <c r="P5" s="142"/>
      <c r="Q5" s="46" t="s">
        <v>31</v>
      </c>
      <c r="R5" s="47" t="s">
        <v>43</v>
      </c>
      <c r="S5" s="47" t="s">
        <v>44</v>
      </c>
      <c r="T5" s="47" t="s">
        <v>45</v>
      </c>
      <c r="U5" s="48" t="s">
        <v>21</v>
      </c>
      <c r="V5" s="48" t="s">
        <v>26</v>
      </c>
      <c r="W5" s="48" t="s">
        <v>22</v>
      </c>
      <c r="X5" s="48" t="s">
        <v>23</v>
      </c>
      <c r="Y5" s="48" t="s">
        <v>24</v>
      </c>
      <c r="Z5" s="49" t="s">
        <v>73</v>
      </c>
      <c r="AA5" s="142"/>
      <c r="AB5" s="142"/>
      <c r="AD5" s="77"/>
    </row>
    <row r="6" spans="1:30" ht="174" customHeight="1" x14ac:dyDescent="0.2">
      <c r="A6" s="13">
        <v>1</v>
      </c>
      <c r="B6" s="23" t="s">
        <v>98</v>
      </c>
      <c r="C6" s="13" t="s">
        <v>105</v>
      </c>
      <c r="D6" s="13">
        <v>13</v>
      </c>
      <c r="E6" s="23" t="s">
        <v>115</v>
      </c>
      <c r="F6" s="23" t="s">
        <v>113</v>
      </c>
      <c r="G6" s="27" t="s">
        <v>114</v>
      </c>
      <c r="H6" s="24">
        <v>41124</v>
      </c>
      <c r="I6" s="24">
        <v>41471</v>
      </c>
      <c r="J6" s="23" t="s">
        <v>97</v>
      </c>
      <c r="K6" s="25">
        <v>1</v>
      </c>
      <c r="L6" s="65" t="s">
        <v>116</v>
      </c>
      <c r="M6" s="65">
        <v>735551</v>
      </c>
      <c r="N6" s="26">
        <f>M6*1893.16</f>
        <v>1392515731.1600001</v>
      </c>
      <c r="O6" s="66">
        <v>589500</v>
      </c>
      <c r="P6" s="66">
        <f>+N6/O6</f>
        <v>2362.1980172349449</v>
      </c>
      <c r="Q6" s="22">
        <v>53413.08</v>
      </c>
      <c r="R6" s="22" t="s">
        <v>118</v>
      </c>
      <c r="S6" s="22" t="s">
        <v>117</v>
      </c>
      <c r="T6" s="71">
        <v>1</v>
      </c>
      <c r="U6" s="13">
        <v>0</v>
      </c>
      <c r="V6" s="13">
        <v>0</v>
      </c>
      <c r="W6" s="13">
        <v>0</v>
      </c>
      <c r="X6" s="13">
        <v>0</v>
      </c>
      <c r="Y6" s="13">
        <v>1</v>
      </c>
      <c r="Z6" s="13">
        <v>1</v>
      </c>
      <c r="AA6" s="89">
        <v>0</v>
      </c>
      <c r="AB6" s="31" t="s">
        <v>176</v>
      </c>
      <c r="AC6" s="1" t="s">
        <v>145</v>
      </c>
      <c r="AD6" s="76"/>
    </row>
    <row r="7" spans="1:30" ht="371" customHeight="1" x14ac:dyDescent="0.2">
      <c r="A7" s="13">
        <v>1</v>
      </c>
      <c r="B7" s="23" t="s">
        <v>98</v>
      </c>
      <c r="C7" s="13" t="s">
        <v>105</v>
      </c>
      <c r="D7" s="13">
        <v>15</v>
      </c>
      <c r="E7" s="23">
        <v>81161700</v>
      </c>
      <c r="F7" s="23" t="s">
        <v>113</v>
      </c>
      <c r="G7" s="27" t="s">
        <v>119</v>
      </c>
      <c r="H7" s="24">
        <v>41607</v>
      </c>
      <c r="I7" s="24">
        <v>41727</v>
      </c>
      <c r="J7" s="23" t="s">
        <v>97</v>
      </c>
      <c r="K7" s="25">
        <v>1</v>
      </c>
      <c r="L7" s="25" t="s">
        <v>116</v>
      </c>
      <c r="M7" s="65">
        <v>349528.45</v>
      </c>
      <c r="N7" s="70">
        <f>M7*1965.32</f>
        <v>686935253.35399997</v>
      </c>
      <c r="O7" s="28">
        <v>616000</v>
      </c>
      <c r="P7" s="66">
        <f t="shared" ref="P7:P18" si="0">+N7/O7</f>
        <v>1115.1546320681819</v>
      </c>
      <c r="Q7" s="22">
        <v>9008.69</v>
      </c>
      <c r="R7" s="22" t="s">
        <v>118</v>
      </c>
      <c r="S7" s="22" t="s">
        <v>117</v>
      </c>
      <c r="T7" s="71">
        <v>1</v>
      </c>
      <c r="U7" s="13">
        <v>0</v>
      </c>
      <c r="V7" s="13">
        <v>0</v>
      </c>
      <c r="W7" s="13">
        <v>0</v>
      </c>
      <c r="X7" s="13">
        <v>0</v>
      </c>
      <c r="Y7" s="13">
        <v>1</v>
      </c>
      <c r="Z7" s="13">
        <v>0</v>
      </c>
      <c r="AA7" s="89">
        <v>0</v>
      </c>
      <c r="AB7" s="31" t="s">
        <v>179</v>
      </c>
      <c r="AC7" s="1" t="s">
        <v>145</v>
      </c>
      <c r="AD7" s="76"/>
    </row>
    <row r="8" spans="1:30" ht="90" customHeight="1" x14ac:dyDescent="0.2">
      <c r="A8" s="13">
        <v>1</v>
      </c>
      <c r="B8" s="23" t="s">
        <v>98</v>
      </c>
      <c r="C8" s="13" t="s">
        <v>105</v>
      </c>
      <c r="D8" s="13">
        <v>3</v>
      </c>
      <c r="E8" s="23" t="s">
        <v>115</v>
      </c>
      <c r="F8" s="23" t="s">
        <v>120</v>
      </c>
      <c r="G8" s="27" t="s">
        <v>121</v>
      </c>
      <c r="H8" s="24">
        <v>40391</v>
      </c>
      <c r="I8" s="24">
        <v>41122</v>
      </c>
      <c r="J8" s="23" t="s">
        <v>97</v>
      </c>
      <c r="K8" s="25">
        <v>1</v>
      </c>
      <c r="L8" s="25" t="s">
        <v>116</v>
      </c>
      <c r="M8" s="65">
        <v>1500000</v>
      </c>
      <c r="N8" s="26">
        <f>M8*1790.74</f>
        <v>2686110000</v>
      </c>
      <c r="O8" s="28">
        <v>566700</v>
      </c>
      <c r="P8" s="66">
        <f t="shared" si="0"/>
        <v>4739.9152991000528</v>
      </c>
      <c r="Q8" s="22">
        <v>6785.63</v>
      </c>
      <c r="R8" s="22" t="s">
        <v>118</v>
      </c>
      <c r="S8" s="22" t="s">
        <v>122</v>
      </c>
      <c r="T8" s="71">
        <v>1</v>
      </c>
      <c r="U8" s="13">
        <v>0</v>
      </c>
      <c r="V8" s="13">
        <v>0</v>
      </c>
      <c r="W8" s="13">
        <v>0</v>
      </c>
      <c r="X8" s="13">
        <v>0</v>
      </c>
      <c r="Y8" s="13">
        <v>0</v>
      </c>
      <c r="Z8" s="13">
        <v>0</v>
      </c>
      <c r="AA8" s="89">
        <v>0</v>
      </c>
      <c r="AB8" s="31" t="s">
        <v>171</v>
      </c>
      <c r="AC8" s="1" t="s">
        <v>145</v>
      </c>
      <c r="AD8" s="76"/>
    </row>
    <row r="9" spans="1:30" ht="118" customHeight="1" x14ac:dyDescent="0.2">
      <c r="A9" s="13">
        <v>1</v>
      </c>
      <c r="B9" s="23" t="s">
        <v>98</v>
      </c>
      <c r="C9" s="13" t="s">
        <v>105</v>
      </c>
      <c r="D9" s="13">
        <v>26</v>
      </c>
      <c r="E9" s="23">
        <v>81161700</v>
      </c>
      <c r="F9" s="23" t="s">
        <v>108</v>
      </c>
      <c r="G9" s="27" t="s">
        <v>123</v>
      </c>
      <c r="H9" s="24">
        <v>41243</v>
      </c>
      <c r="I9" s="24">
        <v>42338</v>
      </c>
      <c r="J9" s="23" t="s">
        <v>97</v>
      </c>
      <c r="K9" s="25">
        <v>1</v>
      </c>
      <c r="L9" s="25" t="s">
        <v>116</v>
      </c>
      <c r="M9" s="65">
        <v>759348</v>
      </c>
      <c r="N9" s="26">
        <f>M9*3101.1</f>
        <v>2354814082.7999997</v>
      </c>
      <c r="O9" s="28">
        <v>644350</v>
      </c>
      <c r="P9" s="66">
        <f t="shared" si="0"/>
        <v>3654.5574343136491</v>
      </c>
      <c r="Q9" s="22">
        <v>3654.55</v>
      </c>
      <c r="R9" s="22" t="s">
        <v>118</v>
      </c>
      <c r="S9" s="22" t="s">
        <v>124</v>
      </c>
      <c r="T9" s="71">
        <v>1</v>
      </c>
      <c r="U9" s="13">
        <v>1</v>
      </c>
      <c r="V9" s="13">
        <v>1</v>
      </c>
      <c r="W9" s="13">
        <v>1</v>
      </c>
      <c r="X9" s="13">
        <v>0</v>
      </c>
      <c r="Y9" s="13">
        <v>1</v>
      </c>
      <c r="Z9" s="13">
        <v>1</v>
      </c>
      <c r="AA9" s="89">
        <v>0</v>
      </c>
      <c r="AB9" s="31" t="s">
        <v>177</v>
      </c>
      <c r="AC9" s="1" t="s">
        <v>145</v>
      </c>
    </row>
    <row r="10" spans="1:30" ht="76" customHeight="1" x14ac:dyDescent="0.2">
      <c r="A10" s="13">
        <v>1</v>
      </c>
      <c r="B10" s="23" t="s">
        <v>98</v>
      </c>
      <c r="C10" s="13" t="s">
        <v>105</v>
      </c>
      <c r="D10" s="13">
        <v>9</v>
      </c>
      <c r="E10" s="23" t="s">
        <v>115</v>
      </c>
      <c r="F10" s="23" t="s">
        <v>125</v>
      </c>
      <c r="G10" s="27" t="s">
        <v>126</v>
      </c>
      <c r="H10" s="24">
        <v>40350</v>
      </c>
      <c r="I10" s="24">
        <v>41639</v>
      </c>
      <c r="J10" s="23" t="s">
        <v>97</v>
      </c>
      <c r="K10" s="25">
        <v>1</v>
      </c>
      <c r="L10" s="25" t="s">
        <v>101</v>
      </c>
      <c r="M10" s="25" t="s">
        <v>101</v>
      </c>
      <c r="N10" s="26">
        <v>1353094320</v>
      </c>
      <c r="O10" s="28">
        <v>589500</v>
      </c>
      <c r="P10" s="66">
        <f t="shared" si="0"/>
        <v>2295.3253944020357</v>
      </c>
      <c r="Q10" s="22">
        <v>1966.27</v>
      </c>
      <c r="R10" s="22" t="s">
        <v>118</v>
      </c>
      <c r="S10" s="22" t="s">
        <v>127</v>
      </c>
      <c r="T10" s="71">
        <v>1</v>
      </c>
      <c r="U10" s="13">
        <v>1</v>
      </c>
      <c r="V10" s="13">
        <v>1</v>
      </c>
      <c r="W10" s="13">
        <v>1</v>
      </c>
      <c r="X10" s="13">
        <v>0</v>
      </c>
      <c r="Y10" s="13">
        <v>1</v>
      </c>
      <c r="Z10" s="13">
        <v>1</v>
      </c>
      <c r="AA10" s="89">
        <v>0</v>
      </c>
      <c r="AB10" s="31" t="s">
        <v>170</v>
      </c>
      <c r="AC10" s="1" t="s">
        <v>145</v>
      </c>
    </row>
    <row r="11" spans="1:30" ht="122" customHeight="1" x14ac:dyDescent="0.2">
      <c r="A11" s="13">
        <v>1</v>
      </c>
      <c r="B11" s="23" t="s">
        <v>95</v>
      </c>
      <c r="C11" s="13" t="s">
        <v>103</v>
      </c>
      <c r="D11" s="13" t="s">
        <v>101</v>
      </c>
      <c r="E11" s="23">
        <v>81112100</v>
      </c>
      <c r="F11" s="23" t="s">
        <v>128</v>
      </c>
      <c r="G11" s="27" t="s">
        <v>129</v>
      </c>
      <c r="H11" s="24">
        <v>40445</v>
      </c>
      <c r="I11" s="24">
        <v>41802</v>
      </c>
      <c r="J11" s="23" t="s">
        <v>97</v>
      </c>
      <c r="K11" s="25">
        <v>1</v>
      </c>
      <c r="L11" s="25" t="s">
        <v>116</v>
      </c>
      <c r="M11" s="65">
        <v>56937653</v>
      </c>
      <c r="N11" s="26">
        <f>M11*1884.63</f>
        <v>107306408973.39</v>
      </c>
      <c r="O11" s="28">
        <v>616000</v>
      </c>
      <c r="P11" s="66">
        <f t="shared" si="0"/>
        <v>174198.71586589285</v>
      </c>
      <c r="Q11" s="66">
        <f>+P11</f>
        <v>174198.71586589285</v>
      </c>
      <c r="R11" s="72" t="s">
        <v>101</v>
      </c>
      <c r="S11" s="72" t="s">
        <v>101</v>
      </c>
      <c r="T11" s="72" t="s">
        <v>101</v>
      </c>
      <c r="U11" s="13">
        <v>1</v>
      </c>
      <c r="V11" s="13">
        <v>1</v>
      </c>
      <c r="W11" s="13">
        <v>0</v>
      </c>
      <c r="X11" s="13">
        <v>0</v>
      </c>
      <c r="Y11" s="13">
        <v>1</v>
      </c>
      <c r="Z11" s="13">
        <v>1</v>
      </c>
      <c r="AA11" s="89">
        <v>0</v>
      </c>
      <c r="AB11" s="31" t="s">
        <v>178</v>
      </c>
      <c r="AC11" s="1" t="s">
        <v>146</v>
      </c>
    </row>
    <row r="12" spans="1:30" ht="88" customHeight="1" x14ac:dyDescent="0.2">
      <c r="A12" s="13">
        <v>1</v>
      </c>
      <c r="B12" s="23" t="s">
        <v>98</v>
      </c>
      <c r="C12" s="13" t="s">
        <v>105</v>
      </c>
      <c r="D12" s="13">
        <v>23</v>
      </c>
      <c r="E12" s="23" t="s">
        <v>175</v>
      </c>
      <c r="F12" s="23" t="s">
        <v>113</v>
      </c>
      <c r="G12" s="27" t="s">
        <v>130</v>
      </c>
      <c r="H12" s="24">
        <v>40738</v>
      </c>
      <c r="I12" s="24">
        <v>41639</v>
      </c>
      <c r="J12" s="23" t="s">
        <v>107</v>
      </c>
      <c r="K12" s="25">
        <v>0.7</v>
      </c>
      <c r="L12" s="25" t="s">
        <v>101</v>
      </c>
      <c r="M12" s="25" t="s">
        <v>101</v>
      </c>
      <c r="N12" s="26">
        <f>51675195508*0.7</f>
        <v>36172636855.599998</v>
      </c>
      <c r="O12" s="28">
        <v>589500</v>
      </c>
      <c r="P12" s="66">
        <f t="shared" si="0"/>
        <v>61361.555310602205</v>
      </c>
      <c r="Q12" s="66">
        <f>155322.1*T12</f>
        <v>108725.47</v>
      </c>
      <c r="R12" s="22" t="s">
        <v>131</v>
      </c>
      <c r="S12" s="23" t="s">
        <v>113</v>
      </c>
      <c r="T12" s="73">
        <v>0.7</v>
      </c>
      <c r="U12" s="13">
        <v>1</v>
      </c>
      <c r="V12" s="13">
        <v>1</v>
      </c>
      <c r="W12" s="13">
        <v>1</v>
      </c>
      <c r="X12" s="13">
        <v>0</v>
      </c>
      <c r="Y12" s="13">
        <v>1</v>
      </c>
      <c r="Z12" s="13">
        <v>1</v>
      </c>
      <c r="AA12" s="89">
        <v>0</v>
      </c>
      <c r="AB12" s="22" t="s">
        <v>172</v>
      </c>
      <c r="AC12" s="1" t="s">
        <v>146</v>
      </c>
    </row>
    <row r="13" spans="1:30" ht="202" customHeight="1" x14ac:dyDescent="0.2">
      <c r="A13" s="13">
        <v>1</v>
      </c>
      <c r="B13" s="23" t="s">
        <v>98</v>
      </c>
      <c r="C13" s="23" t="s">
        <v>105</v>
      </c>
      <c r="D13" s="13">
        <v>12</v>
      </c>
      <c r="E13" s="23" t="s">
        <v>115</v>
      </c>
      <c r="F13" s="23" t="s">
        <v>113</v>
      </c>
      <c r="G13" s="27" t="s">
        <v>132</v>
      </c>
      <c r="H13" s="24">
        <v>40808</v>
      </c>
      <c r="I13" s="24">
        <v>41992</v>
      </c>
      <c r="J13" s="13" t="s">
        <v>97</v>
      </c>
      <c r="K13" s="25">
        <v>1</v>
      </c>
      <c r="L13" s="25" t="s">
        <v>116</v>
      </c>
      <c r="M13" s="65" t="s">
        <v>101</v>
      </c>
      <c r="N13" s="28">
        <v>27912123950</v>
      </c>
      <c r="O13" s="28">
        <v>616000</v>
      </c>
      <c r="P13" s="66">
        <f t="shared" si="0"/>
        <v>45311.889529220782</v>
      </c>
      <c r="Q13" s="66">
        <v>26149.47</v>
      </c>
      <c r="R13" s="22" t="s">
        <v>118</v>
      </c>
      <c r="S13" s="23" t="s">
        <v>113</v>
      </c>
      <c r="T13" s="73">
        <v>1</v>
      </c>
      <c r="U13" s="13">
        <v>0</v>
      </c>
      <c r="V13" s="13">
        <v>0</v>
      </c>
      <c r="W13" s="13">
        <v>1</v>
      </c>
      <c r="X13" s="13">
        <v>0</v>
      </c>
      <c r="Y13" s="13">
        <v>1</v>
      </c>
      <c r="Z13" s="13">
        <v>1</v>
      </c>
      <c r="AA13" s="89">
        <v>0</v>
      </c>
      <c r="AB13" s="85" t="s">
        <v>180</v>
      </c>
      <c r="AC13" s="1" t="s">
        <v>146</v>
      </c>
    </row>
    <row r="14" spans="1:30" ht="82" customHeight="1" x14ac:dyDescent="0.2">
      <c r="A14" s="13">
        <v>1</v>
      </c>
      <c r="B14" s="23" t="s">
        <v>95</v>
      </c>
      <c r="C14" s="23" t="s">
        <v>103</v>
      </c>
      <c r="D14" s="13" t="s">
        <v>101</v>
      </c>
      <c r="E14" s="23">
        <v>81112100</v>
      </c>
      <c r="F14" s="23" t="s">
        <v>133</v>
      </c>
      <c r="G14" s="27" t="s">
        <v>134</v>
      </c>
      <c r="H14" s="24">
        <v>41871</v>
      </c>
      <c r="I14" s="24">
        <v>43616</v>
      </c>
      <c r="J14" s="13" t="s">
        <v>97</v>
      </c>
      <c r="K14" s="29">
        <v>1</v>
      </c>
      <c r="L14" s="29" t="s">
        <v>116</v>
      </c>
      <c r="M14" s="65">
        <v>4991356</v>
      </c>
      <c r="N14" s="26">
        <f>M14*3357.82</f>
        <v>16760075003.92</v>
      </c>
      <c r="O14" s="28">
        <v>828116</v>
      </c>
      <c r="P14" s="66">
        <f t="shared" ref="P14:P16" si="1">+N14/O14</f>
        <v>20238.801090571851</v>
      </c>
      <c r="Q14" s="86">
        <f>+P14</f>
        <v>20238.801090571851</v>
      </c>
      <c r="R14" s="74" t="s">
        <v>101</v>
      </c>
      <c r="S14" s="74" t="s">
        <v>101</v>
      </c>
      <c r="T14" s="74" t="s">
        <v>101</v>
      </c>
      <c r="U14" s="13">
        <v>1</v>
      </c>
      <c r="V14" s="13">
        <v>1</v>
      </c>
      <c r="W14" s="13">
        <v>1</v>
      </c>
      <c r="X14" s="13">
        <v>1</v>
      </c>
      <c r="Y14" s="13">
        <v>1</v>
      </c>
      <c r="Z14" s="13">
        <v>1</v>
      </c>
      <c r="AA14" s="89">
        <v>1</v>
      </c>
      <c r="AB14" s="22" t="s">
        <v>136</v>
      </c>
      <c r="AC14" s="1" t="s">
        <v>146</v>
      </c>
    </row>
    <row r="15" spans="1:30" ht="140" customHeight="1" x14ac:dyDescent="0.2">
      <c r="A15" s="13">
        <v>1</v>
      </c>
      <c r="B15" s="23" t="s">
        <v>95</v>
      </c>
      <c r="C15" s="23" t="s">
        <v>103</v>
      </c>
      <c r="D15" s="13" t="s">
        <v>101</v>
      </c>
      <c r="E15" s="23">
        <v>81112100</v>
      </c>
      <c r="F15" s="23" t="s">
        <v>135</v>
      </c>
      <c r="G15" s="27" t="s">
        <v>134</v>
      </c>
      <c r="H15" s="24">
        <v>42523</v>
      </c>
      <c r="I15" s="24">
        <v>44012</v>
      </c>
      <c r="J15" s="13" t="s">
        <v>97</v>
      </c>
      <c r="K15" s="29">
        <v>1</v>
      </c>
      <c r="L15" s="29" t="s">
        <v>116</v>
      </c>
      <c r="M15" s="65">
        <v>4047247</v>
      </c>
      <c r="N15" s="26">
        <f>M15*3758.91</f>
        <v>15213237220.769999</v>
      </c>
      <c r="O15" s="28">
        <v>877802</v>
      </c>
      <c r="P15" s="66">
        <f t="shared" si="1"/>
        <v>17331.057824851159</v>
      </c>
      <c r="Q15" s="74" t="s">
        <v>101</v>
      </c>
      <c r="R15" s="74" t="s">
        <v>101</v>
      </c>
      <c r="S15" s="74" t="s">
        <v>101</v>
      </c>
      <c r="T15" s="74" t="s">
        <v>101</v>
      </c>
      <c r="U15" s="13">
        <v>0</v>
      </c>
      <c r="V15" s="13">
        <v>0</v>
      </c>
      <c r="W15" s="13">
        <v>1</v>
      </c>
      <c r="X15" s="13">
        <v>0</v>
      </c>
      <c r="Y15" s="13">
        <v>1</v>
      </c>
      <c r="Z15" s="13">
        <v>0</v>
      </c>
      <c r="AA15" s="89">
        <v>0</v>
      </c>
      <c r="AB15" s="78" t="s">
        <v>181</v>
      </c>
      <c r="AC15" s="1" t="s">
        <v>146</v>
      </c>
    </row>
    <row r="16" spans="1:30" ht="127" customHeight="1" x14ac:dyDescent="0.2">
      <c r="A16" s="13">
        <v>1</v>
      </c>
      <c r="B16" s="23" t="s">
        <v>98</v>
      </c>
      <c r="C16" s="23" t="s">
        <v>105</v>
      </c>
      <c r="D16" s="13" t="s">
        <v>101</v>
      </c>
      <c r="E16" s="23"/>
      <c r="F16" s="23" t="s">
        <v>137</v>
      </c>
      <c r="G16" s="27" t="s">
        <v>138</v>
      </c>
      <c r="H16" s="24">
        <v>41191</v>
      </c>
      <c r="I16" s="24">
        <v>42316</v>
      </c>
      <c r="J16" s="13" t="s">
        <v>97</v>
      </c>
      <c r="K16" s="29">
        <v>1</v>
      </c>
      <c r="L16" s="29" t="s">
        <v>116</v>
      </c>
      <c r="M16" s="65">
        <v>4405344</v>
      </c>
      <c r="N16" s="26">
        <f>M16*2896.19</f>
        <v>12758713239.360001</v>
      </c>
      <c r="O16" s="28">
        <v>644350</v>
      </c>
      <c r="P16" s="66">
        <f t="shared" si="1"/>
        <v>19800.905159245751</v>
      </c>
      <c r="Q16" s="31" t="s">
        <v>139</v>
      </c>
      <c r="R16" s="31" t="s">
        <v>139</v>
      </c>
      <c r="S16" s="31" t="s">
        <v>139</v>
      </c>
      <c r="T16" s="31" t="s">
        <v>139</v>
      </c>
      <c r="U16" s="13">
        <v>1</v>
      </c>
      <c r="V16" s="13">
        <v>1</v>
      </c>
      <c r="W16" s="13">
        <v>0</v>
      </c>
      <c r="X16" s="13">
        <v>0</v>
      </c>
      <c r="Y16" s="13">
        <v>1</v>
      </c>
      <c r="Z16" s="13">
        <v>0</v>
      </c>
      <c r="AA16" s="89">
        <v>0</v>
      </c>
      <c r="AB16" s="78" t="s">
        <v>173</v>
      </c>
      <c r="AC16" s="1" t="s">
        <v>146</v>
      </c>
    </row>
    <row r="17" spans="1:30" ht="70" customHeight="1" x14ac:dyDescent="0.2">
      <c r="A17" s="13">
        <v>1</v>
      </c>
      <c r="B17" s="23" t="s">
        <v>95</v>
      </c>
      <c r="C17" s="23" t="s">
        <v>103</v>
      </c>
      <c r="D17" s="13" t="s">
        <v>101</v>
      </c>
      <c r="E17" s="23" t="s">
        <v>142</v>
      </c>
      <c r="F17" s="23" t="s">
        <v>140</v>
      </c>
      <c r="G17" s="27" t="s">
        <v>141</v>
      </c>
      <c r="H17" s="24">
        <v>42223</v>
      </c>
      <c r="I17" s="24">
        <v>43318</v>
      </c>
      <c r="J17" s="13" t="s">
        <v>97</v>
      </c>
      <c r="K17" s="29">
        <v>1</v>
      </c>
      <c r="L17" s="29" t="s">
        <v>116</v>
      </c>
      <c r="M17" s="65">
        <v>2528331</v>
      </c>
      <c r="N17" s="26">
        <f>M17*2898.99</f>
        <v>7329606285.6899996</v>
      </c>
      <c r="O17" s="28">
        <v>781242</v>
      </c>
      <c r="P17" s="66">
        <f t="shared" si="0"/>
        <v>9381.9921172824797</v>
      </c>
      <c r="Q17" s="87">
        <f>+P17</f>
        <v>9381.9921172824797</v>
      </c>
      <c r="R17" s="31" t="s">
        <v>101</v>
      </c>
      <c r="S17" s="31" t="s">
        <v>101</v>
      </c>
      <c r="T17" s="31" t="s">
        <v>101</v>
      </c>
      <c r="U17" s="13">
        <v>1</v>
      </c>
      <c r="V17" s="13">
        <v>1</v>
      </c>
      <c r="W17" s="13">
        <v>1</v>
      </c>
      <c r="X17" s="13">
        <v>1</v>
      </c>
      <c r="Y17" s="13">
        <v>1</v>
      </c>
      <c r="Z17" s="13">
        <v>1</v>
      </c>
      <c r="AA17" s="89">
        <v>1</v>
      </c>
      <c r="AB17" s="22" t="s">
        <v>136</v>
      </c>
      <c r="AC17" s="1" t="s">
        <v>146</v>
      </c>
    </row>
    <row r="18" spans="1:30" ht="168" customHeight="1" x14ac:dyDescent="0.2">
      <c r="A18" s="13">
        <v>1</v>
      </c>
      <c r="B18" s="23" t="s">
        <v>95</v>
      </c>
      <c r="C18" s="23" t="s">
        <v>103</v>
      </c>
      <c r="D18" s="13" t="s">
        <v>101</v>
      </c>
      <c r="E18" s="23">
        <v>81112100</v>
      </c>
      <c r="F18" s="23" t="s">
        <v>143</v>
      </c>
      <c r="G18" s="27" t="s">
        <v>144</v>
      </c>
      <c r="H18" s="24">
        <v>43251</v>
      </c>
      <c r="I18" s="24">
        <v>43982</v>
      </c>
      <c r="J18" s="13" t="s">
        <v>97</v>
      </c>
      <c r="K18" s="29">
        <v>1</v>
      </c>
      <c r="L18" s="29" t="s">
        <v>116</v>
      </c>
      <c r="M18" s="65">
        <v>1299810</v>
      </c>
      <c r="N18" s="26">
        <f>M18*3718.82</f>
        <v>4833759424.1999998</v>
      </c>
      <c r="O18" s="28">
        <v>877802</v>
      </c>
      <c r="P18" s="66">
        <f t="shared" si="0"/>
        <v>5506.6625778934203</v>
      </c>
      <c r="Q18" s="31" t="s">
        <v>101</v>
      </c>
      <c r="R18" s="31" t="s">
        <v>101</v>
      </c>
      <c r="S18" s="31" t="s">
        <v>101</v>
      </c>
      <c r="T18" s="31" t="s">
        <v>101</v>
      </c>
      <c r="U18" s="13">
        <v>0</v>
      </c>
      <c r="V18" s="13">
        <v>0</v>
      </c>
      <c r="W18" s="13">
        <v>1</v>
      </c>
      <c r="X18" s="13">
        <v>0</v>
      </c>
      <c r="Y18" s="13">
        <v>1</v>
      </c>
      <c r="Z18" s="13">
        <v>1</v>
      </c>
      <c r="AA18" s="89">
        <v>0</v>
      </c>
      <c r="AB18" s="82" t="s">
        <v>174</v>
      </c>
      <c r="AC18" s="1" t="s">
        <v>146</v>
      </c>
      <c r="AD18" s="76"/>
    </row>
    <row r="19" spans="1:30" x14ac:dyDescent="0.2">
      <c r="Q19" s="36">
        <f>+SUMPRODUCT($Q$6:$Q$10,$AA$6:$AA$10)</f>
        <v>0</v>
      </c>
    </row>
    <row r="20" spans="1:30" x14ac:dyDescent="0.2">
      <c r="A20" s="1">
        <f>+A6+A7+A8+A9+A10</f>
        <v>5</v>
      </c>
      <c r="K20" s="9"/>
      <c r="L20" s="9"/>
      <c r="M20" s="9"/>
      <c r="N20" s="33"/>
      <c r="O20" s="9"/>
      <c r="P20" s="36"/>
      <c r="Q20" s="36">
        <f>+SUMPRODUCT($Q$11:$Q$18,$AA$11:$AA$18)</f>
        <v>29620.793207854331</v>
      </c>
    </row>
    <row r="21" spans="1:30" x14ac:dyDescent="0.2">
      <c r="A21" s="1">
        <f>SUM(A11:A18)</f>
        <v>8</v>
      </c>
      <c r="K21" s="9"/>
      <c r="L21" s="9"/>
      <c r="M21" s="9"/>
      <c r="N21" s="33"/>
      <c r="O21" s="34"/>
    </row>
    <row r="22" spans="1:30" x14ac:dyDescent="0.2">
      <c r="K22" s="9"/>
      <c r="L22" s="9"/>
      <c r="M22" s="9"/>
      <c r="N22" s="9"/>
      <c r="O22" s="35"/>
    </row>
    <row r="23" spans="1:30" x14ac:dyDescent="0.2">
      <c r="K23" s="9"/>
      <c r="L23" s="9"/>
      <c r="M23" s="9"/>
      <c r="N23" s="9"/>
      <c r="O23" s="9"/>
      <c r="Q23" s="84"/>
    </row>
    <row r="24" spans="1:30" x14ac:dyDescent="0.2">
      <c r="K24" s="9"/>
      <c r="L24" s="9"/>
      <c r="M24" s="9"/>
      <c r="N24" s="9"/>
      <c r="O24" s="9"/>
    </row>
    <row r="25" spans="1:30" x14ac:dyDescent="0.2">
      <c r="K25" s="9"/>
      <c r="L25" s="9"/>
      <c r="M25" s="9"/>
      <c r="N25" s="35"/>
      <c r="O25" s="9"/>
    </row>
  </sheetData>
  <sheetProtection algorithmName="SHA-512" hashValue="+nqr2E6rH1QEiyhzwzbNdXJCzKpZOEW5SVtenzDojJUgHRs/a16X+6Ny4eJqKGzvn4gsk7wp+3WgfUya6pDe7g==" saltValue="TVA93b4PhwwwaiYCOJJZhQ==" spinCount="100000" sheet="1" objects="1" scenarios="1"/>
  <autoFilter ref="A4:AC21" xr:uid="{95F951F5-4EB2-4883-8E74-5805204F9901}">
    <filterColumn colId="9" showButton="0"/>
    <filterColumn colId="16" showButton="0"/>
    <filterColumn colId="17" showButton="0"/>
    <filterColumn colId="18" showButton="0"/>
    <filterColumn colId="20" showButton="0"/>
    <filterColumn colId="21" showButton="0"/>
    <filterColumn colId="22" showButton="0"/>
    <filterColumn colId="23" showButton="0"/>
    <filterColumn colId="24" showButton="0"/>
  </autoFilter>
  <mergeCells count="21">
    <mergeCell ref="M4:M5"/>
    <mergeCell ref="Q4:T4"/>
    <mergeCell ref="U4:Z4"/>
    <mergeCell ref="AA4:AA5"/>
    <mergeCell ref="AB4:AB5"/>
    <mergeCell ref="A1:B1"/>
    <mergeCell ref="A4:A5"/>
    <mergeCell ref="B4:B5"/>
    <mergeCell ref="J4:K4"/>
    <mergeCell ref="N4:N5"/>
    <mergeCell ref="D4:D5"/>
    <mergeCell ref="E4:E5"/>
    <mergeCell ref="F4:F5"/>
    <mergeCell ref="G4:G5"/>
    <mergeCell ref="H4:H5"/>
    <mergeCell ref="I4:I5"/>
    <mergeCell ref="C1:AB1"/>
    <mergeCell ref="O4:O5"/>
    <mergeCell ref="P4:P5"/>
    <mergeCell ref="L4:L5"/>
    <mergeCell ref="C4:C5"/>
  </mergeCells>
  <pageMargins left="0.70866141732283472" right="0.70866141732283472" top="1.4566929133858268" bottom="0.74803149606299213" header="0.31496062992125984" footer="0.31496062992125984"/>
  <pageSetup scale="69" fitToWidth="0"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xWindow="1067" yWindow="589" count="2">
        <x14:dataValidation type="list" allowBlank="1" showInputMessage="1" showErrorMessage="1" prompt="1=SI_x000a_0=NO" xr:uid="{AA0B99AD-9371-4A42-A4FB-5D366164511D}">
          <x14:formula1>
            <xm:f>'Hoja 1 variables'!$C$2:$C$3</xm:f>
          </x14:formula1>
          <xm:sqref>U6:AA18</xm:sqref>
        </x14:dataValidation>
        <x14:dataValidation type="list" allowBlank="1" showInputMessage="1" showErrorMessage="1" prompt="POR CADA CONTRATO 1" xr:uid="{3E652470-A155-CC47-954D-CA73ABF4F62D}">
          <x14:formula1>
            <xm:f>'Hoja 1 variables'!$C$2:$C$3</xm:f>
          </x14:formula1>
          <xm:sqref>A6:A18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6AE93-2489-EF47-8536-3991A6FA0786}">
  <sheetPr>
    <pageSetUpPr fitToPage="1"/>
  </sheetPr>
  <dimension ref="A1:Z22"/>
  <sheetViews>
    <sheetView tabSelected="1" topLeftCell="A3" zoomScale="110" zoomScaleNormal="110" workbookViewId="0">
      <pane ySplit="3" topLeftCell="A9" activePane="bottomLeft" state="frozen"/>
      <selection activeCell="N9" sqref="N9"/>
      <selection pane="bottomLeft" activeCell="E9" sqref="E9"/>
    </sheetView>
  </sheetViews>
  <sheetFormatPr baseColWidth="10" defaultColWidth="9.1640625" defaultRowHeight="15" x14ac:dyDescent="0.2"/>
  <cols>
    <col min="1" max="1" width="6.6640625" style="1" customWidth="1"/>
    <col min="2" max="2" width="7.83203125" style="1" customWidth="1"/>
    <col min="3" max="3" width="12.1640625" style="1" customWidth="1"/>
    <col min="4" max="4" width="9" style="1" customWidth="1"/>
    <col min="5" max="5" width="59.5" style="1" customWidth="1"/>
    <col min="6" max="6" width="9.33203125" style="1" customWidth="1"/>
    <col min="7" max="7" width="12.83203125" style="1" customWidth="1"/>
    <col min="8" max="8" width="9" style="1" customWidth="1"/>
    <col min="9" max="9" width="8.83203125" style="1" customWidth="1"/>
    <col min="10" max="10" width="17.6640625" style="1" customWidth="1"/>
    <col min="11" max="11" width="18.1640625" style="1" customWidth="1"/>
    <col min="12" max="13" width="16.6640625" style="1" customWidth="1"/>
    <col min="14" max="14" width="15" style="1" customWidth="1"/>
    <col min="15" max="15" width="19.6640625" style="1" customWidth="1"/>
    <col min="16" max="16" width="30.33203125" style="1" customWidth="1"/>
    <col min="17" max="17" width="51.83203125" style="1" customWidth="1"/>
    <col min="18" max="18" width="38" style="1" customWidth="1"/>
    <col min="19" max="19" width="45" style="1" customWidth="1"/>
    <col min="20" max="20" width="11.5" style="1" customWidth="1"/>
    <col min="21" max="21" width="34.6640625" style="1" customWidth="1"/>
    <col min="22" max="22" width="17" style="1" customWidth="1"/>
    <col min="23" max="23" width="82.6640625" style="1" customWidth="1"/>
    <col min="24" max="24" width="34.5" style="80" customWidth="1"/>
    <col min="25" max="25" width="9.1640625" style="75"/>
    <col min="26" max="26" width="29.1640625" style="75" customWidth="1"/>
    <col min="27" max="16384" width="9.1640625" style="1"/>
  </cols>
  <sheetData>
    <row r="1" spans="1:26" ht="20.25" customHeight="1" x14ac:dyDescent="0.2">
      <c r="A1" s="141" t="s">
        <v>0</v>
      </c>
      <c r="B1" s="141"/>
      <c r="C1" s="144">
        <f>+'1.Carta y exp habilitante'!B1:K1</f>
        <v>0</v>
      </c>
      <c r="D1" s="145"/>
      <c r="E1" s="145"/>
      <c r="F1" s="145"/>
      <c r="G1" s="145"/>
      <c r="H1" s="145"/>
      <c r="I1" s="145"/>
      <c r="J1" s="145"/>
      <c r="K1" s="145"/>
      <c r="L1" s="145"/>
      <c r="M1" s="145"/>
      <c r="N1" s="145"/>
      <c r="O1" s="145"/>
      <c r="P1" s="145"/>
      <c r="Q1" s="145"/>
      <c r="R1" s="145"/>
      <c r="S1" s="145"/>
      <c r="T1" s="145"/>
      <c r="U1" s="145"/>
      <c r="V1" s="145"/>
      <c r="W1" s="145"/>
    </row>
    <row r="2" spans="1:26" x14ac:dyDescent="0.2">
      <c r="B2" s="2"/>
      <c r="C2" s="2"/>
      <c r="D2" s="2"/>
      <c r="E2" s="2"/>
      <c r="F2" s="2"/>
      <c r="G2" s="2"/>
      <c r="H2" s="2"/>
      <c r="I2" s="2"/>
      <c r="J2" s="2"/>
      <c r="K2" s="2"/>
    </row>
    <row r="3" spans="1:26" x14ac:dyDescent="0.2">
      <c r="B3" s="2"/>
      <c r="C3" s="2"/>
      <c r="D3" s="2"/>
      <c r="E3" s="2"/>
      <c r="F3" s="2"/>
      <c r="G3" s="2"/>
      <c r="H3" s="2"/>
      <c r="I3" s="2"/>
      <c r="J3" s="2"/>
      <c r="K3" s="2"/>
    </row>
    <row r="4" spans="1:26" s="6" customFormat="1" ht="34.5" customHeight="1" x14ac:dyDescent="0.15">
      <c r="A4" s="142" t="s">
        <v>18</v>
      </c>
      <c r="B4" s="142" t="s">
        <v>5</v>
      </c>
      <c r="C4" s="148" t="s">
        <v>76</v>
      </c>
      <c r="D4" s="142" t="s">
        <v>6</v>
      </c>
      <c r="E4" s="142" t="s">
        <v>93</v>
      </c>
      <c r="F4" s="142" t="s">
        <v>8</v>
      </c>
      <c r="G4" s="142" t="s">
        <v>83</v>
      </c>
      <c r="H4" s="143" t="s">
        <v>10</v>
      </c>
      <c r="I4" s="143"/>
      <c r="J4" s="146" t="s">
        <v>77</v>
      </c>
      <c r="K4" s="146" t="s">
        <v>78</v>
      </c>
      <c r="L4" s="142" t="s">
        <v>13</v>
      </c>
      <c r="M4" s="148" t="s">
        <v>86</v>
      </c>
      <c r="N4" s="142" t="s">
        <v>88</v>
      </c>
      <c r="O4" s="142" t="s">
        <v>15</v>
      </c>
      <c r="P4" s="150" t="s">
        <v>42</v>
      </c>
      <c r="Q4" s="151"/>
      <c r="R4" s="151"/>
      <c r="S4" s="151"/>
      <c r="T4" s="151"/>
      <c r="U4" s="152"/>
      <c r="V4" s="153" t="s">
        <v>16</v>
      </c>
      <c r="W4" s="142" t="s">
        <v>17</v>
      </c>
      <c r="X4" s="81"/>
      <c r="Y4" s="77"/>
      <c r="Z4" s="77"/>
    </row>
    <row r="5" spans="1:26" s="6" customFormat="1" ht="93.75" customHeight="1" x14ac:dyDescent="0.15">
      <c r="A5" s="142"/>
      <c r="B5" s="142"/>
      <c r="C5" s="149"/>
      <c r="D5" s="142"/>
      <c r="E5" s="142"/>
      <c r="F5" s="142"/>
      <c r="G5" s="142"/>
      <c r="H5" s="58" t="s">
        <v>11</v>
      </c>
      <c r="I5" s="58" t="s">
        <v>12</v>
      </c>
      <c r="J5" s="147"/>
      <c r="K5" s="147"/>
      <c r="L5" s="142"/>
      <c r="M5" s="149"/>
      <c r="N5" s="142"/>
      <c r="O5" s="142"/>
      <c r="P5" s="48" t="s">
        <v>21</v>
      </c>
      <c r="Q5" s="48" t="s">
        <v>26</v>
      </c>
      <c r="R5" s="48" t="s">
        <v>84</v>
      </c>
      <c r="S5" s="48" t="s">
        <v>85</v>
      </c>
      <c r="T5" s="48" t="s">
        <v>24</v>
      </c>
      <c r="U5" s="49" t="s">
        <v>87</v>
      </c>
      <c r="V5" s="154"/>
      <c r="W5" s="142"/>
      <c r="X5" s="81"/>
      <c r="Y5" s="77"/>
      <c r="Z5" s="77"/>
    </row>
    <row r="6" spans="1:26" ht="120" customHeight="1" x14ac:dyDescent="0.2">
      <c r="A6" s="27">
        <v>1</v>
      </c>
      <c r="B6" s="27" t="s">
        <v>95</v>
      </c>
      <c r="C6" s="27" t="s">
        <v>103</v>
      </c>
      <c r="D6" s="27" t="s">
        <v>96</v>
      </c>
      <c r="E6" s="27" t="s">
        <v>150</v>
      </c>
      <c r="F6" s="24">
        <v>40580</v>
      </c>
      <c r="G6" s="27"/>
      <c r="H6" s="23" t="s">
        <v>97</v>
      </c>
      <c r="I6" s="25">
        <v>1</v>
      </c>
      <c r="J6" s="25" t="s">
        <v>100</v>
      </c>
      <c r="K6" s="88">
        <v>42764897</v>
      </c>
      <c r="L6" s="26"/>
      <c r="M6" s="26"/>
      <c r="N6" s="28">
        <f>+'Hoja 1 variables'!E$16</f>
        <v>877802</v>
      </c>
      <c r="O6" s="78">
        <f>+M6/N6</f>
        <v>0</v>
      </c>
      <c r="P6" s="23" t="s">
        <v>154</v>
      </c>
      <c r="Q6" s="23" t="s">
        <v>155</v>
      </c>
      <c r="R6" s="23" t="s">
        <v>156</v>
      </c>
      <c r="S6" s="13" t="s">
        <v>101</v>
      </c>
      <c r="T6" s="24">
        <v>40580</v>
      </c>
      <c r="U6" s="23" t="s">
        <v>102</v>
      </c>
      <c r="V6" s="23">
        <v>0</v>
      </c>
      <c r="W6" s="90" t="s">
        <v>152</v>
      </c>
      <c r="X6" s="80" t="s">
        <v>145</v>
      </c>
      <c r="Y6" s="76"/>
    </row>
    <row r="7" spans="1:26" ht="147" customHeight="1" x14ac:dyDescent="0.2">
      <c r="A7" s="27">
        <v>1</v>
      </c>
      <c r="B7" s="27" t="s">
        <v>98</v>
      </c>
      <c r="C7" s="27" t="s">
        <v>105</v>
      </c>
      <c r="D7" s="27" t="s">
        <v>104</v>
      </c>
      <c r="E7" s="27" t="s">
        <v>106</v>
      </c>
      <c r="F7" s="69">
        <v>42368</v>
      </c>
      <c r="G7" s="24">
        <v>43861</v>
      </c>
      <c r="H7" s="23" t="s">
        <v>107</v>
      </c>
      <c r="I7" s="25">
        <v>0.75</v>
      </c>
      <c r="J7" s="25" t="s">
        <v>101</v>
      </c>
      <c r="K7" s="25" t="s">
        <v>101</v>
      </c>
      <c r="L7" s="26">
        <f>59427828856*0.75</f>
        <v>44570871642</v>
      </c>
      <c r="M7" s="26">
        <f>59427828856*0.75</f>
        <v>44570871642</v>
      </c>
      <c r="N7" s="28">
        <f>+'Hoja 1 variables'!E$16</f>
        <v>877802</v>
      </c>
      <c r="O7" s="78">
        <f t="shared" ref="O7:O10" si="0">+M7/N7</f>
        <v>50775.54122911545</v>
      </c>
      <c r="P7" s="23" t="s">
        <v>157</v>
      </c>
      <c r="Q7" s="23" t="s">
        <v>157</v>
      </c>
      <c r="R7" s="23" t="s">
        <v>158</v>
      </c>
      <c r="S7" s="23" t="s">
        <v>159</v>
      </c>
      <c r="T7" s="69">
        <v>42368</v>
      </c>
      <c r="U7" s="23" t="s">
        <v>160</v>
      </c>
      <c r="V7" s="23">
        <v>0</v>
      </c>
      <c r="W7" s="90" t="s">
        <v>184</v>
      </c>
      <c r="X7" s="80" t="s">
        <v>145</v>
      </c>
    </row>
    <row r="8" spans="1:26" ht="139.5" customHeight="1" x14ac:dyDescent="0.2">
      <c r="A8" s="27">
        <v>1</v>
      </c>
      <c r="B8" s="27" t="s">
        <v>98</v>
      </c>
      <c r="C8" s="27" t="s">
        <v>105</v>
      </c>
      <c r="D8" s="27" t="s">
        <v>108</v>
      </c>
      <c r="E8" s="27" t="s">
        <v>151</v>
      </c>
      <c r="F8" s="69">
        <v>43098</v>
      </c>
      <c r="G8" s="79">
        <v>43830</v>
      </c>
      <c r="H8" s="23" t="s">
        <v>97</v>
      </c>
      <c r="I8" s="25">
        <v>1</v>
      </c>
      <c r="J8" s="25" t="s">
        <v>101</v>
      </c>
      <c r="K8" s="25" t="s">
        <v>101</v>
      </c>
      <c r="L8" s="26">
        <v>26484072120</v>
      </c>
      <c r="M8" s="26">
        <v>10593628848</v>
      </c>
      <c r="N8" s="28">
        <f>+'Hoja 1 variables'!E$16</f>
        <v>877802</v>
      </c>
      <c r="O8" s="78">
        <f t="shared" si="0"/>
        <v>12068.358067081186</v>
      </c>
      <c r="P8" s="27" t="s">
        <v>161</v>
      </c>
      <c r="Q8" s="27" t="s">
        <v>162</v>
      </c>
      <c r="R8" s="23" t="s">
        <v>163</v>
      </c>
      <c r="S8" s="13" t="s">
        <v>101</v>
      </c>
      <c r="T8" s="24">
        <v>43098</v>
      </c>
      <c r="U8" s="23" t="s">
        <v>164</v>
      </c>
      <c r="V8" s="23">
        <v>0</v>
      </c>
      <c r="W8" s="91" t="s">
        <v>183</v>
      </c>
      <c r="X8" s="80" t="s">
        <v>145</v>
      </c>
    </row>
    <row r="9" spans="1:26" ht="147" customHeight="1" x14ac:dyDescent="0.2">
      <c r="A9" s="27">
        <v>1</v>
      </c>
      <c r="B9" s="27" t="s">
        <v>98</v>
      </c>
      <c r="C9" s="27" t="s">
        <v>105</v>
      </c>
      <c r="D9" s="27" t="s">
        <v>109</v>
      </c>
      <c r="E9" s="27" t="s">
        <v>110</v>
      </c>
      <c r="F9" s="24">
        <v>41271</v>
      </c>
      <c r="G9" s="24">
        <v>41934</v>
      </c>
      <c r="H9" s="23" t="s">
        <v>107</v>
      </c>
      <c r="I9" s="25">
        <v>0.8</v>
      </c>
      <c r="J9" s="25" t="s">
        <v>101</v>
      </c>
      <c r="K9" s="25" t="s">
        <v>101</v>
      </c>
      <c r="L9" s="26">
        <v>34644644777</v>
      </c>
      <c r="M9" s="26">
        <f>43305805972*0.8</f>
        <v>34644644777.599998</v>
      </c>
      <c r="N9" s="28">
        <f>+'Hoja 1 variables'!E$16</f>
        <v>877802</v>
      </c>
      <c r="O9" s="78">
        <f t="shared" si="0"/>
        <v>39467.493555038607</v>
      </c>
      <c r="P9" s="27" t="s">
        <v>110</v>
      </c>
      <c r="Q9" s="27" t="s">
        <v>110</v>
      </c>
      <c r="R9" s="23" t="s">
        <v>165</v>
      </c>
      <c r="S9" s="13" t="s">
        <v>101</v>
      </c>
      <c r="T9" s="24">
        <v>41271</v>
      </c>
      <c r="U9" s="23" t="s">
        <v>166</v>
      </c>
      <c r="V9" s="23">
        <v>0</v>
      </c>
      <c r="W9" s="90" t="s">
        <v>182</v>
      </c>
      <c r="X9" s="80" t="s">
        <v>145</v>
      </c>
      <c r="Y9" s="76"/>
    </row>
    <row r="10" spans="1:26" ht="357" customHeight="1" x14ac:dyDescent="0.2">
      <c r="A10" s="27">
        <v>1</v>
      </c>
      <c r="B10" s="27" t="s">
        <v>98</v>
      </c>
      <c r="C10" s="27" t="s">
        <v>105</v>
      </c>
      <c r="D10" s="27" t="s">
        <v>111</v>
      </c>
      <c r="E10" s="27" t="s">
        <v>112</v>
      </c>
      <c r="F10" s="24">
        <v>42373</v>
      </c>
      <c r="G10" s="24"/>
      <c r="H10" s="23" t="s">
        <v>97</v>
      </c>
      <c r="I10" s="25">
        <v>1</v>
      </c>
      <c r="J10" s="25" t="s">
        <v>101</v>
      </c>
      <c r="K10" s="25" t="s">
        <v>101</v>
      </c>
      <c r="L10" s="26">
        <f>10387500000</f>
        <v>10387500000</v>
      </c>
      <c r="M10" s="26"/>
      <c r="N10" s="28">
        <f>+'Hoja 1 variables'!E$16</f>
        <v>877802</v>
      </c>
      <c r="O10" s="78">
        <f t="shared" si="0"/>
        <v>0</v>
      </c>
      <c r="P10" s="23" t="s">
        <v>167</v>
      </c>
      <c r="Q10" s="23" t="s">
        <v>169</v>
      </c>
      <c r="R10" s="23" t="s">
        <v>168</v>
      </c>
      <c r="S10" s="13" t="s">
        <v>101</v>
      </c>
      <c r="T10" s="24">
        <v>42373</v>
      </c>
      <c r="U10" s="23" t="s">
        <v>166</v>
      </c>
      <c r="V10" s="23">
        <v>0</v>
      </c>
      <c r="W10" s="31" t="s">
        <v>153</v>
      </c>
      <c r="X10" s="80" t="s">
        <v>145</v>
      </c>
    </row>
    <row r="11" spans="1:26" x14ac:dyDescent="0.2">
      <c r="A11" s="13">
        <v>0</v>
      </c>
      <c r="B11" s="13"/>
      <c r="C11" s="13"/>
      <c r="D11" s="23"/>
      <c r="E11" s="27"/>
      <c r="F11" s="24"/>
      <c r="G11" s="24"/>
      <c r="H11" s="23"/>
      <c r="I11" s="25"/>
      <c r="J11" s="25"/>
      <c r="K11" s="25"/>
      <c r="L11" s="26"/>
      <c r="M11" s="26"/>
      <c r="N11" s="28">
        <f>+'Hoja 1 variables'!E$16</f>
        <v>877802</v>
      </c>
      <c r="O11" s="63"/>
      <c r="P11" s="13"/>
      <c r="Q11" s="13"/>
      <c r="R11" s="13"/>
      <c r="S11" s="13"/>
      <c r="T11" s="13"/>
      <c r="U11" s="13"/>
      <c r="V11" s="13"/>
      <c r="W11" s="31"/>
    </row>
    <row r="12" spans="1:26" x14ac:dyDescent="0.2">
      <c r="A12" s="13">
        <v>0</v>
      </c>
      <c r="B12" s="13"/>
      <c r="C12" s="13"/>
      <c r="D12" s="23"/>
      <c r="E12" s="27"/>
      <c r="F12" s="24"/>
      <c r="G12" s="24"/>
      <c r="H12" s="23"/>
      <c r="I12" s="25"/>
      <c r="J12" s="25"/>
      <c r="K12" s="25"/>
      <c r="L12" s="26"/>
      <c r="M12" s="26"/>
      <c r="N12" s="28">
        <f>+'Hoja 1 variables'!E$16</f>
        <v>877802</v>
      </c>
      <c r="O12" s="63"/>
      <c r="P12" s="13"/>
      <c r="Q12" s="13"/>
      <c r="R12" s="13"/>
      <c r="S12" s="13"/>
      <c r="T12" s="13"/>
      <c r="U12" s="13"/>
      <c r="V12" s="13"/>
      <c r="W12" s="22"/>
    </row>
    <row r="13" spans="1:26" x14ac:dyDescent="0.2">
      <c r="A13" s="13">
        <v>0</v>
      </c>
      <c r="B13" s="23"/>
      <c r="C13" s="23"/>
      <c r="D13" s="23"/>
      <c r="E13" s="27"/>
      <c r="F13" s="24"/>
      <c r="G13" s="24"/>
      <c r="H13" s="13"/>
      <c r="I13" s="25"/>
      <c r="J13" s="25"/>
      <c r="K13" s="25"/>
      <c r="L13" s="28"/>
      <c r="M13" s="28"/>
      <c r="N13" s="28">
        <f>+'Hoja 1 variables'!E$16</f>
        <v>877802</v>
      </c>
      <c r="O13" s="63"/>
      <c r="P13" s="13"/>
      <c r="Q13" s="13"/>
      <c r="R13" s="13"/>
      <c r="S13" s="13"/>
      <c r="T13" s="13"/>
      <c r="U13" s="13"/>
      <c r="V13" s="13"/>
      <c r="W13" s="22"/>
    </row>
    <row r="14" spans="1:26" x14ac:dyDescent="0.2">
      <c r="A14" s="13">
        <v>0</v>
      </c>
      <c r="B14" s="23"/>
      <c r="C14" s="23"/>
      <c r="D14" s="23"/>
      <c r="E14" s="27"/>
      <c r="F14" s="24"/>
      <c r="G14" s="24"/>
      <c r="H14" s="13"/>
      <c r="I14" s="29"/>
      <c r="J14" s="29"/>
      <c r="K14" s="29"/>
      <c r="L14" s="26"/>
      <c r="M14" s="26"/>
      <c r="N14" s="28">
        <f>+'Hoja 1 variables'!E$16</f>
        <v>877802</v>
      </c>
      <c r="O14" s="63"/>
      <c r="P14" s="13"/>
      <c r="Q14" s="13"/>
      <c r="R14" s="13"/>
      <c r="S14" s="13"/>
      <c r="T14" s="13"/>
      <c r="U14" s="13"/>
      <c r="V14" s="13"/>
      <c r="W14" s="22"/>
    </row>
    <row r="15" spans="1:26" x14ac:dyDescent="0.2">
      <c r="A15" s="13"/>
      <c r="B15" s="23"/>
      <c r="C15" s="23"/>
      <c r="D15" s="23"/>
      <c r="E15" s="27"/>
      <c r="F15" s="24"/>
      <c r="G15" s="24"/>
      <c r="H15" s="13"/>
      <c r="I15" s="29"/>
      <c r="J15" s="29"/>
      <c r="K15" s="29"/>
      <c r="L15" s="26"/>
      <c r="M15" s="26"/>
      <c r="N15" s="28">
        <f>+'Hoja 1 variables'!E$16</f>
        <v>877802</v>
      </c>
      <c r="O15" s="63"/>
      <c r="P15" s="13"/>
      <c r="Q15" s="13"/>
      <c r="R15" s="13"/>
      <c r="S15" s="13"/>
      <c r="T15" s="13"/>
      <c r="U15" s="13"/>
      <c r="V15" s="13"/>
      <c r="W15" s="22"/>
    </row>
    <row r="17" spans="1:15" x14ac:dyDescent="0.2">
      <c r="K17" s="9"/>
      <c r="L17" s="33"/>
      <c r="M17" s="33"/>
      <c r="N17" s="9"/>
      <c r="O17" s="36">
        <f>+SUMPRODUCT($O$6:$O$15,$V$6:$V$15)</f>
        <v>0</v>
      </c>
    </row>
    <row r="18" spans="1:15" x14ac:dyDescent="0.2">
      <c r="A18" s="1">
        <f>SUM(A6:A15)</f>
        <v>5</v>
      </c>
      <c r="K18" s="9"/>
      <c r="L18" s="33"/>
      <c r="M18" s="33"/>
      <c r="N18" s="34"/>
    </row>
    <row r="19" spans="1:15" x14ac:dyDescent="0.2">
      <c r="K19" s="9"/>
      <c r="L19" s="9"/>
      <c r="M19" s="9"/>
      <c r="N19" s="35"/>
    </row>
    <row r="20" spans="1:15" x14ac:dyDescent="0.2">
      <c r="K20" s="9"/>
      <c r="L20" s="9"/>
      <c r="M20" s="9"/>
      <c r="N20" s="9"/>
    </row>
    <row r="21" spans="1:15" x14ac:dyDescent="0.2">
      <c r="K21" s="9"/>
      <c r="L21" s="9"/>
      <c r="M21" s="9"/>
      <c r="N21" s="9"/>
    </row>
    <row r="22" spans="1:15" x14ac:dyDescent="0.2">
      <c r="K22" s="9"/>
      <c r="L22" s="35"/>
      <c r="M22" s="35"/>
      <c r="N22" s="9"/>
    </row>
  </sheetData>
  <sheetProtection algorithmName="SHA-512" hashValue="A7iAYVGI1I+064D5kb6zo4aX5Xlq25GQ2SitMEbKiJt1Bw/TXU7aCePuA5SunDrAtmM0bBa7BqjDeZ1Y31Hyyg==" saltValue="Ev9bcrpTQ0c+WOt2gYGEtg==" spinCount="100000" sheet="1" objects="1" scenarios="1"/>
  <mergeCells count="19">
    <mergeCell ref="A1:B1"/>
    <mergeCell ref="A4:A5"/>
    <mergeCell ref="B4:B5"/>
    <mergeCell ref="C4:C5"/>
    <mergeCell ref="D4:D5"/>
    <mergeCell ref="C1:W1"/>
    <mergeCell ref="M4:M5"/>
    <mergeCell ref="H4:I4"/>
    <mergeCell ref="L4:L5"/>
    <mergeCell ref="N4:N5"/>
    <mergeCell ref="O4:O5"/>
    <mergeCell ref="P4:U4"/>
    <mergeCell ref="E4:E5"/>
    <mergeCell ref="F4:F5"/>
    <mergeCell ref="G4:G5"/>
    <mergeCell ref="V4:V5"/>
    <mergeCell ref="W4:W5"/>
    <mergeCell ref="J4:J5"/>
    <mergeCell ref="K4:K5"/>
  </mergeCells>
  <pageMargins left="0.70866141732283472" right="0.70866141732283472" top="1.4566929133858268" bottom="0.74803149606299213" header="0.31496062992125984" footer="0.31496062992125984"/>
  <pageSetup scale="69" fitToWidth="0"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count="3">
        <x14:dataValidation type="list" allowBlank="1" showInputMessage="1" showErrorMessage="1" prompt="1= SI_x000a_0= NO" xr:uid="{99CA70FE-03DF-434E-9E34-1D13ED5F5CA6}">
          <x14:formula1>
            <xm:f>'Hoja 1 variables'!$C$2:$C$3</xm:f>
          </x14:formula1>
          <xm:sqref>V6</xm:sqref>
        </x14:dataValidation>
        <x14:dataValidation type="list" allowBlank="1" showInputMessage="1" showErrorMessage="1" prompt="SI=1_x000a_NO=0" xr:uid="{19F19986-EE98-734C-ADF6-9776943891AE}">
          <x14:formula1>
            <xm:f>'Hoja 1 variables'!$C$2:$C$3</xm:f>
          </x14:formula1>
          <xm:sqref>V7:V15</xm:sqref>
        </x14:dataValidation>
        <x14:dataValidation type="list" allowBlank="1" showInputMessage="1" showErrorMessage="1" prompt="POR CADA CONTRATO 1" xr:uid="{5E67FD1A-0025-4B4A-92BA-1DD18DA0DDAE}">
          <x14:formula1>
            <xm:f>'Hoja 1 variables'!$C$2:$C$3</xm:f>
          </x14:formula1>
          <xm:sqref>A6:A15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M38"/>
  <sheetViews>
    <sheetView topLeftCell="B11" workbookViewId="0">
      <selection activeCell="E16" sqref="E16"/>
    </sheetView>
  </sheetViews>
  <sheetFormatPr baseColWidth="10" defaultRowHeight="15" x14ac:dyDescent="0.2"/>
  <cols>
    <col min="2" max="2" width="12" customWidth="1"/>
    <col min="6" max="6" width="4.1640625" customWidth="1"/>
    <col min="7" max="7" width="4.83203125" customWidth="1"/>
    <col min="8" max="8" width="18" customWidth="1"/>
    <col min="9" max="9" width="14.5" customWidth="1"/>
    <col min="10" max="10" width="19.6640625" customWidth="1"/>
    <col min="11" max="11" width="16.33203125" customWidth="1"/>
    <col min="13" max="13" width="19.83203125" bestFit="1" customWidth="1"/>
  </cols>
  <sheetData>
    <row r="2" spans="2:13" s="12" customFormat="1" ht="16" thickBot="1" x14ac:dyDescent="0.25">
      <c r="B2" s="12" t="s">
        <v>3</v>
      </c>
      <c r="C2" s="12">
        <v>1</v>
      </c>
      <c r="D2" s="11" t="s">
        <v>19</v>
      </c>
      <c r="E2" s="11" t="s">
        <v>20</v>
      </c>
      <c r="G2"/>
    </row>
    <row r="3" spans="2:13" ht="16" thickBot="1" x14ac:dyDescent="0.25">
      <c r="B3" t="s">
        <v>4</v>
      </c>
      <c r="C3">
        <v>0</v>
      </c>
      <c r="D3" s="8">
        <v>2008</v>
      </c>
      <c r="E3" s="7">
        <v>461500</v>
      </c>
      <c r="H3" s="38" t="s">
        <v>33</v>
      </c>
      <c r="I3" s="39" t="s">
        <v>37</v>
      </c>
      <c r="J3" s="43" t="s">
        <v>39</v>
      </c>
      <c r="K3" s="44">
        <v>0.1</v>
      </c>
    </row>
    <row r="4" spans="2:13" ht="16" thickBot="1" x14ac:dyDescent="0.25">
      <c r="D4" s="8">
        <v>2009</v>
      </c>
      <c r="E4" s="7">
        <v>496900</v>
      </c>
      <c r="H4" s="37" t="s">
        <v>67</v>
      </c>
      <c r="I4" s="59">
        <v>1065474968972</v>
      </c>
      <c r="J4" s="67">
        <f>+I4/E$16</f>
        <v>1213798.7484330179</v>
      </c>
      <c r="K4" s="68">
        <f>+J4*K$3</f>
        <v>121379.87484330179</v>
      </c>
    </row>
    <row r="5" spans="2:13" ht="16" thickBot="1" x14ac:dyDescent="0.25">
      <c r="B5">
        <v>100</v>
      </c>
      <c r="D5" s="8">
        <v>2010</v>
      </c>
      <c r="E5" s="7">
        <v>515000</v>
      </c>
      <c r="H5" s="37" t="s">
        <v>68</v>
      </c>
      <c r="I5" s="40">
        <v>1072552301475</v>
      </c>
      <c r="J5" s="41">
        <f t="shared" ref="J5:J9" si="0">+I5/E$16</f>
        <v>1221861.3098113241</v>
      </c>
      <c r="K5" s="64">
        <f t="shared" ref="K5:K8" si="1">+J5*K$3</f>
        <v>122186.13098113242</v>
      </c>
    </row>
    <row r="6" spans="2:13" ht="61" thickBot="1" x14ac:dyDescent="0.25">
      <c r="B6">
        <v>0</v>
      </c>
      <c r="D6" s="8">
        <v>2011</v>
      </c>
      <c r="E6" s="7">
        <v>535600</v>
      </c>
      <c r="H6" s="37" t="s">
        <v>69</v>
      </c>
      <c r="I6" s="40">
        <v>1072552301475</v>
      </c>
      <c r="J6" s="41">
        <f t="shared" si="0"/>
        <v>1221861.3098113241</v>
      </c>
      <c r="K6" s="64">
        <f t="shared" si="1"/>
        <v>122186.13098113242</v>
      </c>
      <c r="M6" s="62">
        <v>2138117270447</v>
      </c>
    </row>
    <row r="7" spans="2:13" ht="61" thickBot="1" x14ac:dyDescent="0.25">
      <c r="D7" s="8">
        <v>2012</v>
      </c>
      <c r="E7" s="7">
        <v>566700</v>
      </c>
      <c r="H7" s="37" t="s">
        <v>70</v>
      </c>
      <c r="I7" s="40">
        <v>2138117270447</v>
      </c>
      <c r="J7" s="41">
        <f t="shared" si="0"/>
        <v>2435762.5870606354</v>
      </c>
      <c r="K7" s="64">
        <f t="shared" si="1"/>
        <v>243576.25870606356</v>
      </c>
    </row>
    <row r="8" spans="2:13" ht="85" thickBot="1" x14ac:dyDescent="0.25">
      <c r="D8" s="8">
        <v>2013</v>
      </c>
      <c r="E8" s="7">
        <v>589500</v>
      </c>
      <c r="H8" s="37" t="s">
        <v>71</v>
      </c>
      <c r="I8" s="59">
        <v>1065474968972</v>
      </c>
      <c r="J8" s="42">
        <f t="shared" si="0"/>
        <v>1213798.7484330179</v>
      </c>
      <c r="K8" s="64">
        <f t="shared" si="1"/>
        <v>121379.87484330179</v>
      </c>
    </row>
    <row r="9" spans="2:13" ht="97" thickBot="1" x14ac:dyDescent="0.25">
      <c r="D9" s="8"/>
      <c r="E9" s="7"/>
      <c r="H9" s="37" t="s">
        <v>72</v>
      </c>
      <c r="I9" s="40">
        <v>1072552301475</v>
      </c>
      <c r="J9" s="41">
        <f t="shared" si="0"/>
        <v>1221861.3098113241</v>
      </c>
      <c r="K9" s="64">
        <f>+J9*K$3</f>
        <v>122186.13098113242</v>
      </c>
    </row>
    <row r="10" spans="2:13" ht="16" thickBot="1" x14ac:dyDescent="0.25">
      <c r="D10" s="8">
        <v>2014</v>
      </c>
      <c r="E10" s="7">
        <v>616000</v>
      </c>
    </row>
    <row r="11" spans="2:13" ht="16" thickBot="1" x14ac:dyDescent="0.25">
      <c r="D11" s="8">
        <v>2015</v>
      </c>
      <c r="E11" s="7">
        <v>644350</v>
      </c>
      <c r="H11" s="50" t="s">
        <v>32</v>
      </c>
      <c r="I11" s="51" t="s">
        <v>30</v>
      </c>
      <c r="K11" s="50" t="s">
        <v>30</v>
      </c>
    </row>
    <row r="12" spans="2:13" ht="30" x14ac:dyDescent="0.2">
      <c r="D12" s="8">
        <v>2016</v>
      </c>
      <c r="E12" s="7">
        <v>689454</v>
      </c>
      <c r="H12" s="155" t="s">
        <v>46</v>
      </c>
      <c r="I12" s="52" t="s">
        <v>47</v>
      </c>
      <c r="K12" s="55" t="s">
        <v>47</v>
      </c>
    </row>
    <row r="13" spans="2:13" x14ac:dyDescent="0.2">
      <c r="D13" s="8">
        <v>2017</v>
      </c>
      <c r="E13" s="7">
        <v>737717</v>
      </c>
      <c r="H13" s="156"/>
      <c r="I13" s="53"/>
      <c r="K13" s="56"/>
    </row>
    <row r="14" spans="2:13" ht="31" thickBot="1" x14ac:dyDescent="0.25">
      <c r="D14" s="8">
        <v>2018</v>
      </c>
      <c r="E14" s="7">
        <v>781242</v>
      </c>
      <c r="H14" s="157"/>
      <c r="I14" s="54" t="s">
        <v>48</v>
      </c>
      <c r="K14" s="57" t="s">
        <v>48</v>
      </c>
    </row>
    <row r="15" spans="2:13" ht="30" x14ac:dyDescent="0.2">
      <c r="D15" s="8">
        <v>2019</v>
      </c>
      <c r="E15" s="7">
        <v>828116</v>
      </c>
      <c r="H15" s="155" t="s">
        <v>49</v>
      </c>
      <c r="I15" s="52" t="s">
        <v>50</v>
      </c>
      <c r="K15" s="55" t="s">
        <v>50</v>
      </c>
    </row>
    <row r="16" spans="2:13" x14ac:dyDescent="0.2">
      <c r="D16" s="60">
        <v>2020</v>
      </c>
      <c r="E16" s="61">
        <v>877802</v>
      </c>
      <c r="H16" s="156"/>
      <c r="I16" s="53"/>
      <c r="K16" s="56"/>
    </row>
    <row r="17" spans="8:11" ht="31" thickBot="1" x14ac:dyDescent="0.25">
      <c r="H17" s="157"/>
      <c r="I17" s="54" t="s">
        <v>51</v>
      </c>
      <c r="K17" s="57" t="s">
        <v>51</v>
      </c>
    </row>
    <row r="18" spans="8:11" ht="30" x14ac:dyDescent="0.2">
      <c r="H18" s="155" t="s">
        <v>36</v>
      </c>
      <c r="I18" s="52" t="s">
        <v>52</v>
      </c>
      <c r="K18" s="55" t="s">
        <v>52</v>
      </c>
    </row>
    <row r="19" spans="8:11" x14ac:dyDescent="0.2">
      <c r="H19" s="156"/>
      <c r="I19" s="53"/>
      <c r="K19" s="56"/>
    </row>
    <row r="20" spans="8:11" ht="31" thickBot="1" x14ac:dyDescent="0.25">
      <c r="H20" s="157"/>
      <c r="I20" s="54" t="s">
        <v>53</v>
      </c>
      <c r="K20" s="57" t="s">
        <v>53</v>
      </c>
    </row>
    <row r="21" spans="8:11" ht="30" x14ac:dyDescent="0.2">
      <c r="H21" s="155" t="s">
        <v>54</v>
      </c>
      <c r="I21" s="52" t="s">
        <v>55</v>
      </c>
      <c r="K21" s="55" t="s">
        <v>55</v>
      </c>
    </row>
    <row r="22" spans="8:11" x14ac:dyDescent="0.2">
      <c r="H22" s="156"/>
      <c r="I22" s="53"/>
      <c r="K22" s="56"/>
    </row>
    <row r="23" spans="8:11" ht="31" thickBot="1" x14ac:dyDescent="0.25">
      <c r="H23" s="157"/>
      <c r="I23" s="54" t="s">
        <v>56</v>
      </c>
      <c r="K23" s="57" t="s">
        <v>56</v>
      </c>
    </row>
    <row r="24" spans="8:11" ht="30" x14ac:dyDescent="0.2">
      <c r="H24" s="155" t="s">
        <v>57</v>
      </c>
      <c r="I24" s="52" t="s">
        <v>58</v>
      </c>
      <c r="K24" s="55" t="s">
        <v>58</v>
      </c>
    </row>
    <row r="25" spans="8:11" x14ac:dyDescent="0.2">
      <c r="H25" s="156"/>
      <c r="I25" s="53"/>
      <c r="K25" s="56"/>
    </row>
    <row r="26" spans="8:11" ht="31" thickBot="1" x14ac:dyDescent="0.25">
      <c r="H26" s="157"/>
      <c r="I26" s="54" t="s">
        <v>59</v>
      </c>
      <c r="K26" s="57" t="s">
        <v>59</v>
      </c>
    </row>
    <row r="27" spans="8:11" ht="30" x14ac:dyDescent="0.2">
      <c r="H27" s="155" t="s">
        <v>60</v>
      </c>
      <c r="I27" s="52" t="s">
        <v>61</v>
      </c>
      <c r="K27" s="55" t="s">
        <v>61</v>
      </c>
    </row>
    <row r="28" spans="8:11" x14ac:dyDescent="0.2">
      <c r="H28" s="156"/>
      <c r="I28" s="53"/>
      <c r="K28" s="56"/>
    </row>
    <row r="29" spans="8:11" ht="31" thickBot="1" x14ac:dyDescent="0.25">
      <c r="H29" s="157"/>
      <c r="I29" s="54" t="s">
        <v>62</v>
      </c>
      <c r="K29" s="57" t="s">
        <v>62</v>
      </c>
    </row>
    <row r="30" spans="8:11" ht="30" x14ac:dyDescent="0.2">
      <c r="H30" s="155" t="s">
        <v>34</v>
      </c>
      <c r="I30" s="52" t="s">
        <v>58</v>
      </c>
      <c r="K30" s="55" t="s">
        <v>58</v>
      </c>
    </row>
    <row r="31" spans="8:11" x14ac:dyDescent="0.2">
      <c r="H31" s="156"/>
      <c r="I31" s="53"/>
      <c r="K31" s="56"/>
    </row>
    <row r="32" spans="8:11" ht="31" thickBot="1" x14ac:dyDescent="0.25">
      <c r="H32" s="157"/>
      <c r="I32" s="54" t="s">
        <v>63</v>
      </c>
      <c r="K32" s="57" t="s">
        <v>63</v>
      </c>
    </row>
    <row r="33" spans="8:11" ht="30" x14ac:dyDescent="0.2">
      <c r="H33" s="155" t="s">
        <v>64</v>
      </c>
      <c r="I33" s="52" t="s">
        <v>61</v>
      </c>
      <c r="K33" s="55" t="s">
        <v>61</v>
      </c>
    </row>
    <row r="34" spans="8:11" x14ac:dyDescent="0.2">
      <c r="H34" s="156"/>
      <c r="I34" s="53"/>
      <c r="K34" s="56"/>
    </row>
    <row r="35" spans="8:11" ht="31" thickBot="1" x14ac:dyDescent="0.25">
      <c r="H35" s="157"/>
      <c r="I35" s="54" t="s">
        <v>62</v>
      </c>
      <c r="K35" s="57" t="s">
        <v>62</v>
      </c>
    </row>
    <row r="36" spans="8:11" ht="30" x14ac:dyDescent="0.2">
      <c r="H36" s="155" t="s">
        <v>35</v>
      </c>
      <c r="I36" s="52" t="s">
        <v>65</v>
      </c>
      <c r="K36" s="55" t="s">
        <v>65</v>
      </c>
    </row>
    <row r="37" spans="8:11" x14ac:dyDescent="0.2">
      <c r="H37" s="156"/>
      <c r="I37" s="53"/>
      <c r="K37" s="56"/>
    </row>
    <row r="38" spans="8:11" ht="31" thickBot="1" x14ac:dyDescent="0.25">
      <c r="H38" s="157"/>
      <c r="I38" s="54" t="s">
        <v>66</v>
      </c>
      <c r="K38" s="57" t="s">
        <v>66</v>
      </c>
    </row>
  </sheetData>
  <mergeCells count="9">
    <mergeCell ref="H30:H32"/>
    <mergeCell ref="H33:H35"/>
    <mergeCell ref="H36:H38"/>
    <mergeCell ref="H12:H14"/>
    <mergeCell ref="H15:H17"/>
    <mergeCell ref="H18:H20"/>
    <mergeCell ref="H21:H23"/>
    <mergeCell ref="H24:H26"/>
    <mergeCell ref="H27:H2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o" ma:contentTypeID="0x010100C5F154AE7C2C9F4AB152BCDD5F20A2CE" ma:contentTypeVersion="6" ma:contentTypeDescription="Crear nuevo documento." ma:contentTypeScope="" ma:versionID="021e9f52fa96847ec36e1b48e5409140">
  <xsd:schema xmlns:xsd="http://www.w3.org/2001/XMLSchema" xmlns:xs="http://www.w3.org/2001/XMLSchema" xmlns:p="http://schemas.microsoft.com/office/2006/metadata/properties" xmlns:ns3="fddf1d85-b843-4883-8c9e-615ca3d9987f" xmlns:ns4="a9c56943-e0b1-4db2-b0ee-d93868731e05" targetNamespace="http://schemas.microsoft.com/office/2006/metadata/properties" ma:root="true" ma:fieldsID="08bf7e60dd3e5812fb2607dccd1f0057" ns3:_="" ns4:_="">
    <xsd:import namespace="fddf1d85-b843-4883-8c9e-615ca3d9987f"/>
    <xsd:import namespace="a9c56943-e0b1-4db2-b0ee-d93868731e0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ddf1d85-b843-4883-8c9e-615ca3d9987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9c56943-e0b1-4db2-b0ee-d93868731e0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6FD0150-A5DA-45A5-8831-5DCFE5BBC041}">
  <ds:schemaRefs>
    <ds:schemaRef ds:uri="http://schemas.microsoft.com/DataMashup"/>
  </ds:schemaRefs>
</ds:datastoreItem>
</file>

<file path=customXml/itemProps2.xml><?xml version="1.0" encoding="utf-8"?>
<ds:datastoreItem xmlns:ds="http://schemas.openxmlformats.org/officeDocument/2006/customXml" ds:itemID="{D83FC1AB-6CF6-4278-AD6D-503BF2211334}">
  <ds:schemaRefs>
    <ds:schemaRef ds:uri="http://www.w3.org/XML/1998/namespace"/>
    <ds:schemaRef ds:uri="http://purl.org/dc/elements/1.1/"/>
    <ds:schemaRef ds:uri="http://purl.org/dc/terms/"/>
    <ds:schemaRef ds:uri="fddf1d85-b843-4883-8c9e-615ca3d9987f"/>
    <ds:schemaRef ds:uri="http://schemas.microsoft.com/office/infopath/2007/PartnerControls"/>
    <ds:schemaRef ds:uri="http://purl.org/dc/dcmitype/"/>
    <ds:schemaRef ds:uri="http://schemas.microsoft.com/office/2006/metadata/properties"/>
    <ds:schemaRef ds:uri="http://schemas.microsoft.com/office/2006/documentManagement/types"/>
    <ds:schemaRef ds:uri="http://schemas.openxmlformats.org/package/2006/metadata/core-properties"/>
    <ds:schemaRef ds:uri="a9c56943-e0b1-4db2-b0ee-d93868731e05"/>
  </ds:schemaRefs>
</ds:datastoreItem>
</file>

<file path=customXml/itemProps3.xml><?xml version="1.0" encoding="utf-8"?>
<ds:datastoreItem xmlns:ds="http://schemas.openxmlformats.org/officeDocument/2006/customXml" ds:itemID="{D1908554-5548-4B90-8FA1-A1977E098ABA}">
  <ds:schemaRefs>
    <ds:schemaRef ds:uri="http://schemas.microsoft.com/sharepoint/v3/contenttype/forms"/>
  </ds:schemaRefs>
</ds:datastoreItem>
</file>

<file path=customXml/itemProps4.xml><?xml version="1.0" encoding="utf-8"?>
<ds:datastoreItem xmlns:ds="http://schemas.openxmlformats.org/officeDocument/2006/customXml" ds:itemID="{FB7501AE-903B-4C35-8C5C-CDD54F1634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ddf1d85-b843-4883-8c9e-615ca3d9987f"/>
    <ds:schemaRef ds:uri="a9c56943-e0b1-4db2-b0ee-d93868731e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1.Carta y exp habilitante</vt:lpstr>
      <vt:lpstr>2. Exp habilitante EJECUTADA</vt:lpstr>
      <vt:lpstr>3. Exp habilitante EN EJEC</vt:lpstr>
      <vt:lpstr>Hoja 1 variables</vt:lpstr>
      <vt:lpstr>'1.Carta y exp habilitante'!Área_de_impresión</vt:lpstr>
      <vt:lpstr>'2. Exp habilitante EJECUTADA'!Área_de_impresión</vt:lpstr>
      <vt:lpstr>'3. Exp habilitante EN EJEC'!Área_de_impresión</vt:lpstr>
      <vt:lpstr>RESPUESTASINO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2020-11-06T17:03:41Z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0x010100C5F154AE7C2C9F4AB152BCDD5F20A2CE</vt:lpwstr>
  </property>
</Properties>
</file>