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filterPrivacy="1"/>
  <xr:revisionPtr revIDLastSave="0" documentId="13_ncr:1_{2446D74F-A1FE-544B-AA5A-90F18A705908}" xr6:coauthVersionLast="45" xr6:coauthVersionMax="45" xr10:uidLastSave="{00000000-0000-0000-0000-000000000000}"/>
  <workbookProtection workbookAlgorithmName="SHA-512" workbookHashValue="l3HA+wuNIkotuHLCMhNbfCW720Z0SWMvfl2RNx3NwV6iyaTjG2oQU+MPQrLquLxuxaXjpOmlppONH8Sy1CgnZA==" workbookSaltValue="IjK0AhlF9DBy88OR2rnohg==" workbookSpinCount="100000" lockStructure="1"/>
  <bookViews>
    <workbookView xWindow="0" yWindow="460" windowWidth="27320" windowHeight="13660" tabRatio="942" activeTab="2" xr2:uid="{00000000-000D-0000-FFFF-FFFF00000000}"/>
  </bookViews>
  <sheets>
    <sheet name="1.Carta y exp habilitante" sheetId="3" r:id="rId1"/>
    <sheet name="2. Exp habilitante EJECUTADA" sheetId="5" r:id="rId2"/>
    <sheet name="3. Exp habilitante EN EJEC" sheetId="34" r:id="rId3"/>
    <sheet name="Hoja 1 variables" sheetId="4" state="hidden" r:id="rId4"/>
  </sheets>
  <externalReferences>
    <externalReference r:id="rId5"/>
    <externalReference r:id="rId6"/>
  </externalReferences>
  <definedNames>
    <definedName name="_xlnm.Print_Area" localSheetId="0">'1.Carta y exp habilitante'!$A$1:$K$25</definedName>
    <definedName name="_xlnm.Print_Area" localSheetId="1">'2. Exp habilitante EJECUTADA'!$A$1:$Q$15</definedName>
    <definedName name="_xlnm.Print_Area" localSheetId="2">'3. Exp habilitante EN EJEC'!$A$1:$O$15</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Q16" i="5" l="1"/>
  <c r="C1" i="5"/>
  <c r="O15" i="5" l="1"/>
  <c r="O14" i="5"/>
  <c r="O13" i="5"/>
  <c r="O11" i="5"/>
  <c r="N10" i="5"/>
  <c r="P10" i="5" s="1"/>
  <c r="N9" i="5"/>
  <c r="P9" i="5" s="1"/>
  <c r="P8" i="5"/>
  <c r="O7" i="5"/>
  <c r="P7" i="5" s="1"/>
  <c r="P6" i="5"/>
  <c r="N15" i="34" l="1"/>
  <c r="O15" i="34" s="1"/>
  <c r="N14" i="34"/>
  <c r="O14" i="34" s="1"/>
  <c r="N13" i="34"/>
  <c r="O13" i="34" s="1"/>
  <c r="N12" i="34"/>
  <c r="O12" i="34" s="1"/>
  <c r="N11" i="34"/>
  <c r="O11" i="34" s="1"/>
  <c r="N10" i="34"/>
  <c r="O10" i="34" s="1"/>
  <c r="N9" i="34"/>
  <c r="O9" i="34" s="1"/>
  <c r="N8" i="34"/>
  <c r="O8" i="34" s="1"/>
  <c r="N7" i="34"/>
  <c r="O7" i="34" s="1"/>
  <c r="N6" i="34"/>
  <c r="O6" i="34" s="1"/>
  <c r="O17" i="34" l="1"/>
  <c r="A18" i="34"/>
  <c r="E15" i="3" s="1"/>
  <c r="A17" i="5"/>
  <c r="A15" i="3" l="1"/>
  <c r="C15" i="3"/>
  <c r="J4" i="4"/>
  <c r="C1" i="34"/>
  <c r="G15" i="3" l="1"/>
  <c r="I18" i="3"/>
  <c r="J9" i="4"/>
  <c r="K9" i="4" s="1"/>
  <c r="J8" i="4"/>
  <c r="K8" i="4" s="1"/>
  <c r="J7" i="4"/>
  <c r="K7" i="4" s="1"/>
  <c r="J6" i="4"/>
  <c r="J5" i="4"/>
  <c r="K4" i="4"/>
  <c r="P11" i="5" l="1"/>
  <c r="P12" i="5"/>
  <c r="P13" i="5"/>
  <c r="P14" i="5"/>
  <c r="P15" i="5"/>
  <c r="K5" i="4" l="1"/>
  <c r="D23" i="3" s="1"/>
  <c r="K6" i="4"/>
  <c r="H22" i="3" l="1"/>
  <c r="H26" i="3" s="1"/>
</calcChain>
</file>

<file path=xl/sharedStrings.xml><?xml version="1.0" encoding="utf-8"?>
<sst xmlns="http://schemas.openxmlformats.org/spreadsheetml/2006/main" count="248" uniqueCount="137">
  <si>
    <t>PROPONENTE</t>
  </si>
  <si>
    <t>CARTA DE PRESENTACIÓN DE LA PROPUESTA</t>
  </si>
  <si>
    <t>Cumple con el requisito mínimo habilitante?</t>
  </si>
  <si>
    <t>SI</t>
  </si>
  <si>
    <t>NO</t>
  </si>
  <si>
    <t>Miembro que reporta la Experiencia</t>
  </si>
  <si>
    <t>Entidad Contratante</t>
  </si>
  <si>
    <t>Consecutivo RUP</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</si>
  <si>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</si>
  <si>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</si>
  <si>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</si>
  <si>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</si>
  <si>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</si>
  <si>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</si>
  <si>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</si>
  <si>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</si>
  <si>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</si>
  <si>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</si>
  <si>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</si>
  <si>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</si>
  <si>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</si>
  <si>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</si>
  <si>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</si>
  <si>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</si>
  <si>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</si>
  <si>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Requisito mínimo habilitante en SMMLV</t>
  </si>
  <si>
    <t>Actividades y /o obligaciones</t>
  </si>
  <si>
    <t>MIEMBROS DEL PROPONENTE PLURAL:</t>
  </si>
  <si>
    <t>PORCENTAJE DE PARTICIPACIÓN</t>
  </si>
  <si>
    <t xml:space="preserve">ACREDITA LA EXPERIENCIA </t>
  </si>
  <si>
    <t>Puntaje</t>
  </si>
  <si>
    <t>Valor acreditado en SMMLV por los contratos válidos de acuerdo a los requisitos habilitantes del numeral 5.3. del Pliego de Condiciones</t>
  </si>
  <si>
    <t>Valor del Contrato en SMMLV (RUP)
con % de participación</t>
  </si>
  <si>
    <t xml:space="preserve">Región </t>
  </si>
  <si>
    <t xml:space="preserve">Region </t>
  </si>
  <si>
    <t>Norte</t>
  </si>
  <si>
    <t>Oriente</t>
  </si>
  <si>
    <t>Sur</t>
  </si>
  <si>
    <t>Presupuesto</t>
  </si>
  <si>
    <t xml:space="preserve">REGION </t>
  </si>
  <si>
    <t xml:space="preserve"> En SMMLV</t>
  </si>
  <si>
    <t xml:space="preserve">SMMLV POR REGION </t>
  </si>
  <si>
    <t>RUP</t>
  </si>
  <si>
    <t xml:space="preserve">CERTIFICACION </t>
  </si>
  <si>
    <t>Nombre del contratista (RUP)</t>
  </si>
  <si>
    <t>Nombre del contratante (RUP)</t>
  </si>
  <si>
    <t>Porcentaje de participación en el valor ejecutado en caso de consorcios y uniones temporales (RUP)</t>
  </si>
  <si>
    <t xml:space="preserve">Antioquia </t>
  </si>
  <si>
    <r>
      <t>15 puntos:</t>
    </r>
    <r>
      <rPr>
        <sz val="11"/>
        <color theme="1"/>
        <rFont val="Arial Narrow"/>
        <family val="2"/>
      </rPr>
      <t xml:space="preserve">  93 accesos </t>
    </r>
  </si>
  <si>
    <r>
      <t>30 puntos:</t>
    </r>
    <r>
      <rPr>
        <sz val="11"/>
        <color theme="1"/>
        <rFont val="Arial Narrow"/>
        <family val="2"/>
      </rPr>
      <t xml:space="preserve"> 154 accesos</t>
    </r>
  </si>
  <si>
    <t xml:space="preserve">Cundinamarca  </t>
  </si>
  <si>
    <r>
      <t>15 puntos:</t>
    </r>
    <r>
      <rPr>
        <sz val="11"/>
        <color theme="1"/>
        <rFont val="Arial Narrow"/>
        <family val="2"/>
      </rPr>
      <t xml:space="preserve"> 56 accesos</t>
    </r>
  </si>
  <si>
    <r>
      <t>30 puntos:</t>
    </r>
    <r>
      <rPr>
        <sz val="11"/>
        <color theme="1"/>
        <rFont val="Arial Narrow"/>
        <family val="2"/>
      </rPr>
      <t xml:space="preserve"> 93 accesos</t>
    </r>
  </si>
  <si>
    <r>
      <t>15 puntos:</t>
    </r>
    <r>
      <rPr>
        <sz val="11"/>
        <color theme="1"/>
        <rFont val="Arial Narrow"/>
        <family val="2"/>
      </rPr>
      <t xml:space="preserve"> 43 accesos</t>
    </r>
  </si>
  <si>
    <r>
      <t>30 puntos:</t>
    </r>
    <r>
      <rPr>
        <sz val="11"/>
        <color theme="1"/>
        <rFont val="Arial Narrow"/>
        <family val="2"/>
      </rPr>
      <t xml:space="preserve"> 71 accesos</t>
    </r>
  </si>
  <si>
    <t>Eje cafetero</t>
  </si>
  <si>
    <r>
      <t>15 puntos:</t>
    </r>
    <r>
      <rPr>
        <sz val="11"/>
        <color theme="1"/>
        <rFont val="Arial Narrow"/>
        <family val="2"/>
      </rPr>
      <t xml:space="preserve"> 36 accesos</t>
    </r>
  </si>
  <si>
    <r>
      <t>30 puntos:</t>
    </r>
    <r>
      <rPr>
        <sz val="11"/>
        <color theme="1"/>
        <rFont val="Arial Narrow"/>
        <family val="2"/>
      </rPr>
      <t xml:space="preserve"> 61 accesos</t>
    </r>
  </si>
  <si>
    <t xml:space="preserve">Centro-occidente </t>
  </si>
  <si>
    <r>
      <t>15 puntos:</t>
    </r>
    <r>
      <rPr>
        <sz val="11"/>
        <color theme="1"/>
        <rFont val="Arial Narrow"/>
        <family val="2"/>
      </rPr>
      <t xml:space="preserve"> 42 accesos</t>
    </r>
  </si>
  <si>
    <r>
      <t>30 puntos:</t>
    </r>
    <r>
      <rPr>
        <sz val="11"/>
        <color theme="1"/>
        <rFont val="Arial Narrow"/>
        <family val="2"/>
      </rPr>
      <t xml:space="preserve"> 54 accesos</t>
    </r>
  </si>
  <si>
    <t>Pacífico</t>
  </si>
  <si>
    <r>
      <t>15 puntos:</t>
    </r>
    <r>
      <rPr>
        <sz val="11"/>
        <color theme="1"/>
        <rFont val="Arial Narrow"/>
        <family val="2"/>
      </rPr>
      <t xml:space="preserve"> 31 accesos</t>
    </r>
  </si>
  <si>
    <r>
      <t>30 puntos:</t>
    </r>
    <r>
      <rPr>
        <sz val="11"/>
        <color theme="1"/>
        <rFont val="Arial Narrow"/>
        <family val="2"/>
      </rPr>
      <t xml:space="preserve"> 52 accesos</t>
    </r>
  </si>
  <si>
    <r>
      <t>30 puntos:</t>
    </r>
    <r>
      <rPr>
        <sz val="11"/>
        <color theme="1"/>
        <rFont val="Arial Narrow"/>
        <family val="2"/>
      </rPr>
      <t xml:space="preserve">  70 accesos</t>
    </r>
  </si>
  <si>
    <t>Centro-oriente</t>
  </si>
  <si>
    <r>
      <t>15 puntos:</t>
    </r>
    <r>
      <rPr>
        <sz val="11"/>
        <color theme="1"/>
        <rFont val="Arial Narrow"/>
        <family val="2"/>
      </rPr>
      <t xml:space="preserve"> 27 accesos</t>
    </r>
  </si>
  <si>
    <r>
      <t>30 puntos:</t>
    </r>
    <r>
      <rPr>
        <sz val="11"/>
        <color theme="1"/>
        <rFont val="Arial Narrow"/>
        <family val="2"/>
      </rPr>
      <t xml:space="preserve"> 45 accesos</t>
    </r>
  </si>
  <si>
    <t>REGION A</t>
  </si>
  <si>
    <t>REGION B</t>
  </si>
  <si>
    <t xml:space="preserve">•	Presentar propuesta por un mismo proponente para ambas regiones (Región A y Región B), con la opción de ser adjudicatario sólo de una región, </t>
  </si>
  <si>
    <t xml:space="preserve">•	Presentar propuesta por un mismo proponente para ambas regiones (Región A y Región B), con la opción excepcional  de ser adjudicatario de las dos regiones, </t>
  </si>
  <si>
    <t>•	Presentarse en dos proponentes diferentes para ambas regiones (Región A y Región B), con la opción excepcional  de ser adjudicatario de las dos regiones 
REGION A</t>
  </si>
  <si>
    <t>•	Presentarse en dos proponentes diferentes para ambas regiones (Región A y Región B), con la opción excepcional  de ser adjudicatario de las dos regiones 
REGION B</t>
  </si>
  <si>
    <t>Fecha de terminación de los contratos ejecutados y terminados dentro de los diez (10) años anteriores a la fecha de cierre del presente proceso de selección</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</si>
  <si>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</si>
  <si>
    <t xml:space="preserve">Clasificación UNSPSC
81161700
81112100
83111600
</t>
  </si>
  <si>
    <t>Contrato Nacional o extranjero</t>
  </si>
  <si>
    <t xml:space="preserve">Moneda del contrato Contrato.
Si la moneda del contrato es diferente al dólar https://www1.oanda.com/lang/es/currency/converter/. </t>
  </si>
  <si>
    <t>valor en dolares</t>
  </si>
  <si>
    <t>No. de contratos con los cuales se acredita la experiencia</t>
  </si>
  <si>
    <t xml:space="preserve">No. de contratos terminados </t>
  </si>
  <si>
    <t xml:space="preserve">No. máximo de contratos en ejecución </t>
  </si>
  <si>
    <t>Equivalencia entre contratos terminados y contratos en ejecución</t>
  </si>
  <si>
    <t xml:space="preserve">Tiempo de operación del contrato. </t>
  </si>
  <si>
    <t>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</si>
  <si>
    <t xml:space="preserve"> Si la certificación incluye varios contratos, se debe identificar en forma precisa si se trata de adiciones, prórrogas u otrosíes al principal o son contratos diferentes, indicando en cada uno de ellos sus plazos (fecha de suscripción y/o de inicio del contrato y, tiempo de operación del contrato) y valor. Si la certificación incluye el Contrato principal con sus adiciones, prórrogas u otrosíes, se entenderá como un solo Contrato certificado.  </t>
  </si>
  <si>
    <t>Valor ejecutado por el Contratista. La fecha de corte para calcular el monto ejecutado deberá constar en la certificación y tendrá que ser anterior o coincidir con la fecha de expedición de dicha certificación.</t>
  </si>
  <si>
    <t>Indicar expresamente que los tres (3) años de operación a cargo del contratista, de acuerdo con el concepto del contratante, ha sido satisfactoria en cuanto al cumplimiento de los indicadores de calidad y niveles de servicio.</t>
  </si>
  <si>
    <t xml:space="preserve">SMMLV </t>
  </si>
  <si>
    <t>2. EXPERIENCIA COMO REQUISITO HABILITANTE</t>
  </si>
  <si>
    <t>3. REQUISITOS HABILITANTES</t>
  </si>
  <si>
    <t>CUMPLE CON LOS REQUISITOS HABILITANTES?</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</si>
  <si>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Europea.ç</t>
  </si>
  <si>
    <t>EMTEL SA ESP</t>
  </si>
  <si>
    <t>Nacional</t>
  </si>
  <si>
    <t>81161700
81112100
83111600</t>
  </si>
  <si>
    <t>Fondo de Tecnologías de la Información y las Comunicaciones</t>
  </si>
  <si>
    <t>I</t>
  </si>
  <si>
    <t>Pesos</t>
  </si>
  <si>
    <t>NA</t>
  </si>
  <si>
    <t>Empresa de Telecomunicaciones de Popayán SA EMTEL ESP</t>
  </si>
  <si>
    <t>Aunar esfuerzos técnicos, administrativos y financieros tendientes a la habilitación y promoción de espacios de acceso gratuito a internet a través de las zonas Wi-Fi que integran las TIC para el uso de la comunidad en el departamento del Meta.</t>
  </si>
  <si>
    <t>PREPACOL SAS</t>
  </si>
  <si>
    <t>Extranjero</t>
  </si>
  <si>
    <t>Dirección General de Centros Penales - DGCP San Salvador El Salvador</t>
  </si>
  <si>
    <t>Prestar el servicio de telefonía para todo el personal de internos recluidos al interior de once (11) establecimientos penitenciarios y carcelarios adscritos a la DGCP e implementación de sistemas de bloqueo, señales móviles y wifi al interior de los penales.
El servicio involucra suministro de equipos de comunicación, software para administración de plataforma, recaudo de dineros, software para administración de sistemas de bloqueo, implementación de redes y data center así como centro de monitoreo centralizado en las instalaciones de la DGCP.</t>
  </si>
  <si>
    <t>Dólares</t>
  </si>
  <si>
    <t>Prepago de Colombia SAS - PREPACOL SAS</t>
  </si>
  <si>
    <t>UNIDAD REGIONAL PARA EL DESARROLLO Y EXPERIENCIA DIGITAL U-RED UNION TEMPORAL</t>
  </si>
  <si>
    <t>PREPACOL TECHNOLOGY SAS</t>
  </si>
  <si>
    <t>ERT-ESP</t>
  </si>
  <si>
    <t>S3 SIMPLE SMART SPEEDY SAS</t>
  </si>
  <si>
    <t>TIGLOBAL SAS</t>
  </si>
  <si>
    <t>Instituto Nacional Penitenciario y Carcelario - INPEC</t>
  </si>
  <si>
    <t>Prestar el servicio de instalación y operación de infraestructura de telecomunicaciones para todo el personal de internos de los 41 establecimientos penitenciarios y carcelarios adscritos a la regional central</t>
  </si>
  <si>
    <t>ERT SA ESP</t>
  </si>
  <si>
    <t>Gobernación del Huila</t>
  </si>
  <si>
    <t xml:space="preserve">
81112100
</t>
  </si>
  <si>
    <t>Departamento del Valle del Cauca</t>
  </si>
  <si>
    <t>81161700
81112100</t>
  </si>
  <si>
    <t>Gobernación del Cauca - Secretaría de Educación y Cultura</t>
  </si>
  <si>
    <t>valor en dólares</t>
  </si>
  <si>
    <t>Prestar el servicio de acceso a Internet, fortalecimiento y mejoramiento de la infraestructura tecnológica y redes de datos en los establecimientos educativos del departamento del Huila señalados en el anexo 1 de este convenio, dentro del programa de Conexión Total - Red Educativa Nacional que lidera el Ministerio de Educación Nacional</t>
  </si>
  <si>
    <t>Empresa de Recursos Tecnológicos SA ESP</t>
  </si>
  <si>
    <t>Instalación, implementación, puesta en funcionamiento, mantenimiento de los equipos para conectar a Internet y suministro del servicio de conectividad para 519 sedes educativas oficiales ubicadas en los municipios  no certificados del departamento, de acuerdo con las especificcaciones técnicas establecidas por els Ministerio de Educación Nacional en la directiva ministerial #02 de 2014, en el marco del programa Conexión Total - Red Educativa Nacional.</t>
  </si>
  <si>
    <t>Alcaldía de Santa Marta Distrito Turístico, Cultural e Histórico</t>
  </si>
  <si>
    <t>Prestación de Servicios de Conectividad a Internet dedicado en fibra óptica para establecimientos educativos ubicados en el área urbana y radio enlaces para las ubicadas en las estribaciones de la Sierra Nevada de Santa Marta  para el mejoramiento de la calidad educativa en el Distrito de Santa Marta-Magdalena.</t>
  </si>
  <si>
    <t>Proveer el servicio de conectividad a Internet a través de canales dedicados a sedes educativas oficiales ubicadas  en los municipios no certificados en educación del departamento del Cauca, en el marco del programa Conexión Total.</t>
  </si>
  <si>
    <t>Habilitar y promover espacios de acceso gratuito a Internet a través de las zonas WI-Fi que integran las TIC, que se instalen a nivel Nacional en los departamentos de Arauca, Bolívar, Cauca, Cesar, Chocó, Córdoba, Cundinamarca, La Guajira, Guaviare, Norte de Santander, Nariño, Putumayo, Santander, Tolima y Valle, entre otros.</t>
  </si>
  <si>
    <t>Habilitar y promover espacios de acceso gratuito a Internet a través de las zonas WI-Fi que integran las TIC, que se instalen a nivel Nacional en los departamentos de Arauca, Bolívar, Cauca, Cesar, Chocó, Córdoba, Cundinamarca, La Guajira, Guaviare, Norte de Santander, Nariño, Sucre y Vichada, entre otros.</t>
  </si>
  <si>
    <t>Habilitar y promover espacios de acceso gratuito a Internet a través de las zonas WI-Fi que integran las TIC, que se instalen a nivel Nacional en los departamentos de Caquetá, Meta, Atlántico, Bogotá D.C, Bolívar, Boyacá, Caldas, Cauca, Córdoba, Magdalena, Norte de Santander, Risaralda, Santander, Sucre, Valle del Cauca, entre otros.</t>
  </si>
  <si>
    <t>Fondo de Tecnologías de la Información y las Comunicaciones y el Departametno del Meta</t>
  </si>
  <si>
    <t>EMTEL SA</t>
  </si>
  <si>
    <t xml:space="preserve">81161700
81112100 
</t>
  </si>
  <si>
    <t xml:space="preserve">
La certificación fue expedida 3 meses antes de la finalización del contrato objeto de la certificación, por lo cual no se puede evidenciar que el contrato haya terminado cumpliendo a satisfacción todas las obligaciones del mismo.</t>
  </si>
  <si>
    <r>
      <t xml:space="preserve">No cumple con  lo que  exige el pliego de condiciones, en los requisitos habilitantes donde se solicita: "...El objeto o las obligaciones de los contratos aportados deberá contener actividades de: 
</t>
    </r>
    <r>
      <rPr>
        <i/>
        <sz val="8"/>
        <rFont val="Calibri"/>
        <family val="2"/>
        <scheme val="minor"/>
      </rPr>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t>
    </r>
    <r>
      <rPr>
        <sz val="8"/>
        <rFont val="Calibri"/>
        <family val="2"/>
        <scheme val="minor"/>
      </rPr>
      <t xml:space="preserve">
Por otro lado la certificación no cumple con lo solicitado en el pliego de condiciones, de conformidad con lo establecido en el numeral  2.4. IDIOMA Y LEGALIZACIÓN DE DOCUMENTOS OTORGADOS EN EL EXTERIOR “ Para efectos del trámite de apostilla o legalización de documentos públicos otorgados en el exterior, debe estarse a lo establecido en la Resolución No. 1959 del 03 de agosto de 2020 </t>
    </r>
    <r>
      <rPr>
        <i/>
        <sz val="8"/>
        <rFont val="Calibri"/>
        <family val="2"/>
        <scheme val="minor"/>
      </rPr>
      <t>“Por la cual se dictan disposiciones en materia de apostillas y de legalizaciones de documentos y se deroga la Resolución 10547 del 14 de diciembre de 2018” expedida por el Ministerio de Relaciones Exteriores (.</t>
    </r>
    <r>
      <rPr>
        <sz val="8"/>
        <rFont val="Calibri"/>
        <family val="2"/>
        <scheme val="minor"/>
      </rPr>
      <t>)"  por lo cual deberá aportarse la correspondiente traducción oficial en los términos planteados en los pliegos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</si>
</sst>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Red]\-&quot;$&quot;#,##0.00"/>
    <numFmt numFmtId="44" formatCode="_-&quot;$&quot;* #,##0.00_-;\-&quot;$&quot;* #,##0.00_-;_-&quot;$&quot;* &quot;-&quot;??_-;_-@_-"/>
    <numFmt numFmtId="164" formatCode="&quot;$&quot;\ #,##0;[Red]\-&quot;$&quot;\ #,##0"/>
    <numFmt numFmtId="165" formatCode="_-&quot;$&quot;\ * #,##0_-;\-&quot;$&quot;\ * #,##0_-;_-&quot;$&quot;\ * &quot;-&quot;_-;_-@_-"/>
    <numFmt numFmtId="166" formatCode="_(&quot;$&quot;\ * #,##0.00_);_(&quot;$&quot;\ * \(#,##0.00\);_(&quot;$&quot;\ * &quot;-&quot;??_);_(@_)"/>
    <numFmt numFmtId="167" formatCode="_(* #,##0.00_);_(* \(#,##0.00\);_(* &quot;-&quot;??_);_(@_)"/>
    <numFmt numFmtId="168" formatCode="_(&quot;$&quot;\ * #,##0_);_(&quot;$&quot;\ * \(#,##0\);_(&quot;$&quot;\ *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1"/>
      <name val="Calibri"/>
      <family val="2"/>
      <scheme val="minor"/>
    </font>
    <font>
      <b/>
      <sz val="11"/>
      <color theme="1"/>
      <name val="Arial Narrow"/>
      <family val="2"/>
    </font>
    <font>
      <sz val="11"/>
      <color theme="1"/>
      <name val="Arial Narrow"/>
      <family val="2"/>
    </font>
    <font>
      <sz val="8"/>
      <color rgb="FF000000"/>
      <name val="Arial Narrow"/>
      <family val="2"/>
    </font>
    <font>
      <sz val="9"/>
      <color rgb="FF000000"/>
      <name val="Arial Narrow"/>
      <family val="2"/>
    </font>
    <font>
      <b/>
      <sz val="10"/>
      <name val="Calibri"/>
      <family val="2"/>
      <scheme val="minor"/>
    </font>
    <font>
      <i/>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s>
  <cellStyleXfs count="5">
    <xf numFmtId="0" fontId="0" fillId="0" borderId="0"/>
    <xf numFmtId="167"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144">
    <xf numFmtId="0" fontId="0" fillId="0" borderId="0" xfId="0"/>
    <xf numFmtId="0" fontId="0" fillId="2" borderId="0" xfId="0" applyFill="1" applyBorder="1"/>
    <xf numFmtId="0" fontId="3" fillId="2" borderId="0" xfId="0" applyFont="1" applyFill="1" applyBorder="1"/>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0" fillId="0" borderId="0" xfId="0" applyFill="1" applyBorder="1"/>
    <xf numFmtId="0" fontId="4" fillId="2" borderId="0" xfId="0" applyFont="1" applyFill="1" applyBorder="1" applyAlignment="1">
      <alignment horizontal="left"/>
    </xf>
    <xf numFmtId="0" fontId="0" fillId="0" borderId="1" xfId="0" applyBorder="1" applyAlignment="1">
      <alignment horizontal="center" vertical="center"/>
    </xf>
    <xf numFmtId="0" fontId="0" fillId="0" borderId="0" xfId="0" applyAlignment="1">
      <alignment horizontal="center" vertical="center"/>
    </xf>
    <xf numFmtId="0" fontId="7" fillId="3" borderId="1"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2" fillId="0" borderId="12" xfId="0" applyFont="1" applyFill="1" applyBorder="1" applyAlignment="1">
      <alignment vertical="center" wrapText="1"/>
    </xf>
    <xf numFmtId="0" fontId="4" fillId="2" borderId="11" xfId="0" applyFont="1" applyFill="1" applyBorder="1" applyAlignment="1">
      <alignment horizontal="center" vertical="center" wrapText="1"/>
    </xf>
    <xf numFmtId="0" fontId="4" fillId="2" borderId="7" xfId="0" applyFont="1" applyFill="1" applyBorder="1" applyAlignment="1">
      <alignment horizontal="center"/>
    </xf>
    <xf numFmtId="167"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8" fontId="7" fillId="3" borderId="1" xfId="2" applyNumberFormat="1" applyFont="1" applyFill="1" applyBorder="1" applyAlignment="1">
      <alignment vertical="center" wrapText="1"/>
    </xf>
    <xf numFmtId="0" fontId="7" fillId="3" borderId="1" xfId="0" applyFont="1" applyFill="1" applyBorder="1" applyAlignment="1">
      <alignment vertical="center" wrapText="1"/>
    </xf>
    <xf numFmtId="166" fontId="7" fillId="3" borderId="1" xfId="2" applyNumberFormat="1" applyFont="1" applyFill="1" applyBorder="1" applyAlignment="1">
      <alignment vertical="center" wrapText="1"/>
    </xf>
    <xf numFmtId="9" fontId="7" fillId="3"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7" fillId="3" borderId="1" xfId="0" applyFont="1" applyFill="1" applyBorder="1" applyAlignment="1">
      <alignment horizontal="justify" vertical="center" wrapText="1"/>
    </xf>
    <xf numFmtId="0" fontId="0" fillId="2" borderId="0" xfId="0" applyFill="1" applyBorder="1" applyAlignment="1">
      <alignment horizontal="justify" vertical="center"/>
    </xf>
    <xf numFmtId="168" fontId="7" fillId="0" borderId="0" xfId="2" applyNumberFormat="1" applyFont="1" applyFill="1" applyBorder="1" applyAlignment="1">
      <alignment vertical="center" wrapText="1"/>
    </xf>
    <xf numFmtId="166" fontId="0" fillId="0" borderId="0" xfId="0" applyNumberFormat="1" applyFill="1" applyBorder="1"/>
    <xf numFmtId="168" fontId="0" fillId="0" borderId="0" xfId="0" applyNumberFormat="1" applyFill="1" applyBorder="1"/>
    <xf numFmtId="167" fontId="7" fillId="0" borderId="0" xfId="1" applyNumberFormat="1" applyFont="1" applyFill="1" applyBorder="1" applyAlignment="1">
      <alignment vertical="center" wrapText="1"/>
    </xf>
    <xf numFmtId="0" fontId="12" fillId="0" borderId="16" xfId="0" applyFont="1" applyBorder="1" applyAlignment="1">
      <alignment vertical="center" wrapText="1"/>
    </xf>
    <xf numFmtId="0" fontId="0" fillId="0" borderId="8" xfId="0" applyBorder="1" applyAlignment="1">
      <alignment horizontal="center" vertical="center"/>
    </xf>
    <xf numFmtId="0" fontId="0" fillId="0" borderId="9" xfId="0" applyBorder="1"/>
    <xf numFmtId="164" fontId="13" fillId="0" borderId="20" xfId="0" applyNumberFormat="1" applyFont="1" applyBorder="1" applyAlignment="1">
      <alignment horizontal="right" vertical="center" wrapText="1"/>
    </xf>
    <xf numFmtId="0" fontId="0" fillId="0" borderId="2" xfId="0" applyBorder="1"/>
    <xf numFmtId="0" fontId="0" fillId="0" borderId="23" xfId="0" applyBorder="1"/>
    <xf numFmtId="0" fontId="0" fillId="0" borderId="17" xfId="0" applyBorder="1"/>
    <xf numFmtId="9" fontId="0" fillId="0" borderId="7" xfId="0" applyNumberFormat="1" applyBorder="1"/>
    <xf numFmtId="0" fontId="4" fillId="2" borderId="0" xfId="0" applyFont="1" applyFill="1" applyBorder="1" applyAlignment="1">
      <alignment horizontal="center"/>
    </xf>
    <xf numFmtId="0" fontId="5" fillId="6" borderId="1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5" xfId="0" applyFont="1" applyBorder="1" applyAlignment="1">
      <alignment horizontal="center" vertical="center" wrapText="1"/>
    </xf>
    <xf numFmtId="0" fontId="11" fillId="0" borderId="35"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3" xfId="0" applyFont="1" applyBorder="1" applyAlignment="1">
      <alignment horizontal="center" vertical="center" wrapText="1"/>
    </xf>
    <xf numFmtId="0" fontId="11" fillId="0" borderId="33" xfId="0" applyFont="1" applyBorder="1" applyAlignment="1">
      <alignment horizontal="center" vertical="center" wrapText="1"/>
    </xf>
    <xf numFmtId="0" fontId="10" fillId="0" borderId="32" xfId="0" applyFont="1" applyBorder="1" applyAlignment="1">
      <alignment horizontal="center" vertical="center" wrapText="1"/>
    </xf>
    <xf numFmtId="0" fontId="6" fillId="0" borderId="1" xfId="0" applyFont="1" applyFill="1" applyBorder="1" applyAlignment="1">
      <alignment horizontal="center" vertical="center" wrapText="1"/>
    </xf>
    <xf numFmtId="165" fontId="13" fillId="0" borderId="20" xfId="3" applyFont="1" applyBorder="1" applyAlignment="1">
      <alignment horizontal="right" vertical="center" wrapText="1"/>
    </xf>
    <xf numFmtId="0" fontId="0" fillId="0" borderId="1" xfId="0" applyFill="1" applyBorder="1" applyAlignment="1">
      <alignment horizontal="center"/>
    </xf>
    <xf numFmtId="3" fontId="0" fillId="0" borderId="1" xfId="0" applyNumberFormat="1" applyFill="1" applyBorder="1"/>
    <xf numFmtId="8" fontId="0" fillId="0" borderId="0" xfId="0" applyNumberFormat="1"/>
    <xf numFmtId="1" fontId="0" fillId="0" borderId="26" xfId="0" applyNumberFormat="1" applyBorder="1"/>
    <xf numFmtId="44" fontId="7" fillId="3" borderId="1" xfId="1" applyNumberFormat="1" applyFont="1" applyFill="1" applyBorder="1" applyAlignment="1">
      <alignment vertical="center" wrapText="1"/>
    </xf>
    <xf numFmtId="1" fontId="0" fillId="0" borderId="25" xfId="0" applyNumberFormat="1" applyBorder="1"/>
    <xf numFmtId="2" fontId="7" fillId="3" borderId="1" xfId="1" applyNumberFormat="1" applyFont="1" applyFill="1" applyBorder="1" applyAlignment="1">
      <alignment horizontal="left" vertical="center" wrapText="1" indent="3"/>
    </xf>
    <xf numFmtId="167" fontId="7" fillId="3" borderId="1" xfId="1" applyNumberFormat="1" applyFont="1" applyFill="1" applyBorder="1" applyAlignment="1">
      <alignment horizontal="center" vertical="center" wrapText="1"/>
    </xf>
    <xf numFmtId="2" fontId="7" fillId="3" borderId="1" xfId="1" applyNumberFormat="1" applyFont="1" applyFill="1" applyBorder="1" applyAlignment="1">
      <alignment horizontal="center" vertical="center" wrapText="1"/>
    </xf>
    <xf numFmtId="168" fontId="7" fillId="3" borderId="1" xfId="2" applyNumberFormat="1" applyFont="1" applyFill="1" applyBorder="1" applyAlignment="1">
      <alignment horizontal="center" vertical="center" wrapText="1"/>
    </xf>
    <xf numFmtId="0" fontId="2" fillId="2" borderId="0" xfId="0" applyFont="1" applyFill="1" applyBorder="1" applyAlignment="1">
      <alignment vertical="center" wrapText="1"/>
    </xf>
    <xf numFmtId="9" fontId="0" fillId="2" borderId="0" xfId="0" applyNumberFormat="1" applyFill="1" applyBorder="1" applyAlignment="1">
      <alignment horizontal="center" vertical="center" wrapText="1"/>
    </xf>
    <xf numFmtId="0" fontId="0" fillId="2" borderId="0" xfId="0" applyFill="1" applyBorder="1" applyAlignment="1">
      <alignment horizontal="center" vertical="center" wrapText="1"/>
    </xf>
    <xf numFmtId="2" fontId="7" fillId="3" borderId="1" xfId="1" applyNumberFormat="1" applyFont="1" applyFill="1" applyBorder="1" applyAlignment="1">
      <alignment vertical="center" wrapText="1"/>
    </xf>
    <xf numFmtId="0" fontId="8" fillId="3" borderId="1" xfId="0" applyFont="1" applyFill="1" applyBorder="1" applyAlignment="1">
      <alignment horizontal="right" vertical="center" wrapText="1"/>
    </xf>
    <xf numFmtId="0" fontId="8" fillId="3" borderId="1" xfId="0" applyFont="1" applyFill="1" applyBorder="1" applyAlignment="1">
      <alignment horizontal="center" vertical="center" wrapText="1"/>
    </xf>
    <xf numFmtId="166" fontId="0" fillId="0" borderId="0" xfId="2" applyFont="1" applyFill="1" applyBorder="1"/>
    <xf numFmtId="9" fontId="7" fillId="3" borderId="1" xfId="4" applyFont="1" applyFill="1" applyBorder="1" applyAlignment="1">
      <alignment horizontal="center" vertical="center" wrapText="1"/>
    </xf>
    <xf numFmtId="9" fontId="0" fillId="0" borderId="1" xfId="0" applyNumberForma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3" fillId="2" borderId="15"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5" xfId="0" applyFont="1" applyFill="1" applyBorder="1" applyAlignment="1">
      <alignment horizontal="center"/>
    </xf>
    <xf numFmtId="0" fontId="4" fillId="2" borderId="13" xfId="0" applyFont="1" applyFill="1" applyBorder="1" applyAlignment="1">
      <alignment horizontal="center"/>
    </xf>
    <xf numFmtId="0" fontId="4" fillId="2" borderId="14" xfId="0" applyFont="1" applyFill="1" applyBorder="1" applyAlignment="1">
      <alignment horizontal="center"/>
    </xf>
    <xf numFmtId="0" fontId="0" fillId="2" borderId="37" xfId="0" applyFill="1" applyBorder="1" applyAlignment="1">
      <alignment horizontal="center"/>
    </xf>
    <xf numFmtId="0" fontId="0" fillId="2" borderId="38" xfId="0" applyFill="1" applyBorder="1" applyAlignment="1">
      <alignment horizontal="center"/>
    </xf>
    <xf numFmtId="0" fontId="0" fillId="2" borderId="17"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3" fillId="2" borderId="2" xfId="0" quotePrefix="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9" fillId="2" borderId="1" xfId="0" applyFont="1" applyFill="1" applyBorder="1" applyAlignment="1">
      <alignment horizontal="left" vertical="center" wrapText="1"/>
    </xf>
    <xf numFmtId="167" fontId="4" fillId="4" borderId="2" xfId="1" applyFont="1" applyFill="1" applyBorder="1" applyAlignment="1">
      <alignment horizontal="center" vertical="center" wrapText="1"/>
    </xf>
    <xf numFmtId="167" fontId="4" fillId="4" borderId="3" xfId="1" applyFont="1" applyFill="1" applyBorder="1" applyAlignment="1">
      <alignment horizontal="center" vertical="center" wrapText="1"/>
    </xf>
    <xf numFmtId="167" fontId="4" fillId="4" borderId="4" xfId="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2" borderId="0" xfId="0" applyFont="1" applyFill="1" applyBorder="1" applyAlignment="1">
      <alignment horizontal="center"/>
    </xf>
    <xf numFmtId="0" fontId="4" fillId="2" borderId="5" xfId="0" applyFont="1" applyFill="1" applyBorder="1" applyAlignment="1">
      <alignment horizontal="left"/>
    </xf>
    <xf numFmtId="0" fontId="4" fillId="2" borderId="1"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4" xfId="0" applyFont="1" applyFill="1" applyBorder="1" applyAlignment="1">
      <alignment horizontal="center" vertical="center" wrapText="1"/>
    </xf>
    <xf numFmtId="1" fontId="4" fillId="2" borderId="2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9" fontId="0" fillId="0" borderId="2" xfId="0" applyNumberFormat="1" applyFill="1" applyBorder="1" applyAlignment="1">
      <alignment horizontal="center" vertical="center" wrapText="1"/>
    </xf>
    <xf numFmtId="9" fontId="0" fillId="0" borderId="4" xfId="0" applyNumberFormat="1" applyFill="1" applyBorder="1" applyAlignment="1">
      <alignment horizontal="center" vertical="center" wrapText="1"/>
    </xf>
    <xf numFmtId="0" fontId="4" fillId="2"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9" xfId="0" applyFont="1" applyFill="1" applyBorder="1" applyAlignment="1">
      <alignment horizontal="center" vertical="center"/>
    </xf>
    <xf numFmtId="0" fontId="4" fillId="0" borderId="0" xfId="0" applyFont="1" applyFill="1" applyBorder="1" applyAlignment="1">
      <alignment horizontal="center" vertical="center"/>
    </xf>
    <xf numFmtId="0" fontId="11" fillId="0" borderId="36" xfId="0" applyFont="1" applyBorder="1" applyAlignment="1">
      <alignment vertical="center" wrapText="1"/>
    </xf>
    <xf numFmtId="0" fontId="11" fillId="0" borderId="33" xfId="0" applyFont="1" applyBorder="1" applyAlignment="1">
      <alignment vertical="center" wrapText="1"/>
    </xf>
    <xf numFmtId="0" fontId="11" fillId="0" borderId="32" xfId="0" applyFont="1" applyBorder="1" applyAlignment="1">
      <alignment vertical="center" wrapText="1"/>
    </xf>
  </cellXfs>
  <cellStyles count="5">
    <cellStyle name="Millares" xfId="1" builtinId="3"/>
    <cellStyle name="Moneda" xfId="2" builtinId="4"/>
    <cellStyle name="Moneda [0]" xfId="3" builtinId="7"/>
    <cellStyle name="Normal" xfId="0" builtinId="0"/>
    <cellStyle name="Porcentaje" xfId="4"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ennyadrianabarreto/Dropbox/tareas%20estructuracion/2020/CENTROS%20DIGITALES/C:\Users\dianapalma\Documents\EvaluacionCD2020\U-RED%20Evaluacion%20291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variable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
  <sheetViews>
    <sheetView topLeftCell="A12" zoomScaleNormal="100" workbookViewId="0">
      <selection activeCell="D23" sqref="D23:G23"/>
    </sheetView>
  </sheetViews>
  <sheetFormatPr baseColWidth="10" defaultColWidth="9.1640625" defaultRowHeight="15" x14ac:dyDescent="0.2"/>
  <cols>
    <col min="1" max="1" width="22.83203125" style="1" customWidth="1"/>
    <col min="2" max="2" width="6.5" style="1" customWidth="1"/>
    <col min="3" max="3" width="11.6640625" style="1" customWidth="1"/>
    <col min="4" max="4" width="16.1640625" style="1" customWidth="1"/>
    <col min="5" max="5" width="18.6640625" style="1" customWidth="1"/>
    <col min="6" max="6" width="10.1640625" style="1" customWidth="1"/>
    <col min="7" max="7" width="9.83203125" style="1" customWidth="1"/>
    <col min="8" max="8" width="12.1640625" style="1" customWidth="1"/>
    <col min="9" max="9" width="6.5" style="1" customWidth="1"/>
    <col min="10" max="10" width="1.83203125" style="1" customWidth="1"/>
    <col min="11" max="11" width="14.1640625" style="1" customWidth="1"/>
    <col min="12" max="16384" width="9.1640625" style="1"/>
  </cols>
  <sheetData>
    <row r="1" spans="1:11" ht="15.75" customHeight="1" thickBot="1" x14ac:dyDescent="0.25">
      <c r="A1" s="17" t="s">
        <v>0</v>
      </c>
      <c r="B1" s="81" t="s">
        <v>109</v>
      </c>
      <c r="C1" s="82"/>
      <c r="D1" s="82"/>
      <c r="E1" s="82"/>
      <c r="F1" s="82"/>
      <c r="G1" s="82"/>
      <c r="H1" s="82"/>
      <c r="I1" s="82"/>
      <c r="J1" s="82"/>
      <c r="K1" s="83"/>
    </row>
    <row r="2" spans="1:11" ht="15.75" customHeight="1" x14ac:dyDescent="0.2">
      <c r="A2" s="42"/>
      <c r="B2" s="14"/>
      <c r="C2" s="14"/>
      <c r="D2" s="14"/>
      <c r="E2" s="14"/>
      <c r="F2" s="14"/>
      <c r="G2" s="14"/>
      <c r="H2" s="14"/>
      <c r="I2" s="14"/>
      <c r="J2" s="14"/>
      <c r="K2" s="14"/>
    </row>
    <row r="3" spans="1:11" ht="15.75" customHeight="1" x14ac:dyDescent="0.2">
      <c r="A3" s="13"/>
      <c r="B3" s="14"/>
      <c r="C3" s="14"/>
      <c r="D3" s="14"/>
      <c r="E3" s="14"/>
      <c r="F3" s="14"/>
      <c r="G3" s="14"/>
      <c r="H3" s="14"/>
      <c r="I3" s="14"/>
      <c r="J3" s="14"/>
      <c r="K3" s="14"/>
    </row>
    <row r="4" spans="1:11" ht="15.75" customHeight="1" x14ac:dyDescent="0.2">
      <c r="A4" s="95" t="s">
        <v>1</v>
      </c>
      <c r="B4" s="96"/>
      <c r="C4" s="96"/>
      <c r="D4" s="96"/>
      <c r="E4" s="96"/>
      <c r="F4" s="96"/>
      <c r="G4" s="96"/>
      <c r="H4" s="96"/>
      <c r="I4" s="97"/>
      <c r="J4" s="14"/>
      <c r="K4" s="14"/>
    </row>
    <row r="5" spans="1:11" ht="15.75" customHeight="1" x14ac:dyDescent="0.2">
      <c r="A5" s="110"/>
      <c r="B5" s="110"/>
      <c r="C5" s="110"/>
      <c r="D5" s="110"/>
      <c r="E5" s="110"/>
      <c r="F5" s="110"/>
      <c r="G5" s="110"/>
      <c r="H5" s="110"/>
      <c r="I5" s="110"/>
      <c r="J5" s="14"/>
      <c r="K5" s="14"/>
    </row>
    <row r="6" spans="1:11" ht="47.25" customHeight="1" x14ac:dyDescent="0.2">
      <c r="A6" s="16" t="s">
        <v>27</v>
      </c>
      <c r="B6" s="112" t="s">
        <v>28</v>
      </c>
      <c r="C6" s="112"/>
      <c r="D6" s="84" t="s">
        <v>29</v>
      </c>
      <c r="E6" s="85"/>
      <c r="F6" s="85"/>
      <c r="G6" s="85"/>
      <c r="H6" s="85"/>
      <c r="I6" s="86"/>
      <c r="J6" s="14"/>
      <c r="K6" s="14"/>
    </row>
    <row r="7" spans="1:11" ht="23.25" customHeight="1" x14ac:dyDescent="0.2">
      <c r="A7" s="15" t="s">
        <v>110</v>
      </c>
      <c r="B7" s="75">
        <v>0.25</v>
      </c>
      <c r="C7" s="75"/>
      <c r="D7" s="76" t="s">
        <v>3</v>
      </c>
      <c r="E7" s="77"/>
      <c r="F7" s="77"/>
      <c r="G7" s="77"/>
      <c r="H7" s="77"/>
      <c r="I7" s="78"/>
      <c r="J7" s="14"/>
      <c r="K7" s="14"/>
    </row>
    <row r="8" spans="1:11" ht="23.25" customHeight="1" x14ac:dyDescent="0.2">
      <c r="A8" s="15" t="s">
        <v>111</v>
      </c>
      <c r="B8" s="75">
        <v>0.27</v>
      </c>
      <c r="C8" s="75"/>
      <c r="D8" s="76" t="s">
        <v>3</v>
      </c>
      <c r="E8" s="77"/>
      <c r="F8" s="77"/>
      <c r="G8" s="77"/>
      <c r="H8" s="77"/>
      <c r="I8" s="78"/>
      <c r="J8" s="14"/>
      <c r="K8" s="14"/>
    </row>
    <row r="9" spans="1:11" ht="23.25" customHeight="1" x14ac:dyDescent="0.2">
      <c r="A9" s="15" t="s">
        <v>133</v>
      </c>
      <c r="B9" s="75">
        <v>0.27</v>
      </c>
      <c r="C9" s="75"/>
      <c r="D9" s="76" t="s">
        <v>3</v>
      </c>
      <c r="E9" s="77"/>
      <c r="F9" s="77"/>
      <c r="G9" s="77"/>
      <c r="H9" s="77"/>
      <c r="I9" s="78"/>
      <c r="J9" s="14"/>
      <c r="K9" s="14"/>
    </row>
    <row r="10" spans="1:11" ht="30.5" customHeight="1" x14ac:dyDescent="0.2">
      <c r="A10" s="15" t="s">
        <v>112</v>
      </c>
      <c r="B10" s="124">
        <v>0.19</v>
      </c>
      <c r="C10" s="125"/>
      <c r="D10" s="76" t="s">
        <v>4</v>
      </c>
      <c r="E10" s="77"/>
      <c r="F10" s="77"/>
      <c r="G10" s="77"/>
      <c r="H10" s="77"/>
      <c r="I10" s="78"/>
      <c r="J10" s="14"/>
      <c r="K10" s="14"/>
    </row>
    <row r="11" spans="1:11" ht="22.5" customHeight="1" x14ac:dyDescent="0.2">
      <c r="A11" s="15" t="s">
        <v>113</v>
      </c>
      <c r="B11" s="124">
        <v>0.02</v>
      </c>
      <c r="C11" s="125"/>
      <c r="D11" s="76" t="s">
        <v>4</v>
      </c>
      <c r="E11" s="77"/>
      <c r="F11" s="77"/>
      <c r="G11" s="77"/>
      <c r="H11" s="77"/>
      <c r="I11" s="78"/>
      <c r="J11" s="14"/>
      <c r="K11" s="14"/>
    </row>
    <row r="12" spans="1:11" ht="18" customHeight="1" x14ac:dyDescent="0.2">
      <c r="A12" s="67"/>
      <c r="B12" s="68"/>
      <c r="C12" s="68"/>
      <c r="D12" s="69"/>
      <c r="E12" s="69"/>
      <c r="F12" s="69"/>
      <c r="G12" s="69"/>
      <c r="H12" s="69"/>
      <c r="I12" s="69"/>
      <c r="J12" s="14"/>
      <c r="K12" s="14"/>
    </row>
    <row r="13" spans="1:11" ht="18" customHeight="1" x14ac:dyDescent="0.2">
      <c r="A13" s="67"/>
      <c r="B13" s="68"/>
      <c r="C13" s="68"/>
      <c r="D13" s="69"/>
      <c r="E13" s="69"/>
      <c r="F13" s="69"/>
      <c r="G13" s="69"/>
      <c r="H13" s="69"/>
      <c r="I13" s="69"/>
      <c r="J13" s="14"/>
      <c r="K13" s="14"/>
    </row>
    <row r="14" spans="1:11" ht="49" customHeight="1" x14ac:dyDescent="0.2">
      <c r="A14" s="79" t="s">
        <v>80</v>
      </c>
      <c r="B14" s="80"/>
      <c r="C14" s="79" t="s">
        <v>81</v>
      </c>
      <c r="D14" s="80"/>
      <c r="E14" s="79" t="s">
        <v>82</v>
      </c>
      <c r="F14" s="80"/>
      <c r="G14" s="84" t="s">
        <v>83</v>
      </c>
      <c r="H14" s="85"/>
      <c r="I14" s="86"/>
      <c r="J14" s="14"/>
      <c r="K14" s="14"/>
    </row>
    <row r="15" spans="1:11" ht="51" customHeight="1" x14ac:dyDescent="0.2">
      <c r="A15" s="79">
        <f>+'2. Exp habilitante EJECUTADA'!A17+'3. Exp habilitante EN EJEC'!A18</f>
        <v>10</v>
      </c>
      <c r="B15" s="80"/>
      <c r="C15" s="79">
        <f>+'2. Exp habilitante EJECUTADA'!A17</f>
        <v>10</v>
      </c>
      <c r="D15" s="80"/>
      <c r="E15" s="79">
        <f>+'3. Exp habilitante EN EJEC'!A18</f>
        <v>0</v>
      </c>
      <c r="F15" s="80"/>
      <c r="G15" s="100">
        <f>IF(AND(C15&gt;=E15,A15&lt;=10),1,0)</f>
        <v>1</v>
      </c>
      <c r="H15" s="101"/>
      <c r="I15" s="102"/>
      <c r="J15" s="14"/>
      <c r="K15" s="14"/>
    </row>
    <row r="16" spans="1:11" ht="15" customHeight="1" x14ac:dyDescent="0.2">
      <c r="A16" s="3"/>
      <c r="B16" s="4"/>
      <c r="C16" s="4"/>
      <c r="D16" s="4"/>
      <c r="E16" s="4"/>
      <c r="F16" s="3"/>
      <c r="G16" s="3"/>
      <c r="H16" s="3"/>
      <c r="I16" s="3"/>
    </row>
    <row r="17" spans="1:11" ht="15" customHeight="1" x14ac:dyDescent="0.2">
      <c r="A17" s="107" t="s">
        <v>90</v>
      </c>
      <c r="B17" s="108"/>
      <c r="C17" s="108"/>
      <c r="D17" s="108"/>
      <c r="E17" s="108"/>
      <c r="F17" s="108"/>
      <c r="G17" s="108"/>
      <c r="H17" s="108"/>
      <c r="I17" s="108"/>
      <c r="J17" s="108"/>
      <c r="K17" s="109"/>
    </row>
    <row r="18" spans="1:11" ht="30" customHeight="1" x14ac:dyDescent="0.2">
      <c r="A18" s="103" t="s">
        <v>31</v>
      </c>
      <c r="B18" s="103"/>
      <c r="C18" s="103"/>
      <c r="D18" s="103"/>
      <c r="E18" s="103"/>
      <c r="F18" s="103"/>
      <c r="G18" s="103"/>
      <c r="H18" s="103"/>
      <c r="I18" s="104">
        <f>+'2. Exp habilitante EJECUTADA'!Q16+'3. Exp habilitante EN EJEC'!O17</f>
        <v>44676.080000000009</v>
      </c>
      <c r="J18" s="105"/>
      <c r="K18" s="106"/>
    </row>
    <row r="19" spans="1:11" ht="15" customHeight="1" x14ac:dyDescent="0.2">
      <c r="A19" s="9"/>
      <c r="B19" s="9"/>
      <c r="C19" s="9"/>
      <c r="D19" s="9"/>
      <c r="E19" s="9"/>
      <c r="F19" s="9"/>
      <c r="G19" s="9"/>
      <c r="H19" s="9"/>
      <c r="I19" s="9"/>
      <c r="J19" s="9"/>
      <c r="K19" s="9"/>
    </row>
    <row r="20" spans="1:11" ht="10.5" customHeight="1" x14ac:dyDescent="0.2">
      <c r="A20" s="111"/>
      <c r="B20" s="111"/>
      <c r="C20" s="111"/>
      <c r="D20" s="111"/>
      <c r="E20" s="111"/>
      <c r="F20" s="111"/>
      <c r="G20" s="111"/>
      <c r="H20" s="111"/>
      <c r="I20" s="111"/>
      <c r="J20" s="111"/>
      <c r="K20" s="111"/>
    </row>
    <row r="21" spans="1:11" ht="30" customHeight="1" thickBot="1" x14ac:dyDescent="0.25">
      <c r="A21" s="98" t="s">
        <v>25</v>
      </c>
      <c r="B21" s="99"/>
      <c r="C21" s="99"/>
      <c r="D21" s="85"/>
      <c r="E21" s="85"/>
      <c r="F21" s="85"/>
      <c r="G21" s="86"/>
      <c r="H21" s="84" t="s">
        <v>2</v>
      </c>
      <c r="I21" s="85"/>
      <c r="J21" s="85"/>
      <c r="K21" s="86"/>
    </row>
    <row r="22" spans="1:11" ht="30" customHeight="1" thickBot="1" x14ac:dyDescent="0.25">
      <c r="A22" s="117" t="s">
        <v>39</v>
      </c>
      <c r="B22" s="118"/>
      <c r="C22" s="119"/>
      <c r="D22" s="120" t="s">
        <v>41</v>
      </c>
      <c r="E22" s="85"/>
      <c r="F22" s="85"/>
      <c r="G22" s="86"/>
      <c r="H22" s="98">
        <f>+IF($I$18&gt;=$D$23,1,0)</f>
        <v>0</v>
      </c>
      <c r="I22" s="99"/>
      <c r="J22" s="99"/>
      <c r="K22" s="113"/>
    </row>
    <row r="23" spans="1:11" ht="126" customHeight="1" thickBot="1" x14ac:dyDescent="0.25">
      <c r="A23" s="117" t="s">
        <v>69</v>
      </c>
      <c r="B23" s="118"/>
      <c r="C23" s="119"/>
      <c r="D23" s="121">
        <f>VLOOKUP(A23,'Hoja 1 variables'!H4:K9,4,FALSE)</f>
        <v>122186.13098113242</v>
      </c>
      <c r="E23" s="122"/>
      <c r="F23" s="122"/>
      <c r="G23" s="123"/>
      <c r="H23" s="114"/>
      <c r="I23" s="115"/>
      <c r="J23" s="115"/>
      <c r="K23" s="116"/>
    </row>
    <row r="24" spans="1:11" ht="15" customHeight="1" thickBot="1" x14ac:dyDescent="0.25">
      <c r="A24" s="2"/>
      <c r="B24" s="2"/>
      <c r="C24" s="2"/>
      <c r="D24" s="2"/>
      <c r="E24" s="2"/>
      <c r="F24" s="2"/>
      <c r="G24" s="2"/>
      <c r="H24" s="2"/>
      <c r="I24" s="2"/>
    </row>
    <row r="25" spans="1:11" ht="15" customHeight="1" thickBot="1" x14ac:dyDescent="0.25">
      <c r="A25" s="87" t="s">
        <v>91</v>
      </c>
      <c r="B25" s="88"/>
      <c r="C25" s="88"/>
      <c r="D25" s="88"/>
      <c r="E25" s="88"/>
      <c r="F25" s="88"/>
      <c r="G25" s="88"/>
      <c r="H25" s="88"/>
      <c r="I25" s="88"/>
      <c r="J25" s="88"/>
      <c r="K25" s="89"/>
    </row>
    <row r="26" spans="1:11" ht="16" thickBot="1" x14ac:dyDescent="0.25">
      <c r="A26" s="90" t="s">
        <v>92</v>
      </c>
      <c r="B26" s="91"/>
      <c r="C26" s="91"/>
      <c r="D26" s="91"/>
      <c r="E26" s="91"/>
      <c r="F26" s="91"/>
      <c r="G26" s="91"/>
      <c r="H26" s="92">
        <f>+IF(SUM(H22,G15)=2,1,0)</f>
        <v>0</v>
      </c>
      <c r="I26" s="93"/>
      <c r="J26" s="93"/>
      <c r="K26" s="94"/>
    </row>
  </sheetData>
  <sheetProtection algorithmName="SHA-512" hashValue="JwzraRCy8vQxWwi1K6xL3oXK8OFpqjySTrY1jWijMNGQ4WggHPgzy4coYL7vyFRMwANzmSFICvpie+vKtyr80A==" saltValue="2xUACuiW2EzzGdzuYC/HFg==" spinCount="100000" sheet="1" objects="1" scenarios="1"/>
  <dataConsolidate/>
  <mergeCells count="37">
    <mergeCell ref="H22:K23"/>
    <mergeCell ref="D8:I8"/>
    <mergeCell ref="B9:C9"/>
    <mergeCell ref="D9:I9"/>
    <mergeCell ref="A23:C23"/>
    <mergeCell ref="A22:C22"/>
    <mergeCell ref="D22:G22"/>
    <mergeCell ref="D23:G23"/>
    <mergeCell ref="A14:B14"/>
    <mergeCell ref="C14:D14"/>
    <mergeCell ref="E14:F14"/>
    <mergeCell ref="B10:C10"/>
    <mergeCell ref="D10:I10"/>
    <mergeCell ref="B11:C11"/>
    <mergeCell ref="D11:I11"/>
    <mergeCell ref="A25:K25"/>
    <mergeCell ref="A26:G26"/>
    <mergeCell ref="H26:K26"/>
    <mergeCell ref="A4:I4"/>
    <mergeCell ref="A21:G21"/>
    <mergeCell ref="B8:C8"/>
    <mergeCell ref="E15:F15"/>
    <mergeCell ref="G14:I14"/>
    <mergeCell ref="G15:I15"/>
    <mergeCell ref="A18:H18"/>
    <mergeCell ref="I18:K18"/>
    <mergeCell ref="A17:K17"/>
    <mergeCell ref="A5:I5"/>
    <mergeCell ref="A20:K20"/>
    <mergeCell ref="H21:K21"/>
    <mergeCell ref="B6:C6"/>
    <mergeCell ref="B7:C7"/>
    <mergeCell ref="D7:I7"/>
    <mergeCell ref="A15:B15"/>
    <mergeCell ref="C15:D15"/>
    <mergeCell ref="B1:K1"/>
    <mergeCell ref="D6:I6"/>
  </mergeCells>
  <dataValidations count="2">
    <dataValidation type="list" showInputMessage="1" showErrorMessage="1" prompt="Seleccionar SI o NO" sqref="D6:D13" xr:uid="{00000000-0002-0000-0100-000000000000}">
      <formula1>RESPUESTASINO</formula1>
    </dataValidation>
    <dataValidation showInputMessage="1" showErrorMessage="1" prompt="Seleccionar SI o NO" sqref="G14:I15" xr:uid="{08ABB49C-2ED8-DD43-A594-483F1561AE57}"/>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92B792C-9303-4EC9-BFE0-1FFF15668F0E}">
          <x14:formula1>
            <xm:f>'Hoja 1 variables'!$H$4:$H$9</xm:f>
          </x14:formula1>
          <xm:sqref>A23:C23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B22"/>
  <sheetViews>
    <sheetView topLeftCell="S3" zoomScale="140" zoomScaleNormal="140" workbookViewId="0">
      <selection activeCell="AB4" sqref="AB4:AB5"/>
    </sheetView>
  </sheetViews>
  <sheetFormatPr baseColWidth="10" defaultColWidth="9.1640625" defaultRowHeight="15" x14ac:dyDescent="0.2"/>
  <cols>
    <col min="1" max="1" width="6.6640625" style="1" customWidth="1"/>
    <col min="2" max="2" width="12.1640625" style="1" customWidth="1"/>
    <col min="3" max="3" width="18.1640625" style="1" customWidth="1"/>
    <col min="4" max="4" width="9" style="1" customWidth="1"/>
    <col min="5" max="5" width="10.6640625" style="1" customWidth="1"/>
    <col min="6" max="6" width="18.1640625" style="1" customWidth="1"/>
    <col min="7" max="7" width="52" style="1" customWidth="1"/>
    <col min="8" max="8" width="9" style="1" bestFit="1" customWidth="1"/>
    <col min="9" max="9" width="8.83203125" style="1" customWidth="1"/>
    <col min="10" max="10" width="5.5" style="1" customWidth="1"/>
    <col min="11" max="11" width="5.33203125" style="1" customWidth="1"/>
    <col min="12" max="13" width="17.83203125" style="1" customWidth="1"/>
    <col min="14" max="14" width="16.6640625" style="1" bestFit="1" customWidth="1"/>
    <col min="15" max="15" width="15" style="1" bestFit="1" customWidth="1"/>
    <col min="16" max="16" width="16" style="1" customWidth="1"/>
    <col min="17" max="17" width="23.5" style="29" customWidth="1"/>
    <col min="18" max="18" width="14.33203125" style="1" customWidth="1"/>
    <col min="19" max="19" width="18.1640625" style="1" customWidth="1"/>
    <col min="20" max="20" width="16.6640625" style="1" bestFit="1" customWidth="1"/>
    <col min="21" max="21" width="15" style="1" bestFit="1" customWidth="1"/>
    <col min="22" max="22" width="16.6640625" style="1" bestFit="1" customWidth="1"/>
    <col min="23" max="23" width="16.83203125" style="1" customWidth="1"/>
    <col min="24" max="24" width="22.5" style="1" customWidth="1"/>
    <col min="25" max="25" width="9.1640625" style="1"/>
    <col min="26" max="26" width="17" style="1" customWidth="1"/>
    <col min="27" max="27" width="9.1640625" style="1"/>
    <col min="28" max="28" width="72.6640625" style="1" customWidth="1"/>
    <col min="29" max="16384" width="9.1640625" style="1"/>
  </cols>
  <sheetData>
    <row r="1" spans="1:28" ht="20.25" customHeight="1" x14ac:dyDescent="0.2">
      <c r="A1" s="126" t="s">
        <v>0</v>
      </c>
      <c r="B1" s="126"/>
      <c r="C1" s="129" t="str">
        <f>+'1.Carta y exp habilitante'!B1</f>
        <v>UNIDAD REGIONAL PARA EL DESARROLLO Y EXPERIENCIA DIGITAL U-RED UNION TEMPORAL</v>
      </c>
      <c r="D1" s="129"/>
      <c r="E1" s="129"/>
      <c r="F1" s="129"/>
      <c r="G1" s="129"/>
      <c r="H1" s="129"/>
      <c r="I1" s="129"/>
      <c r="J1" s="129"/>
      <c r="K1" s="129"/>
      <c r="L1" s="129"/>
      <c r="M1" s="129"/>
      <c r="N1" s="129"/>
      <c r="O1" s="129"/>
      <c r="P1" s="129"/>
      <c r="Q1" s="129"/>
      <c r="R1" s="129"/>
      <c r="S1" s="129"/>
      <c r="T1" s="129"/>
      <c r="U1" s="129"/>
      <c r="V1" s="129"/>
      <c r="W1" s="129"/>
      <c r="X1" s="129"/>
      <c r="Y1" s="129"/>
      <c r="Z1" s="129"/>
      <c r="AA1" s="129"/>
      <c r="AB1" s="129"/>
    </row>
    <row r="2" spans="1:28" x14ac:dyDescent="0.2">
      <c r="B2" s="2"/>
      <c r="C2" s="2"/>
      <c r="D2" s="2"/>
      <c r="E2" s="2"/>
      <c r="F2" s="2"/>
      <c r="G2" s="2"/>
      <c r="H2" s="2"/>
      <c r="I2" s="2"/>
      <c r="J2" s="2"/>
      <c r="K2" s="2"/>
      <c r="L2" s="2"/>
      <c r="M2" s="2"/>
    </row>
    <row r="3" spans="1:28" x14ac:dyDescent="0.2">
      <c r="B3" s="2"/>
      <c r="C3" s="2"/>
      <c r="D3" s="2"/>
      <c r="E3" s="2"/>
      <c r="F3" s="2"/>
      <c r="G3" s="2"/>
      <c r="H3" s="2"/>
      <c r="I3" s="2"/>
      <c r="J3" s="2"/>
      <c r="K3" s="2"/>
      <c r="L3" s="2"/>
      <c r="M3" s="2"/>
    </row>
    <row r="4" spans="1:28" s="5" customFormat="1" ht="34.5" customHeight="1" x14ac:dyDescent="0.15">
      <c r="A4" s="127" t="s">
        <v>18</v>
      </c>
      <c r="B4" s="127" t="s">
        <v>5</v>
      </c>
      <c r="C4" s="132" t="s">
        <v>77</v>
      </c>
      <c r="D4" s="127" t="s">
        <v>7</v>
      </c>
      <c r="E4" s="127" t="s">
        <v>76</v>
      </c>
      <c r="F4" s="127" t="s">
        <v>6</v>
      </c>
      <c r="G4" s="127" t="s">
        <v>75</v>
      </c>
      <c r="H4" s="127" t="s">
        <v>8</v>
      </c>
      <c r="I4" s="127" t="s">
        <v>9</v>
      </c>
      <c r="J4" s="128" t="s">
        <v>10</v>
      </c>
      <c r="K4" s="128"/>
      <c r="L4" s="130" t="s">
        <v>78</v>
      </c>
      <c r="M4" s="130" t="s">
        <v>122</v>
      </c>
      <c r="N4" s="127" t="s">
        <v>13</v>
      </c>
      <c r="O4" s="127" t="s">
        <v>14</v>
      </c>
      <c r="P4" s="127" t="s">
        <v>15</v>
      </c>
      <c r="Q4" s="134" t="s">
        <v>42</v>
      </c>
      <c r="R4" s="135"/>
      <c r="S4" s="135"/>
      <c r="T4" s="136"/>
      <c r="U4" s="134" t="s">
        <v>43</v>
      </c>
      <c r="V4" s="135"/>
      <c r="W4" s="135"/>
      <c r="X4" s="135"/>
      <c r="Y4" s="135"/>
      <c r="Z4" s="136"/>
      <c r="AA4" s="127" t="s">
        <v>16</v>
      </c>
      <c r="AB4" s="127" t="s">
        <v>17</v>
      </c>
    </row>
    <row r="5" spans="1:28" s="5" customFormat="1" ht="114" customHeight="1" x14ac:dyDescent="0.15">
      <c r="A5" s="127"/>
      <c r="B5" s="127"/>
      <c r="C5" s="133"/>
      <c r="D5" s="127"/>
      <c r="E5" s="127"/>
      <c r="F5" s="127"/>
      <c r="G5" s="127"/>
      <c r="H5" s="127"/>
      <c r="I5" s="127"/>
      <c r="J5" s="26" t="s">
        <v>11</v>
      </c>
      <c r="K5" s="26" t="s">
        <v>12</v>
      </c>
      <c r="L5" s="131"/>
      <c r="M5" s="131"/>
      <c r="N5" s="127"/>
      <c r="O5" s="127"/>
      <c r="P5" s="127"/>
      <c r="Q5" s="43" t="s">
        <v>32</v>
      </c>
      <c r="R5" s="44" t="s">
        <v>44</v>
      </c>
      <c r="S5" s="44" t="s">
        <v>45</v>
      </c>
      <c r="T5" s="44" t="s">
        <v>46</v>
      </c>
      <c r="U5" s="45" t="s">
        <v>21</v>
      </c>
      <c r="V5" s="45" t="s">
        <v>26</v>
      </c>
      <c r="W5" s="45" t="s">
        <v>22</v>
      </c>
      <c r="X5" s="45" t="s">
        <v>23</v>
      </c>
      <c r="Y5" s="45" t="s">
        <v>24</v>
      </c>
      <c r="Z5" s="46" t="s">
        <v>74</v>
      </c>
      <c r="AA5" s="127"/>
      <c r="AB5" s="127"/>
    </row>
    <row r="6" spans="1:28" ht="48" x14ac:dyDescent="0.2">
      <c r="A6" s="12">
        <v>1</v>
      </c>
      <c r="B6" s="12" t="s">
        <v>94</v>
      </c>
      <c r="C6" s="12" t="s">
        <v>95</v>
      </c>
      <c r="D6" s="19">
        <v>92</v>
      </c>
      <c r="E6" s="19" t="s">
        <v>96</v>
      </c>
      <c r="F6" s="19" t="s">
        <v>97</v>
      </c>
      <c r="G6" s="23" t="s">
        <v>129</v>
      </c>
      <c r="H6" s="20">
        <v>43046</v>
      </c>
      <c r="I6" s="20">
        <v>43555</v>
      </c>
      <c r="J6" s="19" t="s">
        <v>98</v>
      </c>
      <c r="K6" s="21">
        <v>1</v>
      </c>
      <c r="L6" s="21" t="s">
        <v>99</v>
      </c>
      <c r="M6" s="21" t="s">
        <v>100</v>
      </c>
      <c r="N6" s="22">
        <v>4330560667</v>
      </c>
      <c r="O6" s="24">
        <v>828116</v>
      </c>
      <c r="P6" s="63">
        <f>+N6/O6</f>
        <v>5229.4131099990818</v>
      </c>
      <c r="Q6" s="64">
        <v>5229.41</v>
      </c>
      <c r="R6" s="18" t="s">
        <v>101</v>
      </c>
      <c r="S6" s="18" t="s">
        <v>97</v>
      </c>
      <c r="T6" s="74">
        <v>1</v>
      </c>
      <c r="U6" s="12">
        <v>1</v>
      </c>
      <c r="V6" s="12">
        <v>1</v>
      </c>
      <c r="W6" s="12">
        <v>1</v>
      </c>
      <c r="X6" s="12">
        <v>1</v>
      </c>
      <c r="Y6" s="12">
        <v>1</v>
      </c>
      <c r="Z6" s="12">
        <v>1</v>
      </c>
      <c r="AA6" s="12">
        <v>1</v>
      </c>
      <c r="AB6" s="27"/>
    </row>
    <row r="7" spans="1:28" ht="48" x14ac:dyDescent="0.2">
      <c r="A7" s="12">
        <v>1</v>
      </c>
      <c r="B7" s="12" t="s">
        <v>94</v>
      </c>
      <c r="C7" s="12" t="s">
        <v>95</v>
      </c>
      <c r="D7" s="12">
        <v>93</v>
      </c>
      <c r="E7" s="19" t="s">
        <v>96</v>
      </c>
      <c r="F7" s="19" t="s">
        <v>97</v>
      </c>
      <c r="G7" s="23" t="s">
        <v>130</v>
      </c>
      <c r="H7" s="20">
        <v>43046</v>
      </c>
      <c r="I7" s="20">
        <v>43555</v>
      </c>
      <c r="J7" s="19" t="s">
        <v>98</v>
      </c>
      <c r="K7" s="21">
        <v>1</v>
      </c>
      <c r="L7" s="21" t="s">
        <v>99</v>
      </c>
      <c r="M7" s="21" t="s">
        <v>100</v>
      </c>
      <c r="N7" s="22">
        <v>9064660005</v>
      </c>
      <c r="O7" s="24">
        <f>O6</f>
        <v>828116</v>
      </c>
      <c r="P7" s="65">
        <f t="shared" ref="P7:P10" si="0">+N7/O7</f>
        <v>10946.123495983655</v>
      </c>
      <c r="Q7" s="18">
        <v>10946.12</v>
      </c>
      <c r="R7" s="18" t="s">
        <v>101</v>
      </c>
      <c r="S7" s="18" t="s">
        <v>97</v>
      </c>
      <c r="T7" s="74">
        <v>1</v>
      </c>
      <c r="U7" s="12">
        <v>1</v>
      </c>
      <c r="V7" s="12">
        <v>1</v>
      </c>
      <c r="W7" s="12">
        <v>1</v>
      </c>
      <c r="X7" s="12">
        <v>1</v>
      </c>
      <c r="Y7" s="12">
        <v>1</v>
      </c>
      <c r="Z7" s="12">
        <v>1</v>
      </c>
      <c r="AA7" s="12">
        <v>1</v>
      </c>
      <c r="AB7" s="27"/>
    </row>
    <row r="8" spans="1:28" ht="48" x14ac:dyDescent="0.2">
      <c r="A8" s="12">
        <v>1</v>
      </c>
      <c r="B8" s="12" t="s">
        <v>94</v>
      </c>
      <c r="C8" s="12" t="s">
        <v>95</v>
      </c>
      <c r="D8" s="12">
        <v>94</v>
      </c>
      <c r="E8" s="19" t="s">
        <v>96</v>
      </c>
      <c r="F8" s="19" t="s">
        <v>97</v>
      </c>
      <c r="G8" s="23" t="s">
        <v>131</v>
      </c>
      <c r="H8" s="20">
        <v>43049</v>
      </c>
      <c r="I8" s="20">
        <v>43555</v>
      </c>
      <c r="J8" s="19" t="s">
        <v>98</v>
      </c>
      <c r="K8" s="21">
        <v>1</v>
      </c>
      <c r="L8" s="21" t="s">
        <v>99</v>
      </c>
      <c r="M8" s="21" t="s">
        <v>100</v>
      </c>
      <c r="N8" s="22">
        <v>5403446497</v>
      </c>
      <c r="O8" s="24">
        <v>828116</v>
      </c>
      <c r="P8" s="65">
        <f t="shared" si="0"/>
        <v>6524.9874377502665</v>
      </c>
      <c r="Q8" s="18">
        <v>6524.98</v>
      </c>
      <c r="R8" s="18" t="s">
        <v>101</v>
      </c>
      <c r="S8" s="18" t="s">
        <v>97</v>
      </c>
      <c r="T8" s="74">
        <v>1</v>
      </c>
      <c r="U8" s="12">
        <v>1</v>
      </c>
      <c r="V8" s="12">
        <v>1</v>
      </c>
      <c r="W8" s="12">
        <v>1</v>
      </c>
      <c r="X8" s="12">
        <v>1</v>
      </c>
      <c r="Y8" s="12">
        <v>1</v>
      </c>
      <c r="Z8" s="12">
        <v>1</v>
      </c>
      <c r="AA8" s="12">
        <v>1</v>
      </c>
      <c r="AB8" s="27"/>
    </row>
    <row r="9" spans="1:28" ht="84" customHeight="1" x14ac:dyDescent="0.2">
      <c r="A9" s="12">
        <v>1</v>
      </c>
      <c r="B9" s="12" t="s">
        <v>94</v>
      </c>
      <c r="C9" s="12" t="s">
        <v>95</v>
      </c>
      <c r="D9" s="12">
        <v>98</v>
      </c>
      <c r="E9" s="19" t="s">
        <v>96</v>
      </c>
      <c r="F9" s="19" t="s">
        <v>97</v>
      </c>
      <c r="G9" s="23" t="s">
        <v>102</v>
      </c>
      <c r="H9" s="20">
        <v>43055</v>
      </c>
      <c r="I9" s="20">
        <v>43465</v>
      </c>
      <c r="J9" s="19" t="s">
        <v>98</v>
      </c>
      <c r="K9" s="21">
        <v>1</v>
      </c>
      <c r="L9" s="21" t="s">
        <v>99</v>
      </c>
      <c r="M9" s="21" t="s">
        <v>100</v>
      </c>
      <c r="N9" s="22">
        <f>2264587024+2264587023</f>
        <v>4529174047</v>
      </c>
      <c r="O9" s="24">
        <v>781242</v>
      </c>
      <c r="P9" s="65">
        <f t="shared" si="0"/>
        <v>5797.4021455579705</v>
      </c>
      <c r="Q9" s="18">
        <v>5797.4</v>
      </c>
      <c r="R9" s="18" t="s">
        <v>101</v>
      </c>
      <c r="S9" s="18" t="s">
        <v>132</v>
      </c>
      <c r="T9" s="74">
        <v>1</v>
      </c>
      <c r="U9" s="12">
        <v>1</v>
      </c>
      <c r="V9" s="12">
        <v>1</v>
      </c>
      <c r="W9" s="12">
        <v>1</v>
      </c>
      <c r="X9" s="12">
        <v>1</v>
      </c>
      <c r="Y9" s="12">
        <v>1</v>
      </c>
      <c r="Z9" s="12">
        <v>1</v>
      </c>
      <c r="AA9" s="12">
        <v>1</v>
      </c>
      <c r="AB9" s="27"/>
    </row>
    <row r="10" spans="1:28" ht="207" customHeight="1" x14ac:dyDescent="0.2">
      <c r="A10" s="12">
        <v>1</v>
      </c>
      <c r="B10" s="12" t="s">
        <v>103</v>
      </c>
      <c r="C10" s="12" t="s">
        <v>104</v>
      </c>
      <c r="D10" s="12">
        <v>10</v>
      </c>
      <c r="E10" s="19" t="s">
        <v>134</v>
      </c>
      <c r="F10" s="19" t="s">
        <v>105</v>
      </c>
      <c r="G10" s="23" t="s">
        <v>106</v>
      </c>
      <c r="H10" s="20">
        <v>41333</v>
      </c>
      <c r="I10" s="20">
        <v>43524</v>
      </c>
      <c r="J10" s="19" t="s">
        <v>98</v>
      </c>
      <c r="K10" s="21">
        <v>1</v>
      </c>
      <c r="L10" s="21" t="s">
        <v>107</v>
      </c>
      <c r="M10" s="66">
        <v>8966354</v>
      </c>
      <c r="N10" s="22">
        <f>M10*3072.01</f>
        <v>27544729151.540001</v>
      </c>
      <c r="O10" s="24">
        <v>828116</v>
      </c>
      <c r="P10" s="70">
        <f t="shared" si="0"/>
        <v>33261.921218210977</v>
      </c>
      <c r="Q10" s="18">
        <v>33261.919999999998</v>
      </c>
      <c r="R10" s="18" t="s">
        <v>108</v>
      </c>
      <c r="S10" s="64" t="s">
        <v>105</v>
      </c>
      <c r="T10" s="74">
        <v>1</v>
      </c>
      <c r="U10" s="12">
        <v>0</v>
      </c>
      <c r="V10" s="12">
        <v>0</v>
      </c>
      <c r="W10" s="12">
        <v>1</v>
      </c>
      <c r="X10" s="12">
        <v>1</v>
      </c>
      <c r="Y10" s="12">
        <v>1</v>
      </c>
      <c r="Z10" s="12">
        <v>1</v>
      </c>
      <c r="AA10" s="12">
        <v>0</v>
      </c>
      <c r="AB10" s="27" t="s">
        <v>136</v>
      </c>
    </row>
    <row r="11" spans="1:28" ht="48" x14ac:dyDescent="0.2">
      <c r="A11" s="12">
        <v>1</v>
      </c>
      <c r="B11" s="12" t="s">
        <v>103</v>
      </c>
      <c r="C11" s="12" t="s">
        <v>95</v>
      </c>
      <c r="D11" s="12">
        <v>1</v>
      </c>
      <c r="E11" s="19" t="s">
        <v>96</v>
      </c>
      <c r="F11" s="19" t="s">
        <v>114</v>
      </c>
      <c r="G11" s="23" t="s">
        <v>115</v>
      </c>
      <c r="H11" s="20">
        <v>39258</v>
      </c>
      <c r="I11" s="20">
        <v>43465</v>
      </c>
      <c r="J11" s="19" t="s">
        <v>98</v>
      </c>
      <c r="K11" s="21">
        <v>1</v>
      </c>
      <c r="L11" s="21" t="s">
        <v>99</v>
      </c>
      <c r="M11" s="21" t="s">
        <v>100</v>
      </c>
      <c r="N11" s="22">
        <v>110306899717</v>
      </c>
      <c r="O11" s="24">
        <f>O9</f>
        <v>781242</v>
      </c>
      <c r="P11" s="70">
        <f t="shared" ref="P11:P15" si="1">+N11/O11</f>
        <v>141194.27746716127</v>
      </c>
      <c r="Q11" s="18">
        <v>141194.26999999999</v>
      </c>
      <c r="R11" s="18" t="s">
        <v>108</v>
      </c>
      <c r="S11" s="18" t="s">
        <v>114</v>
      </c>
      <c r="T11" s="74">
        <v>1</v>
      </c>
      <c r="U11" s="12">
        <v>1</v>
      </c>
      <c r="V11" s="12">
        <v>1</v>
      </c>
      <c r="W11" s="12">
        <v>1</v>
      </c>
      <c r="X11" s="12">
        <v>1</v>
      </c>
      <c r="Y11" s="12">
        <v>1</v>
      </c>
      <c r="Z11" s="12">
        <v>0</v>
      </c>
      <c r="AA11" s="12">
        <v>0</v>
      </c>
      <c r="AB11" s="28" t="s">
        <v>135</v>
      </c>
    </row>
    <row r="12" spans="1:28" ht="48" x14ac:dyDescent="0.2">
      <c r="A12" s="12">
        <v>1</v>
      </c>
      <c r="B12" s="12" t="s">
        <v>116</v>
      </c>
      <c r="C12" s="12" t="s">
        <v>95</v>
      </c>
      <c r="D12" s="12">
        <v>60</v>
      </c>
      <c r="E12" s="19" t="s">
        <v>118</v>
      </c>
      <c r="F12" s="19" t="s">
        <v>117</v>
      </c>
      <c r="G12" s="23" t="s">
        <v>123</v>
      </c>
      <c r="H12" s="20">
        <v>41984</v>
      </c>
      <c r="I12" s="20">
        <v>42167</v>
      </c>
      <c r="J12" s="19" t="s">
        <v>98</v>
      </c>
      <c r="K12" s="21">
        <v>1</v>
      </c>
      <c r="L12" s="21" t="s">
        <v>99</v>
      </c>
      <c r="M12" s="21" t="s">
        <v>100</v>
      </c>
      <c r="N12" s="22">
        <v>2590347616</v>
      </c>
      <c r="O12" s="24">
        <v>644350</v>
      </c>
      <c r="P12" s="70">
        <f t="shared" si="1"/>
        <v>4020.0940730969196</v>
      </c>
      <c r="Q12" s="71">
        <v>4020.09</v>
      </c>
      <c r="R12" s="18" t="s">
        <v>124</v>
      </c>
      <c r="S12" s="18" t="s">
        <v>117</v>
      </c>
      <c r="T12" s="74">
        <v>1</v>
      </c>
      <c r="U12" s="12">
        <v>1</v>
      </c>
      <c r="V12" s="12">
        <v>1</v>
      </c>
      <c r="W12" s="12">
        <v>1</v>
      </c>
      <c r="X12" s="12">
        <v>1</v>
      </c>
      <c r="Y12" s="12">
        <v>1</v>
      </c>
      <c r="Z12" s="12">
        <v>1</v>
      </c>
      <c r="AA12" s="12">
        <v>1</v>
      </c>
      <c r="AB12" s="18"/>
    </row>
    <row r="13" spans="1:28" ht="72" x14ac:dyDescent="0.2">
      <c r="A13" s="12">
        <v>1</v>
      </c>
      <c r="B13" s="12" t="s">
        <v>116</v>
      </c>
      <c r="C13" s="12" t="s">
        <v>95</v>
      </c>
      <c r="D13" s="12">
        <v>55</v>
      </c>
      <c r="E13" s="72">
        <v>81112100</v>
      </c>
      <c r="F13" s="19" t="s">
        <v>119</v>
      </c>
      <c r="G13" s="23" t="s">
        <v>125</v>
      </c>
      <c r="H13" s="20">
        <v>41997</v>
      </c>
      <c r="I13" s="20">
        <v>42303</v>
      </c>
      <c r="J13" s="12" t="s">
        <v>98</v>
      </c>
      <c r="K13" s="21">
        <v>1</v>
      </c>
      <c r="L13" s="21" t="s">
        <v>99</v>
      </c>
      <c r="M13" s="21" t="s">
        <v>100</v>
      </c>
      <c r="N13" s="24">
        <v>3030335562</v>
      </c>
      <c r="O13" s="22">
        <f>'Hoja 1 variables'!E11</f>
        <v>644350</v>
      </c>
      <c r="P13" s="70">
        <f t="shared" si="1"/>
        <v>4702.9340606813066</v>
      </c>
      <c r="Q13" s="28">
        <v>4702.93</v>
      </c>
      <c r="R13" s="18" t="s">
        <v>124</v>
      </c>
      <c r="S13" s="18" t="s">
        <v>119</v>
      </c>
      <c r="T13" s="74">
        <v>1</v>
      </c>
      <c r="U13" s="12">
        <v>1</v>
      </c>
      <c r="V13" s="12">
        <v>1</v>
      </c>
      <c r="W13" s="12">
        <v>1</v>
      </c>
      <c r="X13" s="12">
        <v>1</v>
      </c>
      <c r="Y13" s="12">
        <v>1</v>
      </c>
      <c r="Z13" s="12">
        <v>1</v>
      </c>
      <c r="AA13" s="12">
        <v>1</v>
      </c>
      <c r="AB13" s="18"/>
    </row>
    <row r="14" spans="1:28" ht="48" x14ac:dyDescent="0.2">
      <c r="A14" s="12">
        <v>1</v>
      </c>
      <c r="B14" s="19" t="s">
        <v>116</v>
      </c>
      <c r="C14" s="19" t="s">
        <v>95</v>
      </c>
      <c r="D14" s="12">
        <v>79</v>
      </c>
      <c r="E14" s="19" t="s">
        <v>120</v>
      </c>
      <c r="F14" s="19" t="s">
        <v>126</v>
      </c>
      <c r="G14" s="23" t="s">
        <v>127</v>
      </c>
      <c r="H14" s="20">
        <v>43556</v>
      </c>
      <c r="I14" s="20">
        <v>43830</v>
      </c>
      <c r="J14" s="12" t="s">
        <v>98</v>
      </c>
      <c r="K14" s="25">
        <v>1</v>
      </c>
      <c r="L14" s="21" t="s">
        <v>99</v>
      </c>
      <c r="M14" s="25" t="s">
        <v>100</v>
      </c>
      <c r="N14" s="22">
        <v>1657023826</v>
      </c>
      <c r="O14" s="22">
        <f>'Hoja 1 variables'!E15</f>
        <v>828116</v>
      </c>
      <c r="P14" s="70">
        <f t="shared" si="1"/>
        <v>2000.9561776369494</v>
      </c>
      <c r="Q14" s="27">
        <v>2000.96</v>
      </c>
      <c r="R14" s="18" t="s">
        <v>124</v>
      </c>
      <c r="S14" s="18" t="s">
        <v>126</v>
      </c>
      <c r="T14" s="74">
        <v>1</v>
      </c>
      <c r="U14" s="12">
        <v>1</v>
      </c>
      <c r="V14" s="12">
        <v>1</v>
      </c>
      <c r="W14" s="12">
        <v>1</v>
      </c>
      <c r="X14" s="12">
        <v>1</v>
      </c>
      <c r="Y14" s="12">
        <v>1</v>
      </c>
      <c r="Z14" s="12">
        <v>1</v>
      </c>
      <c r="AA14" s="12">
        <v>1</v>
      </c>
      <c r="AB14" s="18"/>
    </row>
    <row r="15" spans="1:28" ht="36" x14ac:dyDescent="0.2">
      <c r="A15" s="12">
        <v>1</v>
      </c>
      <c r="B15" s="19" t="s">
        <v>94</v>
      </c>
      <c r="C15" s="19" t="s">
        <v>95</v>
      </c>
      <c r="D15" s="12">
        <v>23</v>
      </c>
      <c r="E15" s="19" t="s">
        <v>120</v>
      </c>
      <c r="F15" s="19" t="s">
        <v>121</v>
      </c>
      <c r="G15" s="19" t="s">
        <v>128</v>
      </c>
      <c r="H15" s="20">
        <v>41908</v>
      </c>
      <c r="I15" s="20">
        <v>42003</v>
      </c>
      <c r="J15" s="12" t="s">
        <v>98</v>
      </c>
      <c r="K15" s="25">
        <v>1</v>
      </c>
      <c r="L15" s="21" t="s">
        <v>99</v>
      </c>
      <c r="M15" s="25" t="s">
        <v>100</v>
      </c>
      <c r="N15" s="22">
        <v>3359786880</v>
      </c>
      <c r="O15" s="22">
        <f>'Hoja 1 variables'!E10</f>
        <v>616000</v>
      </c>
      <c r="P15" s="70">
        <f t="shared" si="1"/>
        <v>5454.1994805194809</v>
      </c>
      <c r="Q15" s="27">
        <v>5454.19</v>
      </c>
      <c r="R15" s="18" t="s">
        <v>101</v>
      </c>
      <c r="S15" s="64" t="s">
        <v>121</v>
      </c>
      <c r="T15" s="74">
        <v>1</v>
      </c>
      <c r="U15" s="12">
        <v>1</v>
      </c>
      <c r="V15" s="12">
        <v>1</v>
      </c>
      <c r="W15" s="12">
        <v>1</v>
      </c>
      <c r="X15" s="12">
        <v>0</v>
      </c>
      <c r="Y15" s="12">
        <v>1</v>
      </c>
      <c r="Z15" s="12">
        <v>1</v>
      </c>
      <c r="AA15" s="12">
        <v>1</v>
      </c>
      <c r="AB15" s="18"/>
    </row>
    <row r="16" spans="1:28" x14ac:dyDescent="0.2">
      <c r="Q16" s="33">
        <f>+SUMPRODUCT($Q$6:$Q$15,$AA$6:$AA$15)</f>
        <v>44676.080000000009</v>
      </c>
    </row>
    <row r="17" spans="1:16" x14ac:dyDescent="0.2">
      <c r="A17" s="1">
        <f>SUM(A6:A15)</f>
        <v>10</v>
      </c>
      <c r="K17" s="8"/>
      <c r="L17" s="8"/>
      <c r="M17" s="8"/>
      <c r="N17" s="30"/>
      <c r="O17" s="8"/>
      <c r="P17" s="33"/>
    </row>
    <row r="18" spans="1:16" x14ac:dyDescent="0.2">
      <c r="K18" s="8"/>
      <c r="L18" s="8"/>
      <c r="M18" s="8"/>
      <c r="N18" s="30"/>
      <c r="O18" s="31"/>
    </row>
    <row r="19" spans="1:16" x14ac:dyDescent="0.2">
      <c r="K19" s="8"/>
      <c r="L19" s="8"/>
      <c r="M19" s="8"/>
      <c r="N19" s="73"/>
      <c r="O19" s="32"/>
    </row>
    <row r="20" spans="1:16" x14ac:dyDescent="0.2">
      <c r="K20" s="8"/>
      <c r="L20" s="8"/>
      <c r="M20" s="8"/>
      <c r="N20" s="32"/>
      <c r="O20" s="8"/>
    </row>
    <row r="21" spans="1:16" x14ac:dyDescent="0.2">
      <c r="K21" s="8"/>
      <c r="L21" s="8"/>
      <c r="M21" s="8"/>
      <c r="N21" s="8"/>
      <c r="O21" s="8"/>
    </row>
    <row r="22" spans="1:16" x14ac:dyDescent="0.2">
      <c r="K22" s="8"/>
      <c r="L22" s="8"/>
      <c r="M22" s="8"/>
      <c r="N22" s="32"/>
      <c r="O22" s="8"/>
    </row>
  </sheetData>
  <sheetProtection algorithmName="SHA-512" hashValue="eRjaq0K1yjMKjXJFKsyVfPugUCeJHUKJhVs79+6R4uGIwi33zGYOnvq4oyNRCw8RPJM2v/yFEuO1U77NeG7Lnw==" saltValue="US2Q8E9jQJg3z6J4cqaJfg==" spinCount="100000" sheet="1" objects="1" scenarios="1"/>
  <mergeCells count="21">
    <mergeCell ref="M4:M5"/>
    <mergeCell ref="Q4:T4"/>
    <mergeCell ref="U4:Z4"/>
    <mergeCell ref="AA4:AA5"/>
    <mergeCell ref="AB4:AB5"/>
    <mergeCell ref="A1:B1"/>
    <mergeCell ref="A4:A5"/>
    <mergeCell ref="B4:B5"/>
    <mergeCell ref="J4:K4"/>
    <mergeCell ref="N4:N5"/>
    <mergeCell ref="D4:D5"/>
    <mergeCell ref="E4:E5"/>
    <mergeCell ref="F4:F5"/>
    <mergeCell ref="G4:G5"/>
    <mergeCell ref="H4:H5"/>
    <mergeCell ref="I4:I5"/>
    <mergeCell ref="C1:AB1"/>
    <mergeCell ref="O4:O5"/>
    <mergeCell ref="P4:P5"/>
    <mergeCell ref="L4:L5"/>
    <mergeCell ref="C4:C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4">
        <x14:dataValidation type="list" allowBlank="1" showInputMessage="1" showErrorMessage="1" prompt="1=SI_x000a_0=NO" xr:uid="{AA0B99AD-9371-4A42-A4FB-5D366164511D}">
          <x14:formula1>
            <xm:f>'Hoja 1 variables'!$C$2:$C$3</xm:f>
          </x14:formula1>
          <xm:sqref>U6:Z15 AA10:AA15</xm:sqref>
        </x14:dataValidation>
        <x14:dataValidation type="list" allowBlank="1" showInputMessage="1" showErrorMessage="1" prompt="POR CADA CONTRATO 1" xr:uid="{3E652470-A155-CC47-954D-CA73ABF4F62D}">
          <x14:formula1>
            <xm:f>'Hoja 1 variables'!$C$2:$C$3</xm:f>
          </x14:formula1>
          <xm:sqref>A11:A15</xm:sqref>
        </x14:dataValidation>
        <x14:dataValidation type="list" allowBlank="1" showInputMessage="1" showErrorMessage="1" prompt="POR CADA CONTRATO 1" xr:uid="{078AA97B-F0BD-41CE-A7CE-85EEB9B18C32}">
          <x14:formula1>
            <xm:f>'/Users/jennyadrianabarreto/Dropbox/tareas estructuracion/2020/CENTROS DIGITALES/C:\Users\dianapalma\Documents\EvaluacionCD2020\[U-RED Evaluacion 29102020.xlsx]Hoja 1 variables'!#REF!</xm:f>
          </x14:formula1>
          <xm:sqref>A6:A10</xm:sqref>
        </x14:dataValidation>
        <x14:dataValidation type="list" allowBlank="1" showInputMessage="1" showErrorMessage="1" prompt="1=SI_x000a_0=NO" xr:uid="{151CEB22-59CF-4FB5-9641-04C0CC67FB8B}">
          <x14:formula1>
            <xm:f>'/Users/jennyadrianabarreto/Dropbox/tareas estructuracion/2020/CENTROS DIGITALES/C:\Users\dianapalma\Documents\EvaluacionCD2020\[U-RED Evaluacion 29102020.xlsx]Hoja 1 variables'!#REF!</xm:f>
          </x14:formula1>
          <xm:sqref>AA6:AA9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6AE93-2489-EF47-8536-3991A6FA0786}">
  <sheetPr>
    <pageSetUpPr fitToPage="1"/>
  </sheetPr>
  <dimension ref="A1:W22"/>
  <sheetViews>
    <sheetView tabSelected="1" zoomScale="115" zoomScaleNormal="115" workbookViewId="0">
      <selection activeCell="A6" sqref="A6"/>
    </sheetView>
  </sheetViews>
  <sheetFormatPr baseColWidth="10" defaultColWidth="9.1640625" defaultRowHeight="15" x14ac:dyDescent="0.2"/>
  <cols>
    <col min="1" max="1" width="6.6640625" style="1" customWidth="1"/>
    <col min="2" max="2" width="7.83203125" style="1" customWidth="1"/>
    <col min="3" max="3" width="15.6640625" style="1" customWidth="1"/>
    <col min="4" max="4" width="9" style="1" customWidth="1"/>
    <col min="5" max="5" width="59.5" style="1" customWidth="1"/>
    <col min="6" max="6" width="8.5" style="1" customWidth="1"/>
    <col min="7" max="7" width="12.83203125" style="1" customWidth="1"/>
    <col min="8" max="8" width="9" style="1" bestFit="1" customWidth="1"/>
    <col min="9" max="9" width="8.83203125" style="1" customWidth="1"/>
    <col min="10" max="10" width="17.6640625" style="1" customWidth="1"/>
    <col min="11" max="11" width="18.1640625" style="1" customWidth="1"/>
    <col min="12" max="12" width="16.6640625" style="1" bestFit="1" customWidth="1"/>
    <col min="13" max="13" width="16.6640625" style="1" customWidth="1"/>
    <col min="14" max="14" width="15" style="1" bestFit="1" customWidth="1"/>
    <col min="15" max="15" width="19.6640625" style="1" customWidth="1"/>
    <col min="16" max="16" width="15" style="1" bestFit="1" customWidth="1"/>
    <col min="17" max="17" width="16.6640625" style="1" bestFit="1" customWidth="1"/>
    <col min="18" max="18" width="38" style="1" customWidth="1"/>
    <col min="19" max="19" width="32.33203125" style="1" customWidth="1"/>
    <col min="20" max="20" width="11.5" style="1" customWidth="1"/>
    <col min="21" max="22" width="17" style="1" customWidth="1"/>
    <col min="23" max="23" width="19.6640625" style="1" customWidth="1"/>
    <col min="24" max="16384" width="9.1640625" style="1"/>
  </cols>
  <sheetData>
    <row r="1" spans="1:23" ht="20.25" customHeight="1" x14ac:dyDescent="0.2">
      <c r="A1" s="126" t="s">
        <v>0</v>
      </c>
      <c r="B1" s="126"/>
      <c r="C1" s="139">
        <f>+'1.Carta y exp habilitante'!B1:K1</f>
        <v>0</v>
      </c>
      <c r="D1" s="140"/>
      <c r="E1" s="140"/>
      <c r="F1" s="140"/>
      <c r="G1" s="140"/>
      <c r="H1" s="140"/>
      <c r="I1" s="140"/>
      <c r="J1" s="140"/>
      <c r="K1" s="140"/>
      <c r="L1" s="140"/>
      <c r="M1" s="140"/>
      <c r="N1" s="140"/>
      <c r="O1" s="140"/>
      <c r="P1" s="140"/>
      <c r="Q1" s="140"/>
      <c r="R1" s="140"/>
      <c r="S1" s="140"/>
      <c r="T1" s="140"/>
      <c r="U1" s="140"/>
      <c r="V1" s="140"/>
      <c r="W1" s="140"/>
    </row>
    <row r="2" spans="1:23" x14ac:dyDescent="0.2">
      <c r="B2" s="2"/>
      <c r="C2" s="2"/>
      <c r="D2" s="2"/>
      <c r="E2" s="2"/>
      <c r="F2" s="2"/>
      <c r="G2" s="2"/>
      <c r="H2" s="2"/>
      <c r="I2" s="2"/>
      <c r="J2" s="2"/>
      <c r="K2" s="2"/>
    </row>
    <row r="3" spans="1:23" x14ac:dyDescent="0.2">
      <c r="B3" s="2"/>
      <c r="C3" s="2"/>
      <c r="D3" s="2"/>
      <c r="E3" s="2"/>
      <c r="F3" s="2"/>
      <c r="G3" s="2"/>
      <c r="H3" s="2"/>
      <c r="I3" s="2"/>
      <c r="J3" s="2"/>
      <c r="K3" s="2"/>
    </row>
    <row r="4" spans="1:23" s="5" customFormat="1" ht="34.5" customHeight="1" x14ac:dyDescent="0.15">
      <c r="A4" s="127" t="s">
        <v>18</v>
      </c>
      <c r="B4" s="127" t="s">
        <v>5</v>
      </c>
      <c r="C4" s="132" t="s">
        <v>77</v>
      </c>
      <c r="D4" s="127" t="s">
        <v>6</v>
      </c>
      <c r="E4" s="127" t="s">
        <v>93</v>
      </c>
      <c r="F4" s="127" t="s">
        <v>8</v>
      </c>
      <c r="G4" s="127" t="s">
        <v>84</v>
      </c>
      <c r="H4" s="128" t="s">
        <v>10</v>
      </c>
      <c r="I4" s="128"/>
      <c r="J4" s="130" t="s">
        <v>78</v>
      </c>
      <c r="K4" s="130" t="s">
        <v>79</v>
      </c>
      <c r="L4" s="127" t="s">
        <v>13</v>
      </c>
      <c r="M4" s="132" t="s">
        <v>87</v>
      </c>
      <c r="N4" s="127" t="s">
        <v>89</v>
      </c>
      <c r="O4" s="127" t="s">
        <v>15</v>
      </c>
      <c r="P4" s="134" t="s">
        <v>43</v>
      </c>
      <c r="Q4" s="135"/>
      <c r="R4" s="135"/>
      <c r="S4" s="135"/>
      <c r="T4" s="135"/>
      <c r="U4" s="136"/>
      <c r="V4" s="137" t="s">
        <v>16</v>
      </c>
      <c r="W4" s="127" t="s">
        <v>17</v>
      </c>
    </row>
    <row r="5" spans="1:23" s="5" customFormat="1" ht="114" customHeight="1" x14ac:dyDescent="0.15">
      <c r="A5" s="127"/>
      <c r="B5" s="127"/>
      <c r="C5" s="133"/>
      <c r="D5" s="127"/>
      <c r="E5" s="127"/>
      <c r="F5" s="127"/>
      <c r="G5" s="127"/>
      <c r="H5" s="55" t="s">
        <v>11</v>
      </c>
      <c r="I5" s="55" t="s">
        <v>12</v>
      </c>
      <c r="J5" s="131"/>
      <c r="K5" s="131"/>
      <c r="L5" s="127"/>
      <c r="M5" s="133"/>
      <c r="N5" s="127"/>
      <c r="O5" s="127"/>
      <c r="P5" s="45" t="s">
        <v>21</v>
      </c>
      <c r="Q5" s="45" t="s">
        <v>26</v>
      </c>
      <c r="R5" s="45" t="s">
        <v>85</v>
      </c>
      <c r="S5" s="45" t="s">
        <v>86</v>
      </c>
      <c r="T5" s="45" t="s">
        <v>24</v>
      </c>
      <c r="U5" s="46" t="s">
        <v>88</v>
      </c>
      <c r="V5" s="138"/>
      <c r="W5" s="127"/>
    </row>
    <row r="6" spans="1:23" x14ac:dyDescent="0.2">
      <c r="A6" s="12">
        <v>0</v>
      </c>
      <c r="B6" s="12"/>
      <c r="C6" s="12"/>
      <c r="D6" s="19"/>
      <c r="E6" s="23"/>
      <c r="F6" s="20"/>
      <c r="G6" s="20"/>
      <c r="H6" s="19"/>
      <c r="I6" s="21"/>
      <c r="J6" s="21"/>
      <c r="K6" s="21"/>
      <c r="L6" s="22"/>
      <c r="M6" s="22"/>
      <c r="N6" s="24">
        <f>+'Hoja 1 variables'!E$16</f>
        <v>877802</v>
      </c>
      <c r="O6" s="61">
        <f>+M6/N6</f>
        <v>0</v>
      </c>
      <c r="P6" s="12"/>
      <c r="Q6" s="12"/>
      <c r="R6" s="12"/>
      <c r="S6" s="12"/>
      <c r="T6" s="12"/>
      <c r="U6" s="12"/>
      <c r="V6" s="12">
        <v>1</v>
      </c>
      <c r="W6" s="27"/>
    </row>
    <row r="7" spans="1:23" x14ac:dyDescent="0.2">
      <c r="A7" s="12">
        <v>0</v>
      </c>
      <c r="B7" s="12"/>
      <c r="C7" s="12"/>
      <c r="D7" s="19"/>
      <c r="E7" s="23"/>
      <c r="F7" s="20"/>
      <c r="G7" s="20"/>
      <c r="H7" s="19"/>
      <c r="I7" s="21"/>
      <c r="J7" s="21"/>
      <c r="K7" s="21"/>
      <c r="L7" s="22"/>
      <c r="M7" s="22"/>
      <c r="N7" s="24">
        <f>+'Hoja 1 variables'!E$16</f>
        <v>877802</v>
      </c>
      <c r="O7" s="61">
        <f t="shared" ref="O7:O15" si="0">+M7/N7</f>
        <v>0</v>
      </c>
      <c r="P7" s="12"/>
      <c r="Q7" s="12"/>
      <c r="R7" s="12"/>
      <c r="S7" s="12"/>
      <c r="T7" s="12"/>
      <c r="U7" s="12"/>
      <c r="V7" s="12"/>
      <c r="W7" s="27"/>
    </row>
    <row r="8" spans="1:23" x14ac:dyDescent="0.2">
      <c r="A8" s="12">
        <v>0</v>
      </c>
      <c r="B8" s="12"/>
      <c r="C8" s="12"/>
      <c r="D8" s="19"/>
      <c r="E8" s="23"/>
      <c r="F8" s="20"/>
      <c r="G8" s="20"/>
      <c r="H8" s="19"/>
      <c r="I8" s="21"/>
      <c r="J8" s="21"/>
      <c r="K8" s="21"/>
      <c r="L8" s="22"/>
      <c r="M8" s="22"/>
      <c r="N8" s="24">
        <f>+'Hoja 1 variables'!E$16</f>
        <v>877802</v>
      </c>
      <c r="O8" s="61">
        <f t="shared" si="0"/>
        <v>0</v>
      </c>
      <c r="P8" s="12"/>
      <c r="Q8" s="12"/>
      <c r="R8" s="12"/>
      <c r="S8" s="12"/>
      <c r="T8" s="12"/>
      <c r="U8" s="12"/>
      <c r="V8" s="12"/>
      <c r="W8" s="27"/>
    </row>
    <row r="9" spans="1:23" x14ac:dyDescent="0.2">
      <c r="A9" s="12">
        <v>0</v>
      </c>
      <c r="B9" s="12"/>
      <c r="C9" s="12"/>
      <c r="D9" s="19"/>
      <c r="E9" s="23"/>
      <c r="F9" s="20"/>
      <c r="G9" s="20"/>
      <c r="H9" s="19"/>
      <c r="I9" s="21"/>
      <c r="J9" s="21"/>
      <c r="K9" s="21"/>
      <c r="L9" s="22"/>
      <c r="M9" s="22"/>
      <c r="N9" s="24">
        <f>+'Hoja 1 variables'!E$16</f>
        <v>877802</v>
      </c>
      <c r="O9" s="61">
        <f t="shared" si="0"/>
        <v>0</v>
      </c>
      <c r="P9" s="12"/>
      <c r="Q9" s="12"/>
      <c r="R9" s="12"/>
      <c r="S9" s="12"/>
      <c r="T9" s="12"/>
      <c r="U9" s="12"/>
      <c r="V9" s="12"/>
      <c r="W9" s="27"/>
    </row>
    <row r="10" spans="1:23" x14ac:dyDescent="0.2">
      <c r="A10" s="12">
        <v>0</v>
      </c>
      <c r="B10" s="12"/>
      <c r="C10" s="12"/>
      <c r="D10" s="19"/>
      <c r="E10" s="23"/>
      <c r="F10" s="20"/>
      <c r="G10" s="20"/>
      <c r="H10" s="19"/>
      <c r="I10" s="21"/>
      <c r="J10" s="21"/>
      <c r="K10" s="21"/>
      <c r="L10" s="22"/>
      <c r="M10" s="22"/>
      <c r="N10" s="24">
        <f>+'Hoja 1 variables'!E$16</f>
        <v>877802</v>
      </c>
      <c r="O10" s="61">
        <f t="shared" si="0"/>
        <v>0</v>
      </c>
      <c r="P10" s="12"/>
      <c r="Q10" s="12"/>
      <c r="R10" s="12"/>
      <c r="S10" s="12"/>
      <c r="T10" s="12"/>
      <c r="U10" s="12"/>
      <c r="V10" s="12"/>
      <c r="W10" s="27"/>
    </row>
    <row r="11" spans="1:23" x14ac:dyDescent="0.2">
      <c r="A11" s="12">
        <v>0</v>
      </c>
      <c r="B11" s="12"/>
      <c r="C11" s="12"/>
      <c r="D11" s="19"/>
      <c r="E11" s="23"/>
      <c r="F11" s="20"/>
      <c r="G11" s="20"/>
      <c r="H11" s="19"/>
      <c r="I11" s="21"/>
      <c r="J11" s="21"/>
      <c r="K11" s="21"/>
      <c r="L11" s="22"/>
      <c r="M11" s="22"/>
      <c r="N11" s="24">
        <f>+'Hoja 1 variables'!E$16</f>
        <v>877802</v>
      </c>
      <c r="O11" s="61">
        <f t="shared" si="0"/>
        <v>0</v>
      </c>
      <c r="P11" s="12"/>
      <c r="Q11" s="12"/>
      <c r="R11" s="12"/>
      <c r="S11" s="12"/>
      <c r="T11" s="12"/>
      <c r="U11" s="12"/>
      <c r="V11" s="12"/>
      <c r="W11" s="27"/>
    </row>
    <row r="12" spans="1:23" x14ac:dyDescent="0.2">
      <c r="A12" s="12">
        <v>0</v>
      </c>
      <c r="B12" s="12"/>
      <c r="C12" s="12"/>
      <c r="D12" s="19"/>
      <c r="E12" s="23"/>
      <c r="F12" s="20"/>
      <c r="G12" s="20"/>
      <c r="H12" s="19"/>
      <c r="I12" s="21"/>
      <c r="J12" s="21"/>
      <c r="K12" s="21"/>
      <c r="L12" s="22"/>
      <c r="M12" s="22"/>
      <c r="N12" s="24">
        <f>+'Hoja 1 variables'!E$16</f>
        <v>877802</v>
      </c>
      <c r="O12" s="61">
        <f t="shared" si="0"/>
        <v>0</v>
      </c>
      <c r="P12" s="12"/>
      <c r="Q12" s="12"/>
      <c r="R12" s="12"/>
      <c r="S12" s="12"/>
      <c r="T12" s="12"/>
      <c r="U12" s="12"/>
      <c r="V12" s="12"/>
      <c r="W12" s="18"/>
    </row>
    <row r="13" spans="1:23" x14ac:dyDescent="0.2">
      <c r="A13" s="12">
        <v>0</v>
      </c>
      <c r="B13" s="19"/>
      <c r="C13" s="19"/>
      <c r="D13" s="19"/>
      <c r="E13" s="23"/>
      <c r="F13" s="20"/>
      <c r="G13" s="20"/>
      <c r="H13" s="12"/>
      <c r="I13" s="21"/>
      <c r="J13" s="21"/>
      <c r="K13" s="21"/>
      <c r="L13" s="24"/>
      <c r="M13" s="24"/>
      <c r="N13" s="24">
        <f>+'Hoja 1 variables'!E$16</f>
        <v>877802</v>
      </c>
      <c r="O13" s="61">
        <f t="shared" si="0"/>
        <v>0</v>
      </c>
      <c r="P13" s="12"/>
      <c r="Q13" s="12"/>
      <c r="R13" s="12"/>
      <c r="S13" s="12"/>
      <c r="T13" s="12"/>
      <c r="U13" s="12"/>
      <c r="V13" s="12"/>
      <c r="W13" s="18"/>
    </row>
    <row r="14" spans="1:23" x14ac:dyDescent="0.2">
      <c r="A14" s="12">
        <v>0</v>
      </c>
      <c r="B14" s="19"/>
      <c r="C14" s="19"/>
      <c r="D14" s="19"/>
      <c r="E14" s="23"/>
      <c r="F14" s="20"/>
      <c r="G14" s="20"/>
      <c r="H14" s="12"/>
      <c r="I14" s="25"/>
      <c r="J14" s="25"/>
      <c r="K14" s="25"/>
      <c r="L14" s="22"/>
      <c r="M14" s="22"/>
      <c r="N14" s="24">
        <f>+'Hoja 1 variables'!E$16</f>
        <v>877802</v>
      </c>
      <c r="O14" s="61">
        <f t="shared" si="0"/>
        <v>0</v>
      </c>
      <c r="P14" s="12"/>
      <c r="Q14" s="12"/>
      <c r="R14" s="12"/>
      <c r="S14" s="12"/>
      <c r="T14" s="12"/>
      <c r="U14" s="12"/>
      <c r="V14" s="12"/>
      <c r="W14" s="18"/>
    </row>
    <row r="15" spans="1:23" x14ac:dyDescent="0.2">
      <c r="A15" s="12"/>
      <c r="B15" s="19"/>
      <c r="C15" s="19"/>
      <c r="D15" s="19"/>
      <c r="E15" s="23"/>
      <c r="F15" s="20"/>
      <c r="G15" s="20"/>
      <c r="H15" s="12"/>
      <c r="I15" s="25"/>
      <c r="J15" s="25"/>
      <c r="K15" s="25"/>
      <c r="L15" s="22"/>
      <c r="M15" s="22"/>
      <c r="N15" s="24">
        <f>+'Hoja 1 variables'!E$16</f>
        <v>877802</v>
      </c>
      <c r="O15" s="61">
        <f t="shared" si="0"/>
        <v>0</v>
      </c>
      <c r="P15" s="12"/>
      <c r="Q15" s="12"/>
      <c r="R15" s="12"/>
      <c r="S15" s="12"/>
      <c r="T15" s="12"/>
      <c r="U15" s="12"/>
      <c r="V15" s="12"/>
      <c r="W15" s="18"/>
    </row>
    <row r="17" spans="1:15" x14ac:dyDescent="0.2">
      <c r="K17" s="8"/>
      <c r="L17" s="30"/>
      <c r="M17" s="30"/>
      <c r="N17" s="8"/>
      <c r="O17" s="33">
        <f>+SUMPRODUCT($O$6:$O$15,$V$6:$V$15)</f>
        <v>0</v>
      </c>
    </row>
    <row r="18" spans="1:15" x14ac:dyDescent="0.2">
      <c r="A18" s="1">
        <f>SUM(A6:A15)</f>
        <v>0</v>
      </c>
      <c r="K18" s="8"/>
      <c r="L18" s="30"/>
      <c r="M18" s="30"/>
      <c r="N18" s="31"/>
    </row>
    <row r="19" spans="1:15" x14ac:dyDescent="0.2">
      <c r="K19" s="8"/>
      <c r="L19" s="8"/>
      <c r="M19" s="8"/>
      <c r="N19" s="32"/>
    </row>
    <row r="20" spans="1:15" x14ac:dyDescent="0.2">
      <c r="K20" s="8"/>
      <c r="L20" s="8"/>
      <c r="M20" s="8"/>
      <c r="N20" s="8"/>
    </row>
    <row r="21" spans="1:15" x14ac:dyDescent="0.2">
      <c r="K21" s="8"/>
      <c r="L21" s="8"/>
      <c r="M21" s="8"/>
      <c r="N21" s="8"/>
    </row>
    <row r="22" spans="1:15" x14ac:dyDescent="0.2">
      <c r="K22" s="8"/>
      <c r="L22" s="32"/>
      <c r="M22" s="32"/>
      <c r="N22" s="8"/>
    </row>
  </sheetData>
  <sheetProtection algorithmName="SHA-512" hashValue="JUJdf/CKPhyypGrTtqqjET8tEqhGs5E9nmAo8+KnvgUaiTyJ3ukd28qpz9mzY3eVlvaKMZKx4dNtFTEofyeGtg==" saltValue="NGOuwZ2YHsAZZmO1+UsOLQ==" spinCount="100000" sheet="1" objects="1" scenarios="1"/>
  <mergeCells count="19">
    <mergeCell ref="V4:V5"/>
    <mergeCell ref="W4:W5"/>
    <mergeCell ref="J4:J5"/>
    <mergeCell ref="K4:K5"/>
    <mergeCell ref="C1:W1"/>
    <mergeCell ref="M4:M5"/>
    <mergeCell ref="H4:I4"/>
    <mergeCell ref="L4:L5"/>
    <mergeCell ref="N4:N5"/>
    <mergeCell ref="O4:O5"/>
    <mergeCell ref="P4:U4"/>
    <mergeCell ref="E4:E5"/>
    <mergeCell ref="F4:F5"/>
    <mergeCell ref="G4:G5"/>
    <mergeCell ref="A1:B1"/>
    <mergeCell ref="A4:A5"/>
    <mergeCell ref="B4:B5"/>
    <mergeCell ref="C4:C5"/>
    <mergeCell ref="D4:D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3">
        <x14:dataValidation type="list" allowBlank="1" showInputMessage="1" showErrorMessage="1" prompt="1= SI_x000a_0= NO" xr:uid="{99CA70FE-03DF-434E-9E34-1D13ED5F5CA6}">
          <x14:formula1>
            <xm:f>'Hoja 1 variables'!$C$2:$C$3</xm:f>
          </x14:formula1>
          <xm:sqref>V6</xm:sqref>
        </x14:dataValidation>
        <x14:dataValidation type="list" allowBlank="1" showInputMessage="1" showErrorMessage="1" prompt="SI=1_x000a_NO=0" xr:uid="{19F19986-EE98-734C-ADF6-9776943891AE}">
          <x14:formula1>
            <xm:f>'Hoja 1 variables'!$C$2:$C$3</xm:f>
          </x14:formula1>
          <xm:sqref>V7:V15</xm:sqref>
        </x14:dataValidation>
        <x14:dataValidation type="list" allowBlank="1" showInputMessage="1" showErrorMessage="1" prompt="POR CADA CONTRATO 1" xr:uid="{5E67FD1A-0025-4B4A-92BA-1DD18DA0DDAE}">
          <x14:formula1>
            <xm:f>'Hoja 1 variables'!$C$2:$C$3</xm:f>
          </x14:formula1>
          <xm:sqref>A6:A15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38"/>
  <sheetViews>
    <sheetView topLeftCell="B10" workbookViewId="0">
      <selection activeCell="E11" sqref="E11"/>
    </sheetView>
  </sheetViews>
  <sheetFormatPr baseColWidth="10" defaultRowHeight="15" x14ac:dyDescent="0.2"/>
  <cols>
    <col min="2" max="2" width="12" customWidth="1"/>
    <col min="6" max="6" width="4.1640625" customWidth="1"/>
    <col min="7" max="7" width="4.83203125" customWidth="1"/>
    <col min="8" max="8" width="18" customWidth="1"/>
    <col min="9" max="9" width="14.5" customWidth="1"/>
    <col min="10" max="10" width="19.6640625" customWidth="1"/>
    <col min="11" max="11" width="16.33203125" customWidth="1"/>
    <col min="13" max="13" width="19.83203125" bestFit="1" customWidth="1"/>
  </cols>
  <sheetData>
    <row r="2" spans="2:13" s="11" customFormat="1" ht="16" thickBot="1" x14ac:dyDescent="0.25">
      <c r="B2" s="11" t="s">
        <v>3</v>
      </c>
      <c r="C2" s="11">
        <v>1</v>
      </c>
      <c r="D2" s="10" t="s">
        <v>19</v>
      </c>
      <c r="E2" s="10" t="s">
        <v>20</v>
      </c>
      <c r="G2"/>
    </row>
    <row r="3" spans="2:13" ht="16" thickBot="1" x14ac:dyDescent="0.25">
      <c r="B3" t="s">
        <v>4</v>
      </c>
      <c r="C3">
        <v>0</v>
      </c>
      <c r="D3" s="7">
        <v>2008</v>
      </c>
      <c r="E3" s="6">
        <v>461500</v>
      </c>
      <c r="H3" s="35" t="s">
        <v>34</v>
      </c>
      <c r="I3" s="36" t="s">
        <v>38</v>
      </c>
      <c r="J3" s="40" t="s">
        <v>40</v>
      </c>
      <c r="K3" s="41">
        <v>0.1</v>
      </c>
    </row>
    <row r="4" spans="2:13" ht="16" thickBot="1" x14ac:dyDescent="0.25">
      <c r="D4" s="7">
        <v>2009</v>
      </c>
      <c r="E4" s="6">
        <v>496900</v>
      </c>
      <c r="H4" s="34" t="s">
        <v>68</v>
      </c>
      <c r="I4" s="56">
        <v>1065474968972</v>
      </c>
      <c r="J4" s="39">
        <f>+I4/E$16</f>
        <v>1213798.7484330179</v>
      </c>
      <c r="K4" s="60">
        <f>+J4*K$3</f>
        <v>121379.87484330179</v>
      </c>
    </row>
    <row r="5" spans="2:13" ht="16" thickBot="1" x14ac:dyDescent="0.25">
      <c r="B5">
        <v>100</v>
      </c>
      <c r="D5" s="7">
        <v>2010</v>
      </c>
      <c r="E5" s="6">
        <v>515000</v>
      </c>
      <c r="H5" s="34" t="s">
        <v>69</v>
      </c>
      <c r="I5" s="37">
        <v>1072552301475</v>
      </c>
      <c r="J5" s="38">
        <f t="shared" ref="J5:J9" si="0">+I5/E$16</f>
        <v>1221861.3098113241</v>
      </c>
      <c r="K5" s="62">
        <f t="shared" ref="K5:K8" si="1">+J5*K$3</f>
        <v>122186.13098113242</v>
      </c>
    </row>
    <row r="6" spans="2:13" ht="61" thickBot="1" x14ac:dyDescent="0.25">
      <c r="B6">
        <v>0</v>
      </c>
      <c r="D6" s="7">
        <v>2011</v>
      </c>
      <c r="E6" s="6">
        <v>535600</v>
      </c>
      <c r="H6" s="34" t="s">
        <v>70</v>
      </c>
      <c r="I6" s="37">
        <v>1072552301475</v>
      </c>
      <c r="J6" s="38">
        <f t="shared" si="0"/>
        <v>1221861.3098113241</v>
      </c>
      <c r="K6" s="62">
        <f t="shared" si="1"/>
        <v>122186.13098113242</v>
      </c>
      <c r="M6" s="59">
        <v>2138117270447</v>
      </c>
    </row>
    <row r="7" spans="2:13" ht="61" thickBot="1" x14ac:dyDescent="0.25">
      <c r="D7" s="7">
        <v>2012</v>
      </c>
      <c r="E7" s="6">
        <v>566700</v>
      </c>
      <c r="H7" s="34" t="s">
        <v>71</v>
      </c>
      <c r="I7" s="37">
        <v>2138117270447</v>
      </c>
      <c r="J7" s="38">
        <f t="shared" si="0"/>
        <v>2435762.5870606354</v>
      </c>
      <c r="K7" s="62">
        <f t="shared" si="1"/>
        <v>243576.25870606356</v>
      </c>
    </row>
    <row r="8" spans="2:13" ht="85" thickBot="1" x14ac:dyDescent="0.25">
      <c r="D8" s="7">
        <v>2013</v>
      </c>
      <c r="E8" s="6">
        <v>589500</v>
      </c>
      <c r="H8" s="34" t="s">
        <v>72</v>
      </c>
      <c r="I8" s="56">
        <v>1065474968972</v>
      </c>
      <c r="J8" s="39">
        <f t="shared" si="0"/>
        <v>1213798.7484330179</v>
      </c>
      <c r="K8" s="62">
        <f t="shared" si="1"/>
        <v>121379.87484330179</v>
      </c>
    </row>
    <row r="9" spans="2:13" ht="97" thickBot="1" x14ac:dyDescent="0.25">
      <c r="D9" s="7"/>
      <c r="E9" s="6"/>
      <c r="H9" s="34" t="s">
        <v>73</v>
      </c>
      <c r="I9" s="37">
        <v>1072552301475</v>
      </c>
      <c r="J9" s="38">
        <f t="shared" si="0"/>
        <v>1221861.3098113241</v>
      </c>
      <c r="K9" s="62">
        <f>+J9*K$3</f>
        <v>122186.13098113242</v>
      </c>
    </row>
    <row r="10" spans="2:13" ht="16" thickBot="1" x14ac:dyDescent="0.25">
      <c r="D10" s="7">
        <v>2014</v>
      </c>
      <c r="E10" s="6">
        <v>616000</v>
      </c>
    </row>
    <row r="11" spans="2:13" ht="16" thickBot="1" x14ac:dyDescent="0.25">
      <c r="D11" s="7">
        <v>2015</v>
      </c>
      <c r="E11" s="6">
        <v>644350</v>
      </c>
      <c r="H11" s="47" t="s">
        <v>33</v>
      </c>
      <c r="I11" s="48" t="s">
        <v>30</v>
      </c>
      <c r="K11" s="47" t="s">
        <v>30</v>
      </c>
    </row>
    <row r="12" spans="2:13" ht="30" x14ac:dyDescent="0.2">
      <c r="D12" s="7">
        <v>2016</v>
      </c>
      <c r="E12" s="6">
        <v>689454</v>
      </c>
      <c r="H12" s="141" t="s">
        <v>47</v>
      </c>
      <c r="I12" s="49" t="s">
        <v>48</v>
      </c>
      <c r="K12" s="52" t="s">
        <v>48</v>
      </c>
    </row>
    <row r="13" spans="2:13" x14ac:dyDescent="0.2">
      <c r="D13" s="7">
        <v>2017</v>
      </c>
      <c r="E13" s="6">
        <v>737717</v>
      </c>
      <c r="H13" s="142"/>
      <c r="I13" s="50"/>
      <c r="K13" s="53"/>
    </row>
    <row r="14" spans="2:13" ht="31" thickBot="1" x14ac:dyDescent="0.25">
      <c r="D14" s="7">
        <v>2018</v>
      </c>
      <c r="E14" s="6">
        <v>781242</v>
      </c>
      <c r="H14" s="143"/>
      <c r="I14" s="51" t="s">
        <v>49</v>
      </c>
      <c r="K14" s="54" t="s">
        <v>49</v>
      </c>
    </row>
    <row r="15" spans="2:13" ht="30" x14ac:dyDescent="0.2">
      <c r="D15" s="7">
        <v>2019</v>
      </c>
      <c r="E15" s="6">
        <v>828116</v>
      </c>
      <c r="H15" s="141" t="s">
        <v>50</v>
      </c>
      <c r="I15" s="49" t="s">
        <v>51</v>
      </c>
      <c r="K15" s="52" t="s">
        <v>51</v>
      </c>
    </row>
    <row r="16" spans="2:13" x14ac:dyDescent="0.2">
      <c r="D16" s="57">
        <v>2020</v>
      </c>
      <c r="E16" s="58">
        <v>877802</v>
      </c>
      <c r="H16" s="142"/>
      <c r="I16" s="50"/>
      <c r="K16" s="53"/>
    </row>
    <row r="17" spans="8:11" ht="31" thickBot="1" x14ac:dyDescent="0.25">
      <c r="H17" s="143"/>
      <c r="I17" s="51" t="s">
        <v>52</v>
      </c>
      <c r="K17" s="54" t="s">
        <v>52</v>
      </c>
    </row>
    <row r="18" spans="8:11" ht="30" x14ac:dyDescent="0.2">
      <c r="H18" s="141" t="s">
        <v>37</v>
      </c>
      <c r="I18" s="49" t="s">
        <v>53</v>
      </c>
      <c r="K18" s="52" t="s">
        <v>53</v>
      </c>
    </row>
    <row r="19" spans="8:11" x14ac:dyDescent="0.2">
      <c r="H19" s="142"/>
      <c r="I19" s="50"/>
      <c r="K19" s="53"/>
    </row>
    <row r="20" spans="8:11" ht="31" thickBot="1" x14ac:dyDescent="0.25">
      <c r="H20" s="143"/>
      <c r="I20" s="51" t="s">
        <v>54</v>
      </c>
      <c r="K20" s="54" t="s">
        <v>54</v>
      </c>
    </row>
    <row r="21" spans="8:11" ht="30" x14ac:dyDescent="0.2">
      <c r="H21" s="141" t="s">
        <v>55</v>
      </c>
      <c r="I21" s="49" t="s">
        <v>56</v>
      </c>
      <c r="K21" s="52" t="s">
        <v>56</v>
      </c>
    </row>
    <row r="22" spans="8:11" x14ac:dyDescent="0.2">
      <c r="H22" s="142"/>
      <c r="I22" s="50"/>
      <c r="K22" s="53"/>
    </row>
    <row r="23" spans="8:11" ht="31" thickBot="1" x14ac:dyDescent="0.25">
      <c r="H23" s="143"/>
      <c r="I23" s="51" t="s">
        <v>57</v>
      </c>
      <c r="K23" s="54" t="s">
        <v>57</v>
      </c>
    </row>
    <row r="24" spans="8:11" ht="30" x14ac:dyDescent="0.2">
      <c r="H24" s="141" t="s">
        <v>58</v>
      </c>
      <c r="I24" s="49" t="s">
        <v>59</v>
      </c>
      <c r="K24" s="52" t="s">
        <v>59</v>
      </c>
    </row>
    <row r="25" spans="8:11" x14ac:dyDescent="0.2">
      <c r="H25" s="142"/>
      <c r="I25" s="50"/>
      <c r="K25" s="53"/>
    </row>
    <row r="26" spans="8:11" ht="31" thickBot="1" x14ac:dyDescent="0.25">
      <c r="H26" s="143"/>
      <c r="I26" s="51" t="s">
        <v>60</v>
      </c>
      <c r="K26" s="54" t="s">
        <v>60</v>
      </c>
    </row>
    <row r="27" spans="8:11" ht="30" x14ac:dyDescent="0.2">
      <c r="H27" s="141" t="s">
        <v>61</v>
      </c>
      <c r="I27" s="49" t="s">
        <v>62</v>
      </c>
      <c r="K27" s="52" t="s">
        <v>62</v>
      </c>
    </row>
    <row r="28" spans="8:11" x14ac:dyDescent="0.2">
      <c r="H28" s="142"/>
      <c r="I28" s="50"/>
      <c r="K28" s="53"/>
    </row>
    <row r="29" spans="8:11" ht="31" thickBot="1" x14ac:dyDescent="0.25">
      <c r="H29" s="143"/>
      <c r="I29" s="51" t="s">
        <v>63</v>
      </c>
      <c r="K29" s="54" t="s">
        <v>63</v>
      </c>
    </row>
    <row r="30" spans="8:11" ht="30" x14ac:dyDescent="0.2">
      <c r="H30" s="141" t="s">
        <v>35</v>
      </c>
      <c r="I30" s="49" t="s">
        <v>59</v>
      </c>
      <c r="K30" s="52" t="s">
        <v>59</v>
      </c>
    </row>
    <row r="31" spans="8:11" x14ac:dyDescent="0.2">
      <c r="H31" s="142"/>
      <c r="I31" s="50"/>
      <c r="K31" s="53"/>
    </row>
    <row r="32" spans="8:11" ht="31" thickBot="1" x14ac:dyDescent="0.25">
      <c r="H32" s="143"/>
      <c r="I32" s="51" t="s">
        <v>64</v>
      </c>
      <c r="K32" s="54" t="s">
        <v>64</v>
      </c>
    </row>
    <row r="33" spans="8:11" ht="30" x14ac:dyDescent="0.2">
      <c r="H33" s="141" t="s">
        <v>65</v>
      </c>
      <c r="I33" s="49" t="s">
        <v>62</v>
      </c>
      <c r="K33" s="52" t="s">
        <v>62</v>
      </c>
    </row>
    <row r="34" spans="8:11" x14ac:dyDescent="0.2">
      <c r="H34" s="142"/>
      <c r="I34" s="50"/>
      <c r="K34" s="53"/>
    </row>
    <row r="35" spans="8:11" ht="31" thickBot="1" x14ac:dyDescent="0.25">
      <c r="H35" s="143"/>
      <c r="I35" s="51" t="s">
        <v>63</v>
      </c>
      <c r="K35" s="54" t="s">
        <v>63</v>
      </c>
    </row>
    <row r="36" spans="8:11" ht="30" x14ac:dyDescent="0.2">
      <c r="H36" s="141" t="s">
        <v>36</v>
      </c>
      <c r="I36" s="49" t="s">
        <v>66</v>
      </c>
      <c r="K36" s="52" t="s">
        <v>66</v>
      </c>
    </row>
    <row r="37" spans="8:11" x14ac:dyDescent="0.2">
      <c r="H37" s="142"/>
      <c r="I37" s="50"/>
      <c r="K37" s="53"/>
    </row>
    <row r="38" spans="8:11" ht="31" thickBot="1" x14ac:dyDescent="0.25">
      <c r="H38" s="143"/>
      <c r="I38" s="51" t="s">
        <v>67</v>
      </c>
      <c r="K38" s="54" t="s">
        <v>67</v>
      </c>
    </row>
  </sheetData>
  <mergeCells count="9">
    <mergeCell ref="H30:H32"/>
    <mergeCell ref="H33:H35"/>
    <mergeCell ref="H36:H38"/>
    <mergeCell ref="H12:H14"/>
    <mergeCell ref="H15:H17"/>
    <mergeCell ref="H18:H20"/>
    <mergeCell ref="H21:H23"/>
    <mergeCell ref="H24:H26"/>
    <mergeCell ref="H27:H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908554-5548-4B90-8FA1-A1977E098ABA}">
  <ds:schemaRefs>
    <ds:schemaRef ds:uri="http://schemas.microsoft.com/sharepoint/v3/contenttype/forms"/>
  </ds:schemaRefs>
</ds:datastoreItem>
</file>

<file path=customXml/itemProps2.xml><?xml version="1.0" encoding="utf-8"?>
<ds:datastoreItem xmlns:ds="http://schemas.openxmlformats.org/officeDocument/2006/customXml" ds:itemID="{FB7501AE-903B-4C35-8C5C-CDD54F1634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FD0150-A5DA-45A5-8831-5DCFE5BBC041}">
  <ds:schemaRefs>
    <ds:schemaRef ds:uri="http://schemas.microsoft.com/DataMashup"/>
  </ds:schemaRefs>
</ds:datastoreItem>
</file>

<file path=customXml/itemProps4.xml><?xml version="1.0" encoding="utf-8"?>
<ds:datastoreItem xmlns:ds="http://schemas.openxmlformats.org/officeDocument/2006/customXml" ds:itemID="{D83FC1AB-6CF6-4278-AD6D-503BF2211334}">
  <ds:schemaRefs>
    <ds:schemaRef ds:uri="http://schemas.microsoft.com/office/2006/metadata/properties"/>
    <ds:schemaRef ds:uri="http://schemas.openxmlformats.org/package/2006/metadata/core-properties"/>
    <ds:schemaRef ds:uri="http://schemas.microsoft.com/office/2006/documentManagement/types"/>
    <ds:schemaRef ds:uri="a9c56943-e0b1-4db2-b0ee-d93868731e05"/>
    <ds:schemaRef ds:uri="http://www.w3.org/XML/1998/namespace"/>
    <ds:schemaRef ds:uri="http://purl.org/dc/elements/1.1/"/>
    <ds:schemaRef ds:uri="http://purl.org/dc/dcmitype/"/>
    <ds:schemaRef ds:uri="http://schemas.microsoft.com/office/infopath/2007/PartnerControls"/>
    <ds:schemaRef ds:uri="fddf1d85-b843-4883-8c9e-615ca3d9987f"/>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1.Carta y exp habilitante</vt:lpstr>
      <vt:lpstr>2. Exp habilitante EJECUTADA</vt:lpstr>
      <vt:lpstr>3. Exp habilitante EN EJEC</vt:lpstr>
      <vt:lpstr>Hoja 1 variables</vt:lpstr>
      <vt:lpstr>'1.Carta y exp habilitante'!Área_de_impresión</vt:lpstr>
      <vt:lpstr>'2. Exp habilitante EJECUTADA'!Área_de_impresión</vt:lpstr>
      <vt:lpstr>'3. Exp habilitante EN EJEC'!Área_de_impresión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2020-11-06T17:04:19Z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ies>
</file>