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1"/>
  <workbookPr filterPrivacy="1"/>
  <xr:revisionPtr revIDLastSave="0" documentId="13_ncr:1_{29264A16-0C40-5948-A332-4DA81EA2F2F4}" xr6:coauthVersionLast="45" xr6:coauthVersionMax="45" xr10:uidLastSave="{00000000-0000-0000-0000-000000000000}"/>
  <workbookProtection workbookAlgorithmName="SHA-512" workbookHashValue="DW2ZL5TKkIQYVLeS4ezHZ1pC99CYK/KRnGpkvY2ouzHBPINc+6pEK/LfTaUI7cR4y6vo6Mel0/ZPkLDWinN/8w==" workbookSaltValue="/KP1Z53tzIijmeR+Jwt4gg==" workbookSpinCount="100000" lockStructure="1"/>
  <bookViews>
    <workbookView xWindow="0" yWindow="460" windowWidth="27320" windowHeight="13660" tabRatio="942" activeTab="2" xr2:uid="{00000000-000D-0000-FFFF-FFFF00000000}"/>
  </bookViews>
  <sheets>
    <sheet name="1.Carta y exp habilitante" sheetId="3" r:id="rId1"/>
    <sheet name="2. Exp habilitante EJECUTADA" sheetId="5" r:id="rId2"/>
    <sheet name="3. Exp habilitante EN EJEC" sheetId="34" r:id="rId3"/>
    <sheet name="Hoja 1 variables" sheetId="4" state="hidden" r:id="rId4"/>
  </sheets>
  <externalReferences>
    <externalReference r:id="rId5"/>
  </externalReferences>
  <definedNames>
    <definedName name="_xlnm.Print_Area" localSheetId="0">'1.Carta y exp habilitante'!$A$1:$K$23</definedName>
    <definedName name="_xlnm.Print_Area" localSheetId="1">'2. Exp habilitante EJECUTADA'!$A$1:$Q$15</definedName>
    <definedName name="_xlnm.Print_Area" localSheetId="2">'3. Exp habilitante EN EJEC'!$A$1:$O$15</definedName>
    <definedName name="RESPUESTASINO">'Hoja 1 variables'!$B$2:$B$3</definedName>
    <definedName name="unocero">'[1]Hoja 1 variables'!$C$2:$C$3</definedName>
  </definedNames>
  <calcPr calcId="191029"/>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A17" i="5" l="1"/>
  <c r="N6" i="5" l="1"/>
  <c r="P6" i="5" s="1"/>
  <c r="Q6" i="5"/>
  <c r="Q10" i="5" l="1"/>
  <c r="Q16" i="5" l="1"/>
  <c r="P8" i="5"/>
  <c r="P11" i="5" l="1"/>
  <c r="P10" i="5"/>
  <c r="P9" i="5"/>
  <c r="P7" i="5"/>
  <c r="C1" i="5"/>
  <c r="N15" i="34" l="1"/>
  <c r="O15" i="34" s="1"/>
  <c r="N14" i="34"/>
  <c r="O14" i="34" s="1"/>
  <c r="N13" i="34"/>
  <c r="O13" i="34" s="1"/>
  <c r="N12" i="34"/>
  <c r="O12" i="34" s="1"/>
  <c r="N11" i="34"/>
  <c r="O11" i="34" s="1"/>
  <c r="N10" i="34"/>
  <c r="O10" i="34" s="1"/>
  <c r="N9" i="34"/>
  <c r="O9" i="34" s="1"/>
  <c r="N8" i="34"/>
  <c r="O8" i="34" s="1"/>
  <c r="N7" i="34"/>
  <c r="O7" i="34" s="1"/>
  <c r="O17" i="34" l="1"/>
  <c r="A18" i="34"/>
  <c r="E13" i="3" l="1"/>
  <c r="A13" i="3"/>
  <c r="C13" i="3"/>
  <c r="J4" i="4"/>
  <c r="C1" i="34"/>
  <c r="G13" i="3" l="1"/>
  <c r="I16" i="3"/>
  <c r="J9" i="4"/>
  <c r="K9" i="4" s="1"/>
  <c r="J8" i="4"/>
  <c r="K8" i="4" s="1"/>
  <c r="J7" i="4"/>
  <c r="K7" i="4" s="1"/>
  <c r="D21" i="3" s="1"/>
  <c r="J6" i="4"/>
  <c r="J5" i="4"/>
  <c r="K4" i="4"/>
  <c r="K5" i="4" l="1"/>
  <c r="K6" i="4"/>
  <c r="H20" i="3" s="1"/>
  <c r="H24" i="3" s="1"/>
</calcChain>
</file>

<file path=xl/sharedStrings.xml><?xml version="1.0" encoding="utf-8"?>
<sst xmlns="http://schemas.openxmlformats.org/spreadsheetml/2006/main" count="235" uniqueCount="123">
  <si>
    <t>PROPONENTE</t>
  </si>
  <si>
    <t>CARTA DE PRESENTACIÓN DE LA PROPUESTA</t>
  </si>
  <si>
    <t>Cumple con el requisito mínimo habilitante?</t>
  </si>
  <si>
    <t>SI</t>
  </si>
  <si>
    <t>NO</t>
  </si>
  <si>
    <t>Miembro que reporta la Experiencia</t>
  </si>
  <si>
    <t>Entidad Contratante</t>
  </si>
  <si>
    <t>Consecutivo RUP</t>
  </si>
  <si>
    <t>Fecha de Inicio</t>
  </si>
  <si>
    <t>Fecha de terminación</t>
  </si>
  <si>
    <t>Forma de ejecución</t>
  </si>
  <si>
    <t>I, C, UT</t>
  </si>
  <si>
    <t>%</t>
  </si>
  <si>
    <t>Valor del Contrato COP</t>
  </si>
  <si>
    <t>SMMLV del año de terminación del contrato</t>
  </si>
  <si>
    <t>Valor del Contrato en SMMLV</t>
  </si>
  <si>
    <t>CONTRATO VÁLIDO PARA HABILITAR</t>
  </si>
  <si>
    <t>OBSERVACIONES</t>
  </si>
  <si>
    <t># Contrato</t>
  </si>
  <si>
    <t>Año</t>
  </si>
  <si>
    <t>SMMLV</t>
  </si>
  <si>
    <t>Objeto del Contrato.</t>
  </si>
  <si>
    <t xml:space="preserve">Identificación y cargo de la persona facultada para expedirla. </t>
  </si>
  <si>
    <t xml:space="preserve"> Si la certificación incluye varios contratos, se debe identificar en forma precisa si se trata de adiciones, prórrogas u otrosíes al principal o son contratos diferentes, indicando en cada uno de ellos sus plazos y valor. </t>
  </si>
  <si>
    <t>Fecha de suscripción o de iniciación del Contrato.</t>
  </si>
  <si>
    <t>Requisito mínimo habilitante en SMMLV</t>
  </si>
  <si>
    <t>Actividades y /o obligaciones</t>
  </si>
  <si>
    <t>MIEMBROS DEL PROPONENTE PLURAL:</t>
  </si>
  <si>
    <t>PORCENTAJE DE PARTICIPACIÓN</t>
  </si>
  <si>
    <t xml:space="preserve">ACREDITA LA EXPERIENCIA </t>
  </si>
  <si>
    <t>Puntaje</t>
  </si>
  <si>
    <t>Valor acreditado en SMMLV por los contratos válidos de acuerdo a los requisitos habilitantes del numeral 5.3. del Pliego de Condiciones</t>
  </si>
  <si>
    <t>Valor del Contrato en SMMLV (RUP)
con % de participación</t>
  </si>
  <si>
    <t xml:space="preserve">Región </t>
  </si>
  <si>
    <t xml:space="preserve">Region </t>
  </si>
  <si>
    <t>Norte</t>
  </si>
  <si>
    <t>Oriente</t>
  </si>
  <si>
    <t>Sur</t>
  </si>
  <si>
    <t>Presupuesto</t>
  </si>
  <si>
    <t xml:space="preserve">REGION </t>
  </si>
  <si>
    <t xml:space="preserve"> En SMMLV</t>
  </si>
  <si>
    <t xml:space="preserve">SMMLV POR REGION </t>
  </si>
  <si>
    <t>RUP</t>
  </si>
  <si>
    <t xml:space="preserve">CERTIFICACION </t>
  </si>
  <si>
    <t>Nombre del contratista (RUP)</t>
  </si>
  <si>
    <t>Nombre del contratante (RUP)</t>
  </si>
  <si>
    <t>Porcentaje de participación en el valor ejecutado en caso de consorcios y uniones temporales (RUP)</t>
  </si>
  <si>
    <t xml:space="preserve">Antioquia </t>
  </si>
  <si>
    <r>
      <t>15 puntos:</t>
    </r>
    <r>
      <rPr>
        <sz val="11"/>
        <color theme="1"/>
        <rFont val="Arial Narrow"/>
        <family val="2"/>
      </rPr>
      <t xml:space="preserve">  93 accesos </t>
    </r>
  </si>
  <si>
    <r>
      <t>30 puntos:</t>
    </r>
    <r>
      <rPr>
        <sz val="11"/>
        <color theme="1"/>
        <rFont val="Arial Narrow"/>
        <family val="2"/>
      </rPr>
      <t xml:space="preserve"> 154 accesos</t>
    </r>
  </si>
  <si>
    <t xml:space="preserve">Cundinamarca  </t>
  </si>
  <si>
    <r>
      <t>15 puntos:</t>
    </r>
    <r>
      <rPr>
        <sz val="11"/>
        <color theme="1"/>
        <rFont val="Arial Narrow"/>
        <family val="2"/>
      </rPr>
      <t xml:space="preserve"> 56 accesos</t>
    </r>
  </si>
  <si>
    <r>
      <t>30 puntos:</t>
    </r>
    <r>
      <rPr>
        <sz val="11"/>
        <color theme="1"/>
        <rFont val="Arial Narrow"/>
        <family val="2"/>
      </rPr>
      <t xml:space="preserve"> 93 accesos</t>
    </r>
  </si>
  <si>
    <r>
      <t>15 puntos:</t>
    </r>
    <r>
      <rPr>
        <sz val="11"/>
        <color theme="1"/>
        <rFont val="Arial Narrow"/>
        <family val="2"/>
      </rPr>
      <t xml:space="preserve"> 43 accesos</t>
    </r>
  </si>
  <si>
    <r>
      <t>30 puntos:</t>
    </r>
    <r>
      <rPr>
        <sz val="11"/>
        <color theme="1"/>
        <rFont val="Arial Narrow"/>
        <family val="2"/>
      </rPr>
      <t xml:space="preserve"> 71 accesos</t>
    </r>
  </si>
  <si>
    <t>Eje cafetero</t>
  </si>
  <si>
    <r>
      <t>15 puntos:</t>
    </r>
    <r>
      <rPr>
        <sz val="11"/>
        <color theme="1"/>
        <rFont val="Arial Narrow"/>
        <family val="2"/>
      </rPr>
      <t xml:space="preserve"> 36 accesos</t>
    </r>
  </si>
  <si>
    <r>
      <t>30 puntos:</t>
    </r>
    <r>
      <rPr>
        <sz val="11"/>
        <color theme="1"/>
        <rFont val="Arial Narrow"/>
        <family val="2"/>
      </rPr>
      <t xml:space="preserve"> 61 accesos</t>
    </r>
  </si>
  <si>
    <t xml:space="preserve">Centro-occidente </t>
  </si>
  <si>
    <r>
      <t>15 puntos:</t>
    </r>
    <r>
      <rPr>
        <sz val="11"/>
        <color theme="1"/>
        <rFont val="Arial Narrow"/>
        <family val="2"/>
      </rPr>
      <t xml:space="preserve"> 42 accesos</t>
    </r>
  </si>
  <si>
    <r>
      <t>30 puntos:</t>
    </r>
    <r>
      <rPr>
        <sz val="11"/>
        <color theme="1"/>
        <rFont val="Arial Narrow"/>
        <family val="2"/>
      </rPr>
      <t xml:space="preserve"> 54 accesos</t>
    </r>
  </si>
  <si>
    <t>Pacífico</t>
  </si>
  <si>
    <r>
      <t>15 puntos:</t>
    </r>
    <r>
      <rPr>
        <sz val="11"/>
        <color theme="1"/>
        <rFont val="Arial Narrow"/>
        <family val="2"/>
      </rPr>
      <t xml:space="preserve"> 31 accesos</t>
    </r>
  </si>
  <si>
    <r>
      <t>30 puntos:</t>
    </r>
    <r>
      <rPr>
        <sz val="11"/>
        <color theme="1"/>
        <rFont val="Arial Narrow"/>
        <family val="2"/>
      </rPr>
      <t xml:space="preserve"> 52 accesos</t>
    </r>
  </si>
  <si>
    <r>
      <t>30 puntos:</t>
    </r>
    <r>
      <rPr>
        <sz val="11"/>
        <color theme="1"/>
        <rFont val="Arial Narrow"/>
        <family val="2"/>
      </rPr>
      <t xml:space="preserve">  70 accesos</t>
    </r>
  </si>
  <si>
    <t>Centro-oriente</t>
  </si>
  <si>
    <r>
      <t>15 puntos:</t>
    </r>
    <r>
      <rPr>
        <sz val="11"/>
        <color theme="1"/>
        <rFont val="Arial Narrow"/>
        <family val="2"/>
      </rPr>
      <t xml:space="preserve"> 27 accesos</t>
    </r>
  </si>
  <si>
    <r>
      <t>30 puntos:</t>
    </r>
    <r>
      <rPr>
        <sz val="11"/>
        <color theme="1"/>
        <rFont val="Arial Narrow"/>
        <family val="2"/>
      </rPr>
      <t xml:space="preserve"> 45 accesos</t>
    </r>
  </si>
  <si>
    <t>REGION A</t>
  </si>
  <si>
    <t>REGION B</t>
  </si>
  <si>
    <t xml:space="preserve">•	Presentar propuesta por un mismo proponente para ambas regiones (Región A y Región B), con la opción de ser adjudicatario sólo de una región, </t>
  </si>
  <si>
    <t xml:space="preserve">•	Presentar propuesta por un mismo proponente para ambas regiones (Región A y Región B), con la opción excepcional  de ser adjudicatario de las dos regiones, </t>
  </si>
  <si>
    <t>•	Presentarse en dos proponentes diferentes para ambas regiones (Región A y Región B), con la opción excepcional  de ser adjudicatario de las dos regiones 
REGION A</t>
  </si>
  <si>
    <t>•	Presentarse en dos proponentes diferentes para ambas regiones (Región A y Región B), con la opción excepcional  de ser adjudicatario de las dos regiones 
REGION B</t>
  </si>
  <si>
    <t>Fecha de terminación de los contratos ejecutados y terminados dentro de los diez (10) años anteriores a la fecha de cierre del presente proceso de selección</t>
  </si>
  <si>
    <t>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Entre la infraestructura de telecomunicaciones  no se entenderán incluidos los circuitos cerrados de televisión. 
  Para efectos del presente proceso de selección se entenderá por Infraestructura de Telecomunicaciones: “Los Soportes físicos y lógicos que permiten el transporte de los servicios de telecomunicaciones entre dos puntos de la red.” Definición Comisión Europea.</t>
  </si>
  <si>
    <t xml:space="preserve">Clasificación UNSPSC
81161700
81112100
83111600
</t>
  </si>
  <si>
    <t>Contrato Nacional o extranjero</t>
  </si>
  <si>
    <t xml:space="preserve">Moneda del contrato Contrato.
Si la moneda del contrato es diferente al dólar https://www1.oanda.com/lang/es/currency/converter/. </t>
  </si>
  <si>
    <t>valor en dolares</t>
  </si>
  <si>
    <t>No. de contratos con los cuales se acredita la experiencia</t>
  </si>
  <si>
    <t xml:space="preserve">No. de contratos terminados </t>
  </si>
  <si>
    <t xml:space="preserve">No. máximo de contratos en ejecución </t>
  </si>
  <si>
    <t>Equivalencia entre contratos terminados y contratos en ejecución</t>
  </si>
  <si>
    <t xml:space="preserve">Tiempo de operación del contrato. </t>
  </si>
  <si>
    <t>Identificación y cargo de la persona facultada para expedirla. La certificación debe venir suscrita por la persona que ejerza la representación legal del emisor, o por aquel que tenga las facultades para expedirla. Así mismo, debe venir acompañada de los datos de contacto de quien certifica (teléfono, correo electrónico y dirección) o en su defecto, el proponente podrá informar los datos de contacto en documento anexo a la propuesta.</t>
  </si>
  <si>
    <t xml:space="preserve"> Si la certificación incluye varios contratos, se debe identificar en forma precisa si se trata de adiciones, prórrogas u otrosíes al principal o son contratos diferentes, indicando en cada uno de ellos sus plazos (fecha de suscripción y/o de inicio del contrato y, tiempo de operación del contrato) y valor. Si la certificación incluye el Contrato principal con sus adiciones, prórrogas u otrosíes, se entenderá como un solo Contrato certificado.  </t>
  </si>
  <si>
    <t>Valor ejecutado por el Contratista. La fecha de corte para calcular el monto ejecutado deberá constar en la certificación y tendrá que ser anterior o coincidir con la fecha de expedición de dicha certificación.</t>
  </si>
  <si>
    <t>Indicar expresamente que los tres (3) años de operación a cargo del contratista, de acuerdo con el concepto del contratante, ha sido satisfactoria en cuanto al cumplimiento de los indicadores de calidad y niveles de servicio.</t>
  </si>
  <si>
    <t xml:space="preserve">SMMLV </t>
  </si>
  <si>
    <t>1. CONSIDERACIONES PARA LA ACREDITACIÓN DE LA EXPERIENCIA CON CONTRATOS EN EJECUCIÓN</t>
  </si>
  <si>
    <t>2. EXPERIENCIA COMO REQUISITO HABILITANTE</t>
  </si>
  <si>
    <t>3. REQUISITOS HABILITANTES</t>
  </si>
  <si>
    <t>CUMPLE CON LOS REQUISITOS HABILITANTES?</t>
  </si>
  <si>
    <t>1) instalación de infraestructura de telecomunicaciones* u;
2) operación de infraestructura de telecomunicaciones* o;
3) instalación y operación de infraestructura de telecomunicaciones* o;
4) prestación del servicio de acceso público a Internet mediante zonas WiFi o; 
5) ejecución de contratos que abarquen una red compuesta de accesos conectados a Internet a través de tecnología satelital. 
* Entre la infraestructura de telecomunicaciones  no se entenderán incluidos los circuitos cerrados de televisión. 
  Para efectos del presente proceso de selección se entenderá por Infraestructura de Telecomunicaciones: “Los Soportes físicos y lógicos que permiten el transporte de los servicios de telecomunicaciones entre dos puntos de la red.” Definición Comisión Europea.ç</t>
  </si>
  <si>
    <t>COMUNICACIÓN CELULAR S.A., COMCEL S.A</t>
  </si>
  <si>
    <t>COMUNICACIÓN CELULAR S.A., COMCEL S.A.</t>
  </si>
  <si>
    <t>SENA</t>
  </si>
  <si>
    <t xml:space="preserve"> COMUNICACIÓN CELULAR SA., 
COMCEL S.A</t>
  </si>
  <si>
    <t>NACIONAL</t>
  </si>
  <si>
    <t>81161700
83111600</t>
  </si>
  <si>
    <t xml:space="preserve">Instalación y operación de infraestructura de telecomunicaciones, para 
garantizar el acceso a Internet e intercambio de información entre las sedes de 
la entidad. 
- Servicios de red compuestos de accesos conectados a Internet a través de 
tecnología satelital para el servicio de Internet Libre y Aulas Móviles. 
 </t>
  </si>
  <si>
    <t>UT</t>
  </si>
  <si>
    <t>NA</t>
  </si>
  <si>
    <t>COP</t>
  </si>
  <si>
    <t>83111600
81112100</t>
  </si>
  <si>
    <t xml:space="preserve">Prestación de servicios de Conectividad (WAN e Internet) requeridos para la 
operación y funcionamiento de la Dirección General, Regionales, Centros de 
Formación Profesional, Tecnoparques, Tecnoacademias, Oficinas del Servicio Nacional de Empleo y Aulas Móviles e Itinerantes del SENA y lugares en los que el SENA cumpla las funciones a su cargo y desarrolle las actividades de educación y de formación que constituyen su objeto bajo el amparo del Acuerdo Marco de Precios CCE-427-1-AMP-2016. 
Entre otras, las actividades del contrato comprendieron: 
1) Instalación y operación de infraestructura de telecomunicaciones, para garantizar el acceso a Internet e intercambio de información entre las sedes de la entidad. 
3) Servicios de red compuestos de accesos conectados a Internet a través de tecnología satelital para el servicio de Internet Libre y Aulas Móviles. </t>
  </si>
  <si>
    <t>I</t>
  </si>
  <si>
    <t xml:space="preserve">Prestar los servicios de conectividad WAN e Internet para la operación y 
funcionamiento de la Dirección General, Regionales, Centros de Formación y demás lugares donde la Entidad cumpla las funciones y actividades de educación y formación a su cargo. 
Los servicios contratados dentro de la Orden de Compra incluyeron: 
- Enlaces de Conectividad Terrestre - Enlaces Dedicados entre Puntos 
- Enlaces de Conectividad Terrestre - Enlaces Dedicados a Internet 
- Enlaces de Conectividad Satelital - Enlaces a Internet Satelital VSAT 
- Enlaces de Conectividad Satelital - Enlaces de datos Satelital VSAT 
- Enlaces de Conectividad Satelital - Enlaces Punto a Punto Satelital SCPC 
- Enlaces de Conectividad Satelital - Enlaces Internet o Datos Satelital SCPC 
- Gestión de Tráfico - Administrador Ancho de Banda - Gestionado por el Proveedor 
- Gestión de Seguridad - Appliance ANTI - DDos - Media Capacidad 
- Servicios Complementarios - Monitoreo Detallado 
- Servicios Complementarios - Ingeniero Residente 
Los servicios fueron prestados para las sedes del SENA a nivel nacional en las diferentes Regiones y bajo los Niveles de Servicio y Disponibilidad establecidos para el Acuerdo Marco de Precios (bronce, plata y oro), 
según necesidades particulares de cada sede de la entidad. 
</t>
  </si>
  <si>
    <t>81112100
81161700</t>
  </si>
  <si>
    <t>CONSEJO SUPERIOR DE LA JUDICATURA</t>
  </si>
  <si>
    <t xml:space="preserve">“Servicios de Conectividad WAN e Internet para la Rama Judicial.”, por medio de la cual se prestaron los siguientes servicios:  
 Enlaces de conectividad terrestre dedicados a internet. 
 Enlaces de conectividad terrestre dedicados entre puntos. 
 Enlaces de conectividad satelital. 
 Internet móvil 
 Servicios complementarios. 
o Ingeniero Residente. 
Los servicios descritos contemplaron la instalación y operación de infraestructura de telecomunicaciones incluyendo una red compuesta de accesos conectados a internet a través de tecnología satelital, cuyo nivel de disponibilidad requerido en el AMP es &gt;= 99.6%: </t>
  </si>
  <si>
    <t xml:space="preserve">REGIÓN </t>
  </si>
  <si>
    <t>A</t>
  </si>
  <si>
    <t>81112100
83111600</t>
  </si>
  <si>
    <t>B</t>
  </si>
  <si>
    <r>
      <t>De acuerdo con lo establecido en el numeral xx en el que se indicó: "</t>
    </r>
    <r>
      <rPr>
        <i/>
        <sz val="8"/>
        <rFont val="Calibri"/>
        <family val="2"/>
        <scheme val="minor"/>
      </rPr>
      <t>El oferente deberá presentar los contratos para acreditar la experiencia, listándolos en el ANEXO No. 7 en el orden que considere deben ser evaluados, de acuerdo con la Alternativa de presentación de oferta que escoja."</t>
    </r>
    <r>
      <rPr>
        <sz val="8"/>
        <rFont val="Calibri"/>
        <family val="2"/>
        <scheme val="minor"/>
      </rPr>
      <t xml:space="preserve">  
En el Anexo No 7, </t>
    </r>
    <r>
      <rPr>
        <b/>
        <i/>
        <sz val="8"/>
        <rFont val="Calibri"/>
        <family val="2"/>
        <scheme val="minor"/>
      </rPr>
      <t xml:space="preserve">"Acreditación de experiencia contratos terminados y contrattos en ejecución Región A" </t>
    </r>
    <r>
      <rPr>
        <b/>
        <sz val="8"/>
        <rFont val="Calibri"/>
        <family val="2"/>
        <scheme val="minor"/>
      </rPr>
      <t>en su numeral 1</t>
    </r>
    <r>
      <rPr>
        <sz val="8"/>
        <rFont val="Calibri"/>
        <family val="2"/>
        <scheme val="minor"/>
      </rPr>
      <t xml:space="preserve"> se indica que la entidad contratante es la UNIÓN TEMPORAL ASSENDA S.A.S. CARVAJAL TECNOLOGÍA Y SERVICIOS S.A.S., TELMEX COLOMBIA S.A. Y COMCEL S.A.  y verificando en el RUP y la certificación adjunta, la entidad contratante es el SENA
2. En la certificación adjunta en la página 8   se  refencia como contacto del representante legal de la entidad contratante, al señor Hernan Guiovanni Rios Linares sin embargo firma en calidad de  Jefe Oficina de  de sistemas
3. La experiencia es presentada para la región A y B, el valor del contrato de acuerdo con la certificación corresponde al valor de $ 444.150.015.193,99;   el  porcentaje de participción de Comcel S.A en la Union Temporal es de 54.95% lo cual  establece un valor para el proponente de $244.060.433.349,10. El  valor refenciado en el Anexo 7 presentado en la propuesta para la región A  indica un valor de $ 122.060.196.801 y para la región B el valor de $ 122.060.196.801, lo cual supera el valor que corresponde acuerdo con su participación en el contrato
De acuerdo con lo anterior se solicita aclaración sobre los numerales indicados anteriormente.</t>
    </r>
  </si>
  <si>
    <r>
      <t xml:space="preserve">De conformidad con lo establecido en el numeral 5.1.3 - ACREDITACIÓN DE LA EXISTENCIA Y REPRESENTACIÓN LEGAL DEL PROPONENTE  del PLiego de Condiciones en el ue se establació lo siguinete:
</t>
    </r>
    <r>
      <rPr>
        <i/>
        <sz val="10"/>
        <color theme="1"/>
        <rFont val="Calibri"/>
        <family val="2"/>
        <scheme val="minor"/>
      </rPr>
      <t xml:space="preserve">"Las propuestas presentadas por personas naturales de origen extranjero que se encuentren dentro del país deberán estar  acompañadas de la autorización correspondiente, expedida de conformidad con las normas de control migratorio vigentes. 
Cuando se trate de personas naturales extranjeras sin residencia en Colombia, sin importar el título a través del cual participen, deberán acreditar que cuentan con un apoderado debidamente constituido, con domicilio en Colombia y ampliamente facultado para la presentación de la propuesta, participar y comprometer a su representado en las diferentes instancias del proceso de selección, suscribir los documentos y declaraciones que se requieran, así como el contrato, suministrar la información que le sea solicitada, representarlo judicial y extrajudicialmente y adelantar los demás actos necesarios de acuerdo con el pliego de condiciones".  </t>
    </r>
    <r>
      <rPr>
        <sz val="10"/>
        <color theme="1"/>
        <rFont val="Calibri"/>
        <family val="2"/>
        <scheme val="minor"/>
      </rPr>
      <t xml:space="preserve">
La Carta de presentación de la propuesta  esta suscrita por FERNANDO GONZALEZ APANGO adjuntando cedula de Extrangería temporal No  306817 en la cual se  indica que la vigencia corresponde al 13 de octubre de 2016 hasta el 13 de octubre de 2019. De acuerdo con lo anterior se solicita aclarar la vigencia de permanencia en Colombia de la persona que suscribe la carta de presentación de la propuesta.</t>
    </r>
  </si>
  <si>
    <t xml:space="preserve">Instalación y operación de infraestructura de telecomunicaciones, para 
garantizar el acceso a Internet e intercambio de información entre las sedes de 
la entidad. 
- Servicios de red compuestos de accesos conectados a Internet a través de 
tecnología satelital para el servicio de Internet Libre y Aulas Móviles. 
 </t>
  </si>
  <si>
    <t xml:space="preserve">Servicios de conectividad para garantizar al SENA el acceso a Internet e intercambiar información entre sus sedes y cualquier otro interesado y prestar servicios en línea al ciudadano. 
Entre otras, las actividades del contrato comprendieron: 
1) Instalación y operación de infraestructura de telecomunicaciones, para garantizar el acceso a Internet e 
intercambio de información entre las sedes de la entidad. 
3) Servicios de red compuestos de accesos conectados a Internet a través de tecnología satelital para el servicio de Internet Libre y Aulas Móviles. </t>
  </si>
  <si>
    <t xml:space="preserve">Se solicita aclaración del porque el Valor de SMMLV del RUP  difiere del valor de la certificación. </t>
  </si>
  <si>
    <t xml:space="preserve">2. En la certificación adjunta en la página 8   se  refencia como contacto del representante legal de la entidad contratante, al señor Hernan Guiovanni Rios Linares sin embargo firma en calidad de  Jefe Oficina de  de sistemas. </t>
  </si>
  <si>
    <t>En la certificación adjunta en la página 8   se  refencia como contacto del representante legal de la entidad contratante, al señor Hernan Guiovanni Rios Linares sin embargo firma en calidad de  Jefe Oficina de  de sistemas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</si>
</sst>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8" formatCode="&quot;$&quot;#,##0.00;[Red]\-&quot;$&quot;#,##0.00"/>
    <numFmt numFmtId="44" formatCode="_-&quot;$&quot;* #,##0.00_-;\-&quot;$&quot;* #,##0.00_-;_-&quot;$&quot;* &quot;-&quot;??_-;_-@_-"/>
    <numFmt numFmtId="43" formatCode="_-* #,##0.00_-;\-* #,##0.00_-;_-* &quot;-&quot;??_-;_-@_-"/>
    <numFmt numFmtId="164" formatCode="&quot;$&quot;\ #,##0;[Red]\-&quot;$&quot;\ #,##0"/>
    <numFmt numFmtId="165" formatCode="_-&quot;$&quot;\ * #,##0_-;\-&quot;$&quot;\ * #,##0_-;_-&quot;$&quot;\ * &quot;-&quot;_-;_-@_-"/>
    <numFmt numFmtId="166" formatCode="_(&quot;$&quot;\ * #,##0.00_);_(&quot;$&quot;\ * \(#,##0.00\);_(&quot;$&quot;\ * &quot;-&quot;??_);_(@_)"/>
    <numFmt numFmtId="167" formatCode="_(* #,##0.00_);_(* \(#,##0.00\);_(* &quot;-&quot;??_);_(@_)"/>
    <numFmt numFmtId="168" formatCode="_(&quot;$&quot;\ * #,##0_);_(&quot;$&quot;\ * \(#,##0\);_(&quot;$&quot;\ * &quot;-&quot;??_);_(@_)"/>
  </numFmts>
  <fonts count="20"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8"/>
      <color theme="1"/>
      <name val="Calibri"/>
      <family val="2"/>
      <scheme val="minor"/>
    </font>
    <font>
      <b/>
      <sz val="8"/>
      <color theme="1"/>
      <name val="Arial Narrow"/>
      <family val="2"/>
    </font>
    <font>
      <sz val="8"/>
      <color theme="1"/>
      <name val="Calibri"/>
      <family val="2"/>
      <scheme val="minor"/>
    </font>
    <font>
      <sz val="8"/>
      <name val="Calibri"/>
      <family val="2"/>
      <scheme val="minor"/>
    </font>
    <font>
      <sz val="10"/>
      <name val="Calibri"/>
      <family val="2"/>
      <scheme val="minor"/>
    </font>
    <font>
      <sz val="11"/>
      <name val="Calibri"/>
      <family val="2"/>
      <scheme val="minor"/>
    </font>
    <font>
      <b/>
      <sz val="11"/>
      <color theme="1"/>
      <name val="Arial Narrow"/>
      <family val="2"/>
    </font>
    <font>
      <sz val="11"/>
      <color theme="1"/>
      <name val="Arial Narrow"/>
      <family val="2"/>
    </font>
    <font>
      <sz val="8"/>
      <color rgb="FF000000"/>
      <name val="Arial Narrow"/>
      <family val="2"/>
    </font>
    <font>
      <sz val="9"/>
      <color rgb="FF000000"/>
      <name val="Arial Narrow"/>
      <family val="2"/>
    </font>
    <font>
      <b/>
      <sz val="10"/>
      <name val="Calibri"/>
      <family val="2"/>
      <scheme val="minor"/>
    </font>
    <font>
      <i/>
      <sz val="8"/>
      <name val="Calibri"/>
      <family val="2"/>
      <scheme val="minor"/>
    </font>
    <font>
      <b/>
      <sz val="8"/>
      <name val="Calibri"/>
      <family val="2"/>
      <scheme val="minor"/>
    </font>
    <font>
      <b/>
      <i/>
      <sz val="8"/>
      <name val="Calibri"/>
      <family val="2"/>
      <scheme val="minor"/>
    </font>
    <font>
      <i/>
      <sz val="10"/>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FFFF00"/>
        <bgColor indexed="64"/>
      </patternFill>
    </fill>
  </fills>
  <borders count="3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medium">
        <color auto="1"/>
      </left>
      <right style="thin">
        <color auto="1"/>
      </right>
      <top style="thin">
        <color auto="1"/>
      </top>
      <bottom style="thin">
        <color auto="1"/>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medium">
        <color auto="1"/>
      </left>
      <right style="medium">
        <color indexed="64"/>
      </right>
      <top/>
      <bottom style="medium">
        <color auto="1"/>
      </bottom>
      <diagonal/>
    </border>
    <border>
      <left style="thin">
        <color auto="1"/>
      </left>
      <right/>
      <top style="medium">
        <color indexed="64"/>
      </top>
      <bottom style="medium">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medium">
        <color indexed="64"/>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style="medium">
        <color auto="1"/>
      </left>
      <right/>
      <top style="thin">
        <color auto="1"/>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bottom style="thin">
        <color auto="1"/>
      </bottom>
      <diagonal/>
    </border>
    <border>
      <left/>
      <right style="thin">
        <color auto="1"/>
      </right>
      <top/>
      <bottom style="thin">
        <color auto="1"/>
      </bottom>
      <diagonal/>
    </border>
    <border>
      <left/>
      <right style="thin">
        <color auto="1"/>
      </right>
      <top style="thin">
        <color auto="1"/>
      </top>
      <bottom/>
      <diagonal/>
    </border>
    <border>
      <left style="thin">
        <color auto="1"/>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s>
  <cellStyleXfs count="5">
    <xf numFmtId="0" fontId="0" fillId="0" borderId="0"/>
    <xf numFmtId="167"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cellStyleXfs>
  <cellXfs count="171">
    <xf numFmtId="0" fontId="0" fillId="0" borderId="0" xfId="0"/>
    <xf numFmtId="0" fontId="0" fillId="2" borderId="0" xfId="0" applyFill="1" applyBorder="1"/>
    <xf numFmtId="0" fontId="3" fillId="2" borderId="0" xfId="0" applyFont="1" applyFill="1" applyBorder="1"/>
    <xf numFmtId="0" fontId="4" fillId="2" borderId="0" xfId="0" applyFont="1" applyFill="1" applyBorder="1" applyAlignment="1">
      <alignment vertical="center" wrapText="1"/>
    </xf>
    <xf numFmtId="0" fontId="3" fillId="2" borderId="0" xfId="0" applyFont="1" applyFill="1" applyBorder="1" applyAlignment="1">
      <alignment vertical="center" wrapText="1"/>
    </xf>
    <xf numFmtId="0" fontId="3" fillId="2" borderId="0" xfId="0" applyFont="1" applyFill="1" applyBorder="1" applyAlignment="1">
      <alignment horizontal="center" vertical="center"/>
    </xf>
    <xf numFmtId="0" fontId="7" fillId="2" borderId="0" xfId="0" applyFont="1" applyFill="1" applyBorder="1"/>
    <xf numFmtId="3" fontId="0" fillId="0" borderId="1" xfId="0" applyNumberFormat="1" applyBorder="1"/>
    <xf numFmtId="0" fontId="0" fillId="0" borderId="1" xfId="0" applyBorder="1" applyAlignment="1">
      <alignment horizontal="center"/>
    </xf>
    <xf numFmtId="0" fontId="0" fillId="0" borderId="0" xfId="0" applyFill="1" applyBorder="1"/>
    <xf numFmtId="0" fontId="4" fillId="2" borderId="0" xfId="0" applyFont="1" applyFill="1" applyBorder="1" applyAlignment="1">
      <alignment horizontal="left"/>
    </xf>
    <xf numFmtId="0" fontId="0" fillId="0" borderId="1" xfId="0" applyBorder="1" applyAlignment="1">
      <alignment horizontal="center" vertical="center"/>
    </xf>
    <xf numFmtId="0" fontId="0" fillId="0" borderId="0" xfId="0" applyAlignment="1">
      <alignment horizontal="center" vertical="center"/>
    </xf>
    <xf numFmtId="0" fontId="7" fillId="3" borderId="1" xfId="0" applyFont="1" applyFill="1" applyBorder="1" applyAlignment="1">
      <alignment horizontal="center" vertical="center"/>
    </xf>
    <xf numFmtId="0" fontId="4" fillId="2" borderId="0" xfId="0" applyFont="1" applyFill="1" applyBorder="1" applyAlignment="1">
      <alignment horizontal="center"/>
    </xf>
    <xf numFmtId="0" fontId="3" fillId="2" borderId="0" xfId="0" applyFont="1" applyFill="1" applyBorder="1" applyAlignment="1">
      <alignment horizontal="center"/>
    </xf>
    <xf numFmtId="0" fontId="9" fillId="2" borderId="0" xfId="0" applyFont="1" applyFill="1" applyBorder="1" applyAlignment="1">
      <alignment horizontal="left" vertical="center" wrapText="1"/>
    </xf>
    <xf numFmtId="0" fontId="4" fillId="2" borderId="0" xfId="0" applyFont="1" applyFill="1" applyBorder="1" applyAlignment="1">
      <alignment horizontal="center" vertical="center"/>
    </xf>
    <xf numFmtId="0" fontId="4" fillId="2" borderId="0" xfId="0" applyFont="1" applyFill="1" applyBorder="1" applyAlignment="1">
      <alignment vertical="center"/>
    </xf>
    <xf numFmtId="0" fontId="4" fillId="2" borderId="11" xfId="0" applyFont="1" applyFill="1" applyBorder="1" applyAlignment="1">
      <alignment horizontal="center" vertical="center" wrapText="1"/>
    </xf>
    <xf numFmtId="0" fontId="4" fillId="2" borderId="7" xfId="0" applyFont="1" applyFill="1" applyBorder="1" applyAlignment="1">
      <alignment horizontal="center"/>
    </xf>
    <xf numFmtId="167" fontId="7" fillId="3" borderId="1" xfId="1" applyNumberFormat="1" applyFont="1" applyFill="1" applyBorder="1" applyAlignment="1">
      <alignment vertical="center" wrapText="1"/>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xf>
    <xf numFmtId="9" fontId="7" fillId="3" borderId="1" xfId="0" applyNumberFormat="1" applyFont="1" applyFill="1" applyBorder="1" applyAlignment="1">
      <alignment horizontal="center" vertical="center" wrapText="1"/>
    </xf>
    <xf numFmtId="168" fontId="7" fillId="3" borderId="1" xfId="2" applyNumberFormat="1" applyFont="1" applyFill="1" applyBorder="1" applyAlignment="1">
      <alignment vertical="center" wrapText="1"/>
    </xf>
    <xf numFmtId="0" fontId="7" fillId="3" borderId="1" xfId="0" applyFont="1" applyFill="1" applyBorder="1" applyAlignment="1">
      <alignment vertical="center" wrapText="1"/>
    </xf>
    <xf numFmtId="166" fontId="7" fillId="3" borderId="1" xfId="2" applyNumberFormat="1" applyFont="1" applyFill="1" applyBorder="1" applyAlignment="1">
      <alignment vertical="center" wrapText="1"/>
    </xf>
    <xf numFmtId="9" fontId="7" fillId="3" borderId="1" xfId="0" applyNumberFormat="1" applyFont="1" applyFill="1" applyBorder="1" applyAlignment="1">
      <alignment horizontal="center" vertical="center"/>
    </xf>
    <xf numFmtId="0" fontId="8" fillId="3" borderId="1" xfId="0" applyFont="1" applyFill="1" applyBorder="1" applyAlignment="1">
      <alignment horizontal="justify" vertical="center" wrapText="1"/>
    </xf>
    <xf numFmtId="168" fontId="7" fillId="0" borderId="0" xfId="2" applyNumberFormat="1" applyFont="1" applyFill="1" applyBorder="1" applyAlignment="1">
      <alignment vertical="center" wrapText="1"/>
    </xf>
    <xf numFmtId="166" fontId="0" fillId="0" borderId="0" xfId="0" applyNumberFormat="1" applyFill="1" applyBorder="1"/>
    <xf numFmtId="168" fontId="0" fillId="0" borderId="0" xfId="0" applyNumberFormat="1" applyFill="1" applyBorder="1"/>
    <xf numFmtId="167" fontId="7" fillId="0" borderId="0" xfId="1" applyNumberFormat="1" applyFont="1" applyFill="1" applyBorder="1" applyAlignment="1">
      <alignment vertical="center" wrapText="1"/>
    </xf>
    <xf numFmtId="0" fontId="13" fillId="0" borderId="16" xfId="0" applyFont="1" applyBorder="1" applyAlignment="1">
      <alignment vertical="center" wrapText="1"/>
    </xf>
    <xf numFmtId="0" fontId="0" fillId="0" borderId="8" xfId="0" applyBorder="1" applyAlignment="1">
      <alignment horizontal="center" vertical="center"/>
    </xf>
    <xf numFmtId="0" fontId="0" fillId="0" borderId="9" xfId="0" applyBorder="1"/>
    <xf numFmtId="164" fontId="14" fillId="0" borderId="20" xfId="0" applyNumberFormat="1" applyFont="1" applyBorder="1" applyAlignment="1">
      <alignment horizontal="right" vertical="center" wrapText="1"/>
    </xf>
    <xf numFmtId="0" fontId="0" fillId="0" borderId="2" xfId="0" applyBorder="1"/>
    <xf numFmtId="0" fontId="0" fillId="0" borderId="23" xfId="0" applyBorder="1"/>
    <xf numFmtId="0" fontId="0" fillId="0" borderId="17" xfId="0" applyBorder="1"/>
    <xf numFmtId="9" fontId="0" fillId="0" borderId="7" xfId="0" applyNumberFormat="1" applyBorder="1"/>
    <xf numFmtId="0" fontId="4" fillId="2" borderId="0" xfId="0" applyFont="1" applyFill="1" applyBorder="1" applyAlignment="1">
      <alignment horizontal="center"/>
    </xf>
    <xf numFmtId="0" fontId="5" fillId="6" borderId="19"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11" fillId="0" borderId="30"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5" xfId="0" applyFont="1" applyBorder="1" applyAlignment="1">
      <alignment horizontal="center" vertical="center" wrapText="1"/>
    </xf>
    <xf numFmtId="0" fontId="12" fillId="0" borderId="35"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3"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32" xfId="0" applyFont="1" applyBorder="1" applyAlignment="1">
      <alignment horizontal="center" vertical="center" wrapText="1"/>
    </xf>
    <xf numFmtId="0" fontId="6" fillId="0" borderId="1" xfId="0" applyFont="1" applyFill="1" applyBorder="1" applyAlignment="1">
      <alignment horizontal="center" vertical="center" wrapText="1"/>
    </xf>
    <xf numFmtId="165" fontId="14" fillId="0" borderId="20" xfId="3" applyFont="1" applyBorder="1" applyAlignment="1">
      <alignment horizontal="right" vertical="center" wrapText="1"/>
    </xf>
    <xf numFmtId="0" fontId="0" fillId="0" borderId="1" xfId="0" applyFill="1" applyBorder="1" applyAlignment="1">
      <alignment horizontal="center"/>
    </xf>
    <xf numFmtId="3" fontId="0" fillId="0" borderId="1" xfId="0" applyNumberFormat="1" applyFill="1" applyBorder="1"/>
    <xf numFmtId="8" fontId="0" fillId="0" borderId="0" xfId="0" applyNumberFormat="1"/>
    <xf numFmtId="1" fontId="0" fillId="0" borderId="26" xfId="0" applyNumberFormat="1" applyBorder="1"/>
    <xf numFmtId="44" fontId="7" fillId="3" borderId="1" xfId="1" applyNumberFormat="1" applyFont="1" applyFill="1" applyBorder="1" applyAlignment="1">
      <alignment vertical="center" wrapText="1"/>
    </xf>
    <xf numFmtId="1" fontId="0" fillId="0" borderId="25" xfId="0" applyNumberFormat="1" applyBorder="1"/>
    <xf numFmtId="0" fontId="0" fillId="2" borderId="0" xfId="0" applyFill="1" applyBorder="1" applyAlignment="1">
      <alignment horizontal="center"/>
    </xf>
    <xf numFmtId="0" fontId="0" fillId="2" borderId="0" xfId="0" applyFill="1" applyBorder="1" applyAlignment="1">
      <alignment horizontal="center" vertical="center"/>
    </xf>
    <xf numFmtId="0" fontId="7" fillId="3" borderId="1" xfId="1" applyNumberFormat="1" applyFont="1" applyFill="1" applyBorder="1" applyAlignment="1">
      <alignment horizontal="center" vertical="center" wrapText="1"/>
    </xf>
    <xf numFmtId="0" fontId="8" fillId="3" borderId="1" xfId="0" applyFont="1" applyFill="1" applyBorder="1" applyAlignment="1">
      <alignment horizontal="center" vertical="center" wrapText="1"/>
    </xf>
    <xf numFmtId="167" fontId="7" fillId="0" borderId="0" xfId="1" applyNumberFormat="1"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justify" vertical="center" wrapText="1"/>
    </xf>
    <xf numFmtId="14" fontId="7" fillId="0" borderId="1" xfId="0" applyNumberFormat="1" applyFont="1" applyFill="1" applyBorder="1" applyAlignment="1">
      <alignment horizontal="center" vertical="center"/>
    </xf>
    <xf numFmtId="9" fontId="7" fillId="0" borderId="1" xfId="0" applyNumberFormat="1" applyFont="1" applyFill="1" applyBorder="1" applyAlignment="1">
      <alignment horizontal="center" vertical="center" wrapText="1"/>
    </xf>
    <xf numFmtId="166" fontId="7" fillId="0" borderId="1" xfId="2" applyFont="1" applyFill="1" applyBorder="1" applyAlignment="1">
      <alignment horizontal="center" vertical="center" wrapText="1"/>
    </xf>
    <xf numFmtId="166" fontId="7" fillId="0" borderId="1" xfId="2" applyNumberFormat="1" applyFont="1" applyFill="1" applyBorder="1" applyAlignment="1">
      <alignment vertical="center" wrapText="1"/>
    </xf>
    <xf numFmtId="2" fontId="7" fillId="0" borderId="1" xfId="1" applyNumberFormat="1" applyFont="1" applyFill="1" applyBorder="1" applyAlignment="1">
      <alignment horizontal="center" vertical="center" wrapText="1"/>
    </xf>
    <xf numFmtId="167" fontId="7" fillId="0" borderId="1" xfId="1" applyNumberFormat="1" applyFont="1" applyFill="1" applyBorder="1" applyAlignment="1">
      <alignment horizontal="center" vertical="center" wrapText="1"/>
    </xf>
    <xf numFmtId="167" fontId="7" fillId="0" borderId="1" xfId="1" applyNumberFormat="1" applyFont="1" applyFill="1" applyBorder="1" applyAlignment="1">
      <alignment vertical="center" wrapText="1"/>
    </xf>
    <xf numFmtId="0" fontId="8" fillId="0" borderId="1" xfId="0" applyFont="1" applyFill="1" applyBorder="1" applyAlignment="1">
      <alignment horizontal="justify" vertical="center" wrapText="1"/>
    </xf>
    <xf numFmtId="0" fontId="6" fillId="6" borderId="1" xfId="0" applyFont="1" applyFill="1" applyBorder="1" applyAlignment="1">
      <alignment horizontal="center" vertical="center" wrapText="1"/>
    </xf>
    <xf numFmtId="0" fontId="0" fillId="2" borderId="1" xfId="0" applyFill="1" applyBorder="1"/>
    <xf numFmtId="0" fontId="2" fillId="2" borderId="1" xfId="0" applyFont="1" applyFill="1" applyBorder="1" applyAlignment="1">
      <alignment horizontal="center" vertical="center"/>
    </xf>
    <xf numFmtId="0" fontId="0" fillId="0" borderId="12" xfId="0" applyFont="1" applyFill="1" applyBorder="1" applyAlignment="1">
      <alignment horizontal="center" vertical="center" wrapText="1"/>
    </xf>
    <xf numFmtId="10" fontId="7" fillId="0" borderId="1" xfId="0" applyNumberFormat="1" applyFont="1" applyFill="1" applyBorder="1" applyAlignment="1">
      <alignment horizontal="center" vertical="center" wrapText="1"/>
    </xf>
    <xf numFmtId="168" fontId="7" fillId="0" borderId="1" xfId="2" applyNumberFormat="1" applyFont="1" applyFill="1" applyBorder="1" applyAlignment="1">
      <alignment vertical="center" wrapText="1"/>
    </xf>
    <xf numFmtId="9" fontId="7" fillId="0" borderId="1" xfId="4" applyFont="1" applyFill="1" applyBorder="1" applyAlignment="1">
      <alignment horizontal="center" vertical="center" wrapText="1"/>
    </xf>
    <xf numFmtId="0" fontId="7" fillId="0" borderId="1" xfId="0" applyFont="1" applyFill="1" applyBorder="1" applyAlignment="1">
      <alignment vertical="center" wrapText="1"/>
    </xf>
    <xf numFmtId="10" fontId="7" fillId="0" borderId="1" xfId="4" applyNumberFormat="1" applyFont="1" applyFill="1" applyBorder="1" applyAlignment="1">
      <alignment horizontal="center" vertical="center" wrapText="1"/>
    </xf>
    <xf numFmtId="1" fontId="7" fillId="0" borderId="1" xfId="2" applyNumberFormat="1" applyFont="1" applyFill="1" applyBorder="1" applyAlignment="1">
      <alignment horizontal="right" vertical="center" wrapText="1"/>
    </xf>
    <xf numFmtId="0" fontId="7" fillId="3" borderId="1" xfId="0" applyFont="1" applyFill="1" applyBorder="1" applyAlignment="1">
      <alignment horizontal="justify" vertical="center" wrapText="1"/>
    </xf>
    <xf numFmtId="10" fontId="7" fillId="3" borderId="1" xfId="0" applyNumberFormat="1" applyFont="1" applyFill="1" applyBorder="1" applyAlignment="1">
      <alignment horizontal="center" vertical="center" wrapText="1"/>
    </xf>
    <xf numFmtId="166" fontId="7" fillId="3" borderId="1" xfId="2" applyFont="1" applyFill="1" applyBorder="1" applyAlignment="1">
      <alignment horizontal="center" vertical="center" wrapText="1"/>
    </xf>
    <xf numFmtId="166" fontId="8" fillId="3" borderId="1" xfId="2" applyFont="1" applyFill="1" applyBorder="1" applyAlignment="1">
      <alignment horizontal="center" vertical="center" wrapText="1"/>
    </xf>
    <xf numFmtId="2" fontId="7" fillId="3" borderId="1" xfId="1" applyNumberFormat="1" applyFont="1" applyFill="1" applyBorder="1" applyAlignment="1">
      <alignment horizontal="center" vertical="center" wrapText="1"/>
    </xf>
    <xf numFmtId="43" fontId="7" fillId="3" borderId="1" xfId="2" applyNumberFormat="1" applyFont="1" applyFill="1" applyBorder="1" applyAlignment="1">
      <alignment horizontal="center" vertical="center" wrapText="1"/>
    </xf>
    <xf numFmtId="167" fontId="7" fillId="3" borderId="1" xfId="1" applyNumberFormat="1" applyFont="1" applyFill="1" applyBorder="1" applyAlignment="1">
      <alignment horizontal="center" vertical="center" wrapText="1"/>
    </xf>
    <xf numFmtId="10" fontId="7" fillId="3" borderId="1" xfId="4" applyNumberFormat="1" applyFont="1" applyFill="1" applyBorder="1" applyAlignment="1">
      <alignment horizontal="center" vertical="center" wrapText="1"/>
    </xf>
    <xf numFmtId="0" fontId="2" fillId="3" borderId="1" xfId="0" applyFont="1" applyFill="1" applyBorder="1" applyAlignment="1">
      <alignment horizontal="center" vertical="center"/>
    </xf>
    <xf numFmtId="0" fontId="4" fillId="2" borderId="21"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10" fontId="0" fillId="0" borderId="2" xfId="0" applyNumberFormat="1" applyFill="1" applyBorder="1" applyAlignment="1">
      <alignment horizontal="center" vertical="center" wrapText="1"/>
    </xf>
    <xf numFmtId="10" fontId="0" fillId="0" borderId="4" xfId="0" applyNumberForma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24"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1" fontId="4" fillId="2" borderId="24" xfId="0" applyNumberFormat="1" applyFont="1" applyFill="1" applyBorder="1" applyAlignment="1">
      <alignment horizontal="center" vertical="center" wrapText="1"/>
    </xf>
    <xf numFmtId="1" fontId="4" fillId="2" borderId="3" xfId="0" applyNumberFormat="1" applyFont="1" applyFill="1" applyBorder="1" applyAlignment="1">
      <alignment horizontal="center" vertical="center" wrapText="1"/>
    </xf>
    <xf numFmtId="1" fontId="4" fillId="2" borderId="4" xfId="0" applyNumberFormat="1"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4" fillId="2" borderId="15" xfId="0" applyFont="1" applyFill="1" applyBorder="1" applyAlignment="1">
      <alignment horizontal="center"/>
    </xf>
    <xf numFmtId="0" fontId="4" fillId="2" borderId="13" xfId="0" applyFont="1" applyFill="1" applyBorder="1" applyAlignment="1">
      <alignment horizontal="center"/>
    </xf>
    <xf numFmtId="0" fontId="4" fillId="2" borderId="14" xfId="0" applyFont="1" applyFill="1" applyBorder="1" applyAlignment="1">
      <alignment horizontal="center"/>
    </xf>
    <xf numFmtId="0" fontId="0" fillId="2" borderId="37" xfId="0" applyFill="1" applyBorder="1" applyAlignment="1">
      <alignment horizontal="center"/>
    </xf>
    <xf numFmtId="0" fontId="0" fillId="2" borderId="38" xfId="0" applyFill="1" applyBorder="1" applyAlignment="1">
      <alignment horizontal="center"/>
    </xf>
    <xf numFmtId="0" fontId="0" fillId="2" borderId="17" xfId="0" applyFill="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2" xfId="0" applyFont="1" applyFill="1" applyBorder="1" applyAlignment="1">
      <alignment horizontal="center" vertical="center" wrapText="1"/>
    </xf>
    <xf numFmtId="0" fontId="3" fillId="2" borderId="2" xfId="0" quotePrefix="1"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1" xfId="0" applyFont="1" applyFill="1" applyBorder="1" applyAlignment="1">
      <alignment horizontal="left" vertical="center" wrapText="1"/>
    </xf>
    <xf numFmtId="167" fontId="4" fillId="4" borderId="2" xfId="1" applyFont="1" applyFill="1" applyBorder="1" applyAlignment="1">
      <alignment horizontal="center" vertical="center" wrapText="1"/>
    </xf>
    <xf numFmtId="167" fontId="4" fillId="4" borderId="3" xfId="1" applyFont="1" applyFill="1" applyBorder="1" applyAlignment="1">
      <alignment horizontal="center" vertical="center" wrapText="1"/>
    </xf>
    <xf numFmtId="167" fontId="4" fillId="4" borderId="4" xfId="1" applyFont="1" applyFill="1" applyBorder="1" applyAlignment="1">
      <alignment horizontal="center" vertical="center" wrapText="1"/>
    </xf>
    <xf numFmtId="0" fontId="4" fillId="5" borderId="4" xfId="0" applyFont="1" applyFill="1" applyBorder="1" applyAlignment="1">
      <alignment horizontal="center" vertical="center" wrapText="1"/>
    </xf>
    <xf numFmtId="0" fontId="3" fillId="7" borderId="0" xfId="0" applyFont="1" applyFill="1" applyBorder="1" applyAlignment="1">
      <alignment horizontal="justify" vertical="center" wrapText="1"/>
    </xf>
    <xf numFmtId="0" fontId="3" fillId="7" borderId="0" xfId="0" applyFont="1" applyFill="1" applyBorder="1" applyAlignment="1">
      <alignment horizontal="justify" vertical="center"/>
    </xf>
    <xf numFmtId="0" fontId="4" fillId="2" borderId="5" xfId="0" applyFont="1" applyFill="1" applyBorder="1" applyAlignment="1">
      <alignment horizontal="left"/>
    </xf>
    <xf numFmtId="0" fontId="4" fillId="2" borderId="1" xfId="0" applyFont="1" applyFill="1" applyBorder="1" applyAlignment="1">
      <alignment horizontal="center" vertical="center" wrapText="1"/>
    </xf>
    <xf numFmtId="10" fontId="0" fillId="0" borderId="1" xfId="0" applyNumberFormat="1" applyFill="1" applyBorder="1" applyAlignment="1">
      <alignment horizontal="center" vertical="center" wrapText="1"/>
    </xf>
    <xf numFmtId="0" fontId="3" fillId="2" borderId="15"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5" fillId="6" borderId="1" xfId="0" applyFont="1" applyFill="1" applyBorder="1" applyAlignment="1">
      <alignment horizontal="center" vertical="center" wrapText="1"/>
    </xf>
    <xf numFmtId="0" fontId="6" fillId="6" borderId="18"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2" borderId="1" xfId="0" applyFont="1" applyFill="1" applyBorder="1" applyAlignment="1">
      <alignment horizontal="center" vertical="center"/>
    </xf>
    <xf numFmtId="0" fontId="6" fillId="6" borderId="1" xfId="0" applyFont="1" applyFill="1" applyBorder="1" applyAlignment="1">
      <alignment horizontal="center" vertical="center" wrapText="1"/>
    </xf>
    <xf numFmtId="0" fontId="4" fillId="0" borderId="29"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2" fillId="0" borderId="36" xfId="0" applyFont="1" applyBorder="1" applyAlignment="1">
      <alignment vertical="center" wrapText="1"/>
    </xf>
    <xf numFmtId="0" fontId="12" fillId="0" borderId="33" xfId="0" applyFont="1" applyBorder="1" applyAlignment="1">
      <alignment vertical="center" wrapText="1"/>
    </xf>
    <xf numFmtId="0" fontId="12" fillId="0" borderId="32" xfId="0" applyFont="1" applyBorder="1" applyAlignment="1">
      <alignment vertical="center" wrapText="1"/>
    </xf>
  </cellXfs>
  <cellStyles count="5">
    <cellStyle name="Millares" xfId="1" builtinId="3"/>
    <cellStyle name="Moneda" xfId="2" builtinId="4"/>
    <cellStyle name="Moneda [0]" xfId="3" builtinId="7"/>
    <cellStyle name="Normal" xfId="0" builtinId="0"/>
    <cellStyle name="Porcentaje" xfId="4"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mintic-my.sharepoint.com/Users/AnaMaria/AppData/Local/Microsoft/Windows/INetCache/Content.Outlook/0VZH3YV2/FORMATO%20EVALUACION%20INTERVENTOR&#205;A%20ESERC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EVALUACIÓN TÉCNICA"/>
      <sheetName val="EXPERIENCIA"/>
      <sheetName val="CONTRATOS - Detalle"/>
      <sheetName val="DATOS DIR TÉCNICO"/>
      <sheetName val="EXP DIR TÉCNICO"/>
      <sheetName val="DATOS DIR FIN"/>
      <sheetName val="EXP DIR ADMIN&amp;FINANCIERO"/>
      <sheetName val="Hoja 1 variables"/>
    </sheetNames>
    <sheetDataSet>
      <sheetData sheetId="0"/>
      <sheetData sheetId="1"/>
      <sheetData sheetId="2"/>
      <sheetData sheetId="3"/>
      <sheetData sheetId="4"/>
      <sheetData sheetId="5"/>
      <sheetData sheetId="6"/>
      <sheetData sheetId="7">
        <row r="2">
          <cell r="C2">
            <v>1</v>
          </cell>
        </row>
        <row r="3">
          <cell r="C3">
            <v>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4"/>
  <sheetViews>
    <sheetView zoomScaleNormal="100" workbookViewId="0">
      <selection activeCell="A21" sqref="A21:C21"/>
    </sheetView>
  </sheetViews>
  <sheetFormatPr baseColWidth="10" defaultColWidth="9.1640625" defaultRowHeight="15" x14ac:dyDescent="0.2"/>
  <cols>
    <col min="1" max="1" width="22.83203125" style="1" customWidth="1"/>
    <col min="2" max="2" width="6.5" style="1" customWidth="1"/>
    <col min="3" max="3" width="11.6640625" style="1" customWidth="1"/>
    <col min="4" max="4" width="16.1640625" style="1" customWidth="1"/>
    <col min="5" max="5" width="18.6640625" style="1" customWidth="1"/>
    <col min="6" max="6" width="10.1640625" style="1" customWidth="1"/>
    <col min="7" max="7" width="9.83203125" style="1" customWidth="1"/>
    <col min="8" max="8" width="12.1640625" style="1" customWidth="1"/>
    <col min="9" max="9" width="6.5" style="1" customWidth="1"/>
    <col min="10" max="10" width="1.83203125" style="1" customWidth="1"/>
    <col min="11" max="11" width="14.1640625" style="1" customWidth="1"/>
    <col min="12" max="16384" width="9.1640625" style="1"/>
  </cols>
  <sheetData>
    <row r="1" spans="1:11" ht="15.75" customHeight="1" thickBot="1" x14ac:dyDescent="0.25">
      <c r="A1" s="20" t="s">
        <v>0</v>
      </c>
      <c r="B1" s="147" t="s">
        <v>95</v>
      </c>
      <c r="C1" s="148"/>
      <c r="D1" s="148"/>
      <c r="E1" s="148"/>
      <c r="F1" s="148"/>
      <c r="G1" s="148"/>
      <c r="H1" s="148"/>
      <c r="I1" s="148"/>
      <c r="J1" s="148"/>
      <c r="K1" s="149"/>
    </row>
    <row r="2" spans="1:11" ht="15.75" customHeight="1" x14ac:dyDescent="0.2">
      <c r="A2" s="42"/>
      <c r="B2" s="15"/>
      <c r="C2" s="15"/>
      <c r="D2" s="15"/>
      <c r="E2" s="15"/>
      <c r="F2" s="15"/>
      <c r="G2" s="15"/>
      <c r="H2" s="15"/>
      <c r="I2" s="15"/>
      <c r="J2" s="15"/>
      <c r="K2" s="15"/>
    </row>
    <row r="3" spans="1:11" ht="15.75" customHeight="1" x14ac:dyDescent="0.2">
      <c r="A3" s="14"/>
      <c r="B3" s="15"/>
      <c r="C3" s="15"/>
      <c r="D3" s="15"/>
      <c r="E3" s="15"/>
      <c r="F3" s="15"/>
      <c r="G3" s="15"/>
      <c r="H3" s="15"/>
      <c r="I3" s="15"/>
      <c r="J3" s="15"/>
      <c r="K3" s="15"/>
    </row>
    <row r="4" spans="1:11" ht="15.75" customHeight="1" x14ac:dyDescent="0.2">
      <c r="A4" s="130" t="s">
        <v>1</v>
      </c>
      <c r="B4" s="131"/>
      <c r="C4" s="131"/>
      <c r="D4" s="131"/>
      <c r="E4" s="131"/>
      <c r="F4" s="131"/>
      <c r="G4" s="131"/>
      <c r="H4" s="131"/>
      <c r="I4" s="132"/>
      <c r="J4" s="15"/>
      <c r="K4" s="15"/>
    </row>
    <row r="5" spans="1:11" ht="206.25" customHeight="1" x14ac:dyDescent="0.2">
      <c r="A5" s="142" t="s">
        <v>117</v>
      </c>
      <c r="B5" s="143"/>
      <c r="C5" s="143"/>
      <c r="D5" s="143"/>
      <c r="E5" s="143"/>
      <c r="F5" s="143"/>
      <c r="G5" s="143"/>
      <c r="H5" s="143"/>
      <c r="I5" s="143"/>
      <c r="J5" s="15"/>
      <c r="K5" s="15"/>
    </row>
    <row r="6" spans="1:11" ht="47.25" customHeight="1" x14ac:dyDescent="0.2">
      <c r="A6" s="19" t="s">
        <v>27</v>
      </c>
      <c r="B6" s="145" t="s">
        <v>28</v>
      </c>
      <c r="C6" s="145"/>
      <c r="D6" s="133" t="s">
        <v>29</v>
      </c>
      <c r="E6" s="113"/>
      <c r="F6" s="113"/>
      <c r="G6" s="113"/>
      <c r="H6" s="113"/>
      <c r="I6" s="114"/>
      <c r="J6" s="15"/>
      <c r="K6" s="15"/>
    </row>
    <row r="7" spans="1:11" ht="23.25" customHeight="1" x14ac:dyDescent="0.2">
      <c r="A7" s="82" t="s">
        <v>103</v>
      </c>
      <c r="B7" s="146"/>
      <c r="C7" s="146"/>
      <c r="D7" s="104"/>
      <c r="E7" s="105"/>
      <c r="F7" s="105"/>
      <c r="G7" s="105"/>
      <c r="H7" s="105"/>
      <c r="I7" s="106"/>
      <c r="J7" s="15"/>
      <c r="K7" s="15"/>
    </row>
    <row r="8" spans="1:11" ht="23.25" customHeight="1" x14ac:dyDescent="0.2">
      <c r="A8" s="82" t="s">
        <v>103</v>
      </c>
      <c r="B8" s="107"/>
      <c r="C8" s="108"/>
      <c r="D8" s="104"/>
      <c r="E8" s="105"/>
      <c r="F8" s="105"/>
      <c r="G8" s="105"/>
      <c r="H8" s="105"/>
      <c r="I8" s="106"/>
      <c r="J8" s="15"/>
      <c r="K8" s="15"/>
    </row>
    <row r="9" spans="1:11" ht="23.25" customHeight="1" x14ac:dyDescent="0.2">
      <c r="A9" s="82" t="s">
        <v>103</v>
      </c>
      <c r="B9" s="107"/>
      <c r="C9" s="108"/>
      <c r="D9" s="104"/>
      <c r="E9" s="105"/>
      <c r="F9" s="105"/>
      <c r="G9" s="105"/>
      <c r="H9" s="105"/>
      <c r="I9" s="106"/>
      <c r="J9" s="15"/>
      <c r="K9" s="15"/>
    </row>
    <row r="10" spans="1:11" ht="8.25" customHeight="1" x14ac:dyDescent="0.2">
      <c r="A10" s="16"/>
      <c r="B10" s="16"/>
      <c r="C10" s="16"/>
      <c r="D10" s="16"/>
      <c r="E10" s="16"/>
      <c r="F10" s="5"/>
      <c r="G10" s="5"/>
      <c r="H10" s="17"/>
      <c r="I10" s="18"/>
      <c r="J10" s="15"/>
      <c r="K10" s="15"/>
    </row>
    <row r="11" spans="1:11" ht="18" customHeight="1" x14ac:dyDescent="0.2">
      <c r="A11" s="118" t="s">
        <v>90</v>
      </c>
      <c r="B11" s="119"/>
      <c r="C11" s="119"/>
      <c r="D11" s="119"/>
      <c r="E11" s="119"/>
      <c r="F11" s="119"/>
      <c r="G11" s="119"/>
      <c r="H11" s="119"/>
      <c r="I11" s="119"/>
      <c r="J11" s="15"/>
      <c r="K11" s="15"/>
    </row>
    <row r="12" spans="1:11" ht="49" customHeight="1" x14ac:dyDescent="0.2">
      <c r="A12" s="120" t="s">
        <v>80</v>
      </c>
      <c r="B12" s="121"/>
      <c r="C12" s="120" t="s">
        <v>81</v>
      </c>
      <c r="D12" s="121"/>
      <c r="E12" s="120" t="s">
        <v>82</v>
      </c>
      <c r="F12" s="121"/>
      <c r="G12" s="133" t="s">
        <v>83</v>
      </c>
      <c r="H12" s="113"/>
      <c r="I12" s="114"/>
      <c r="J12" s="15"/>
      <c r="K12" s="15"/>
    </row>
    <row r="13" spans="1:11" ht="51" customHeight="1" x14ac:dyDescent="0.2">
      <c r="A13" s="120">
        <f>+'2. Exp habilitante EJECUTADA'!A17+'3. Exp habilitante EN EJEC'!A18</f>
        <v>6</v>
      </c>
      <c r="B13" s="121"/>
      <c r="C13" s="120">
        <f>+'2. Exp habilitante EJECUTADA'!A17</f>
        <v>6</v>
      </c>
      <c r="D13" s="121"/>
      <c r="E13" s="120">
        <f>+'3. Exp habilitante EN EJEC'!A18</f>
        <v>0</v>
      </c>
      <c r="F13" s="121"/>
      <c r="G13" s="134">
        <f>IF(AND(C13&gt;=E13,A13&lt;=10),1,0)</f>
        <v>1</v>
      </c>
      <c r="H13" s="135"/>
      <c r="I13" s="136"/>
      <c r="J13" s="15"/>
      <c r="K13" s="15"/>
    </row>
    <row r="14" spans="1:11" ht="15" customHeight="1" x14ac:dyDescent="0.2">
      <c r="A14" s="3"/>
      <c r="B14" s="4"/>
      <c r="C14" s="4"/>
      <c r="D14" s="4"/>
      <c r="E14" s="4"/>
      <c r="F14" s="3"/>
      <c r="G14" s="3"/>
      <c r="H14" s="3"/>
      <c r="I14" s="3"/>
    </row>
    <row r="15" spans="1:11" ht="15" customHeight="1" x14ac:dyDescent="0.2">
      <c r="A15" s="118" t="s">
        <v>91</v>
      </c>
      <c r="B15" s="119"/>
      <c r="C15" s="119"/>
      <c r="D15" s="119"/>
      <c r="E15" s="119"/>
      <c r="F15" s="119"/>
      <c r="G15" s="119"/>
      <c r="H15" s="119"/>
      <c r="I15" s="119"/>
      <c r="J15" s="119"/>
      <c r="K15" s="141"/>
    </row>
    <row r="16" spans="1:11" ht="30" customHeight="1" x14ac:dyDescent="0.2">
      <c r="A16" s="137" t="s">
        <v>31</v>
      </c>
      <c r="B16" s="137"/>
      <c r="C16" s="137"/>
      <c r="D16" s="137"/>
      <c r="E16" s="137"/>
      <c r="F16" s="137"/>
      <c r="G16" s="137"/>
      <c r="H16" s="137"/>
      <c r="I16" s="138">
        <f>+'2. Exp habilitante EJECUTADA'!Q16+'3. Exp habilitante EN EJEC'!O17</f>
        <v>0</v>
      </c>
      <c r="J16" s="139"/>
      <c r="K16" s="140"/>
    </row>
    <row r="17" spans="1:11" ht="15" customHeight="1" x14ac:dyDescent="0.2">
      <c r="A17" s="10"/>
      <c r="B17" s="10"/>
      <c r="C17" s="10"/>
      <c r="D17" s="10"/>
      <c r="E17" s="10"/>
      <c r="F17" s="10"/>
      <c r="G17" s="10"/>
      <c r="H17" s="10"/>
      <c r="I17" s="10"/>
      <c r="J17" s="10"/>
      <c r="K17" s="10"/>
    </row>
    <row r="18" spans="1:11" ht="10.5" customHeight="1" x14ac:dyDescent="0.2">
      <c r="A18" s="144"/>
      <c r="B18" s="144"/>
      <c r="C18" s="144"/>
      <c r="D18" s="144"/>
      <c r="E18" s="144"/>
      <c r="F18" s="144"/>
      <c r="G18" s="144"/>
      <c r="H18" s="144"/>
      <c r="I18" s="144"/>
      <c r="J18" s="144"/>
      <c r="K18" s="144"/>
    </row>
    <row r="19" spans="1:11" ht="30" customHeight="1" thickBot="1" x14ac:dyDescent="0.25">
      <c r="A19" s="98" t="s">
        <v>25</v>
      </c>
      <c r="B19" s="99"/>
      <c r="C19" s="99"/>
      <c r="D19" s="113"/>
      <c r="E19" s="113"/>
      <c r="F19" s="113"/>
      <c r="G19" s="114"/>
      <c r="H19" s="133" t="s">
        <v>2</v>
      </c>
      <c r="I19" s="113"/>
      <c r="J19" s="113"/>
      <c r="K19" s="114"/>
    </row>
    <row r="20" spans="1:11" ht="30" customHeight="1" thickBot="1" x14ac:dyDescent="0.25">
      <c r="A20" s="109" t="s">
        <v>39</v>
      </c>
      <c r="B20" s="110"/>
      <c r="C20" s="111"/>
      <c r="D20" s="112" t="s">
        <v>41</v>
      </c>
      <c r="E20" s="113"/>
      <c r="F20" s="113"/>
      <c r="G20" s="114"/>
      <c r="H20" s="98">
        <f>+IF($I$16&gt;=$D$21,1,0)</f>
        <v>0</v>
      </c>
      <c r="I20" s="99"/>
      <c r="J20" s="99"/>
      <c r="K20" s="100"/>
    </row>
    <row r="21" spans="1:11" ht="62.25" customHeight="1" thickBot="1" x14ac:dyDescent="0.25">
      <c r="A21" s="109" t="s">
        <v>71</v>
      </c>
      <c r="B21" s="110"/>
      <c r="C21" s="111"/>
      <c r="D21" s="115">
        <f>VLOOKUP(A21,'Hoja 1 variables'!H4:K9,4,FALSE)</f>
        <v>243576.25870606356</v>
      </c>
      <c r="E21" s="116"/>
      <c r="F21" s="116"/>
      <c r="G21" s="117"/>
      <c r="H21" s="101"/>
      <c r="I21" s="102"/>
      <c r="J21" s="102"/>
      <c r="K21" s="103"/>
    </row>
    <row r="22" spans="1:11" ht="15" customHeight="1" thickBot="1" x14ac:dyDescent="0.25">
      <c r="A22" s="2"/>
      <c r="B22" s="2"/>
      <c r="C22" s="2"/>
      <c r="D22" s="2"/>
      <c r="E22" s="2"/>
      <c r="F22" s="2"/>
      <c r="G22" s="2"/>
      <c r="H22" s="2"/>
      <c r="I22" s="2"/>
    </row>
    <row r="23" spans="1:11" ht="15" customHeight="1" thickBot="1" x14ac:dyDescent="0.25">
      <c r="A23" s="122" t="s">
        <v>92</v>
      </c>
      <c r="B23" s="123"/>
      <c r="C23" s="123"/>
      <c r="D23" s="123"/>
      <c r="E23" s="123"/>
      <c r="F23" s="123"/>
      <c r="G23" s="123"/>
      <c r="H23" s="123"/>
      <c r="I23" s="123"/>
      <c r="J23" s="123"/>
      <c r="K23" s="124"/>
    </row>
    <row r="24" spans="1:11" ht="16" thickBot="1" x14ac:dyDescent="0.25">
      <c r="A24" s="125" t="s">
        <v>93</v>
      </c>
      <c r="B24" s="126"/>
      <c r="C24" s="126"/>
      <c r="D24" s="126"/>
      <c r="E24" s="126"/>
      <c r="F24" s="126"/>
      <c r="G24" s="126"/>
      <c r="H24" s="127">
        <f>+IF(SUM(H20,G13)=2,1,0)</f>
        <v>0</v>
      </c>
      <c r="I24" s="128"/>
      <c r="J24" s="128"/>
      <c r="K24" s="129"/>
    </row>
  </sheetData>
  <sheetProtection algorithmName="SHA-512" hashValue="2EbAqeogug6tbOm5nNY8li/AbxaeSSiw3H+ULhQpDUsfSgIg1n5ixQcGyt8+E/e7aByA42tYwb2m+Mek9soycg==" saltValue="QnShVnY4u/8YScxugsqShw==" spinCount="100000" sheet="1" objects="1" scenarios="1"/>
  <dataConsolidate/>
  <mergeCells count="34">
    <mergeCell ref="B7:C7"/>
    <mergeCell ref="D7:I7"/>
    <mergeCell ref="A13:B13"/>
    <mergeCell ref="C13:D13"/>
    <mergeCell ref="B1:K1"/>
    <mergeCell ref="D6:I6"/>
    <mergeCell ref="A23:K23"/>
    <mergeCell ref="A24:G24"/>
    <mergeCell ref="H24:K24"/>
    <mergeCell ref="A4:I4"/>
    <mergeCell ref="A19:G19"/>
    <mergeCell ref="B8:C8"/>
    <mergeCell ref="E13:F13"/>
    <mergeCell ref="G12:I12"/>
    <mergeCell ref="G13:I13"/>
    <mergeCell ref="A16:H16"/>
    <mergeCell ref="I16:K16"/>
    <mergeCell ref="A15:K15"/>
    <mergeCell ref="A5:I5"/>
    <mergeCell ref="A18:K18"/>
    <mergeCell ref="H19:K19"/>
    <mergeCell ref="B6:C6"/>
    <mergeCell ref="H20:K21"/>
    <mergeCell ref="D8:I8"/>
    <mergeCell ref="B9:C9"/>
    <mergeCell ref="D9:I9"/>
    <mergeCell ref="A21:C21"/>
    <mergeCell ref="A20:C20"/>
    <mergeCell ref="D20:G20"/>
    <mergeCell ref="D21:G21"/>
    <mergeCell ref="A11:I11"/>
    <mergeCell ref="A12:B12"/>
    <mergeCell ref="C12:D12"/>
    <mergeCell ref="E12:F12"/>
  </mergeCells>
  <dataValidations count="2">
    <dataValidation type="list" showInputMessage="1" showErrorMessage="1" prompt="Seleccionar SI o NO" sqref="D6:D9 F10:G10" xr:uid="{00000000-0002-0000-0100-000000000000}">
      <formula1>RESPUESTASINO</formula1>
    </dataValidation>
    <dataValidation showInputMessage="1" showErrorMessage="1" prompt="Seleccionar SI o NO" sqref="G12:I13" xr:uid="{08ABB49C-2ED8-DD43-A594-483F1561AE57}"/>
  </dataValidations>
  <pageMargins left="0.70866141732283472" right="0.70866141732283472" top="1.4960629921259843" bottom="0.74803149606299213" header="0.31496062992125984" footer="0.31496062992125984"/>
  <pageSetup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492B792C-9303-4EC9-BFE0-1FFF15668F0E}">
          <x14:formula1>
            <xm:f>'Hoja 1 variables'!$H$4:$H$9</xm:f>
          </x14:formula1>
          <xm:sqref>A21:C21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C22"/>
  <sheetViews>
    <sheetView topLeftCell="C1" zoomScale="120" zoomScaleNormal="120" workbookViewId="0">
      <pane ySplit="1" topLeftCell="A11" activePane="bottomLeft" state="frozen"/>
      <selection activeCell="H1" sqref="H1"/>
      <selection pane="bottomLeft" activeCell="M11" sqref="M11"/>
    </sheetView>
  </sheetViews>
  <sheetFormatPr baseColWidth="10" defaultColWidth="9.1640625" defaultRowHeight="15" x14ac:dyDescent="0.2"/>
  <cols>
    <col min="1" max="1" width="6.6640625" style="1" customWidth="1"/>
    <col min="2" max="2" width="15.5" style="1" customWidth="1"/>
    <col min="3" max="3" width="20.5" style="1" customWidth="1"/>
    <col min="4" max="4" width="9" style="1" customWidth="1"/>
    <col min="5" max="5" width="10.5" style="1" customWidth="1"/>
    <col min="6" max="6" width="15.33203125" style="1" customWidth="1"/>
    <col min="7" max="7" width="52" style="1" customWidth="1"/>
    <col min="8" max="8" width="9" style="1" bestFit="1" customWidth="1"/>
    <col min="9" max="9" width="8.83203125" style="1" customWidth="1"/>
    <col min="10" max="10" width="4.83203125" style="1" customWidth="1"/>
    <col min="11" max="11" width="7.5" style="1" customWidth="1"/>
    <col min="12" max="13" width="17.83203125" style="1" customWidth="1"/>
    <col min="14" max="14" width="21.5" style="1" customWidth="1"/>
    <col min="15" max="15" width="15" style="1" bestFit="1" customWidth="1"/>
    <col min="16" max="16" width="16" style="63" customWidth="1"/>
    <col min="17" max="17" width="34.6640625" style="64" customWidth="1"/>
    <col min="18" max="18" width="18.1640625" style="1" customWidth="1"/>
    <col min="19" max="19" width="16" style="1" customWidth="1"/>
    <col min="20" max="20" width="16.6640625" style="1" bestFit="1" customWidth="1"/>
    <col min="21" max="21" width="15" style="1" bestFit="1" customWidth="1"/>
    <col min="22" max="22" width="16.6640625" style="1" bestFit="1" customWidth="1"/>
    <col min="23" max="23" width="16.83203125" style="1" customWidth="1"/>
    <col min="24" max="24" width="22.5" style="1" customWidth="1"/>
    <col min="25" max="25" width="9.1640625" style="1"/>
    <col min="26" max="26" width="17" style="1" customWidth="1"/>
    <col min="27" max="27" width="9.1640625" style="1"/>
    <col min="28" max="28" width="73.6640625" style="1" customWidth="1"/>
    <col min="29" max="29" width="16.33203125" style="1" customWidth="1"/>
    <col min="30" max="16384" width="9.1640625" style="1"/>
  </cols>
  <sheetData>
    <row r="1" spans="1:29" ht="20.25" customHeight="1" x14ac:dyDescent="0.2">
      <c r="A1" s="156" t="s">
        <v>0</v>
      </c>
      <c r="B1" s="156"/>
      <c r="C1" s="158">
        <f>+'1.Carta y exp habilitante'!B1:K1</f>
        <v>0</v>
      </c>
      <c r="D1" s="159"/>
      <c r="E1" s="159"/>
      <c r="F1" s="159"/>
      <c r="G1" s="159"/>
      <c r="H1" s="159"/>
      <c r="I1" s="159"/>
      <c r="J1" s="159"/>
      <c r="K1" s="159"/>
      <c r="L1" s="159"/>
      <c r="M1" s="159"/>
      <c r="N1" s="159"/>
      <c r="O1" s="159"/>
      <c r="P1" s="159"/>
      <c r="Q1" s="159"/>
      <c r="R1" s="159"/>
      <c r="S1" s="159"/>
      <c r="T1" s="159"/>
      <c r="U1" s="159"/>
      <c r="V1" s="159"/>
      <c r="W1" s="159"/>
      <c r="X1" s="159"/>
      <c r="Y1" s="159"/>
      <c r="Z1" s="159"/>
      <c r="AA1" s="159"/>
      <c r="AB1" s="159"/>
    </row>
    <row r="2" spans="1:29" x14ac:dyDescent="0.2">
      <c r="B2" s="2"/>
      <c r="C2" s="2"/>
      <c r="D2" s="2"/>
      <c r="E2" s="2"/>
      <c r="F2" s="2"/>
      <c r="G2" s="2"/>
      <c r="H2" s="2"/>
      <c r="I2" s="2"/>
      <c r="J2" s="2"/>
      <c r="K2" s="2"/>
      <c r="L2" s="2"/>
      <c r="M2" s="2"/>
    </row>
    <row r="3" spans="1:29" x14ac:dyDescent="0.2">
      <c r="B3" s="2"/>
      <c r="C3" s="2"/>
      <c r="D3" s="2"/>
      <c r="E3" s="2"/>
      <c r="F3" s="2"/>
      <c r="G3" s="2"/>
      <c r="H3" s="2"/>
      <c r="I3" s="2"/>
      <c r="J3" s="2"/>
      <c r="K3" s="2"/>
      <c r="L3" s="2"/>
      <c r="M3" s="2"/>
    </row>
    <row r="4" spans="1:29" s="6" customFormat="1" ht="34.5" customHeight="1" x14ac:dyDescent="0.15">
      <c r="A4" s="150" t="s">
        <v>18</v>
      </c>
      <c r="B4" s="150" t="s">
        <v>5</v>
      </c>
      <c r="C4" s="150" t="s">
        <v>77</v>
      </c>
      <c r="D4" s="150" t="s">
        <v>7</v>
      </c>
      <c r="E4" s="150" t="s">
        <v>76</v>
      </c>
      <c r="F4" s="150" t="s">
        <v>6</v>
      </c>
      <c r="G4" s="150" t="s">
        <v>75</v>
      </c>
      <c r="H4" s="150" t="s">
        <v>8</v>
      </c>
      <c r="I4" s="150" t="s">
        <v>9</v>
      </c>
      <c r="J4" s="157" t="s">
        <v>10</v>
      </c>
      <c r="K4" s="157"/>
      <c r="L4" s="151" t="s">
        <v>78</v>
      </c>
      <c r="M4" s="151" t="s">
        <v>79</v>
      </c>
      <c r="N4" s="150" t="s">
        <v>13</v>
      </c>
      <c r="O4" s="150" t="s">
        <v>14</v>
      </c>
      <c r="P4" s="150" t="s">
        <v>15</v>
      </c>
      <c r="Q4" s="153" t="s">
        <v>42</v>
      </c>
      <c r="R4" s="154"/>
      <c r="S4" s="154"/>
      <c r="T4" s="155"/>
      <c r="U4" s="153" t="s">
        <v>43</v>
      </c>
      <c r="V4" s="154"/>
      <c r="W4" s="154"/>
      <c r="X4" s="154"/>
      <c r="Y4" s="154"/>
      <c r="Z4" s="155"/>
      <c r="AA4" s="150" t="s">
        <v>16</v>
      </c>
      <c r="AB4" s="150" t="s">
        <v>17</v>
      </c>
      <c r="AC4" s="150" t="s">
        <v>112</v>
      </c>
    </row>
    <row r="5" spans="1:29" s="6" customFormat="1" ht="123.75" customHeight="1" x14ac:dyDescent="0.15">
      <c r="A5" s="150"/>
      <c r="B5" s="150"/>
      <c r="C5" s="150"/>
      <c r="D5" s="150"/>
      <c r="E5" s="150"/>
      <c r="F5" s="150"/>
      <c r="G5" s="150"/>
      <c r="H5" s="150"/>
      <c r="I5" s="150"/>
      <c r="J5" s="79" t="s">
        <v>11</v>
      </c>
      <c r="K5" s="79" t="s">
        <v>12</v>
      </c>
      <c r="L5" s="152"/>
      <c r="M5" s="152"/>
      <c r="N5" s="150"/>
      <c r="O5" s="150"/>
      <c r="P5" s="150"/>
      <c r="Q5" s="43" t="s">
        <v>32</v>
      </c>
      <c r="R5" s="44" t="s">
        <v>44</v>
      </c>
      <c r="S5" s="44" t="s">
        <v>45</v>
      </c>
      <c r="T5" s="44" t="s">
        <v>46</v>
      </c>
      <c r="U5" s="45" t="s">
        <v>21</v>
      </c>
      <c r="V5" s="45" t="s">
        <v>26</v>
      </c>
      <c r="W5" s="45" t="s">
        <v>22</v>
      </c>
      <c r="X5" s="45" t="s">
        <v>23</v>
      </c>
      <c r="Y5" s="45" t="s">
        <v>24</v>
      </c>
      <c r="Z5" s="46" t="s">
        <v>74</v>
      </c>
      <c r="AA5" s="150"/>
      <c r="AB5" s="150"/>
      <c r="AC5" s="150"/>
    </row>
    <row r="6" spans="1:29" ht="302.25" customHeight="1" x14ac:dyDescent="0.2">
      <c r="A6" s="13">
        <v>1</v>
      </c>
      <c r="B6" s="22" t="s">
        <v>98</v>
      </c>
      <c r="C6" s="13" t="s">
        <v>99</v>
      </c>
      <c r="D6" s="22">
        <v>2</v>
      </c>
      <c r="E6" s="22" t="s">
        <v>100</v>
      </c>
      <c r="F6" s="22" t="s">
        <v>97</v>
      </c>
      <c r="G6" s="89" t="s">
        <v>118</v>
      </c>
      <c r="H6" s="23">
        <v>40919</v>
      </c>
      <c r="I6" s="23">
        <v>42369</v>
      </c>
      <c r="J6" s="22" t="s">
        <v>102</v>
      </c>
      <c r="K6" s="90">
        <v>0.54949999999999999</v>
      </c>
      <c r="L6" s="91" t="s">
        <v>104</v>
      </c>
      <c r="M6" s="24" t="s">
        <v>103</v>
      </c>
      <c r="N6" s="92">
        <f>444150015193.99</f>
        <v>444150015193.98999</v>
      </c>
      <c r="O6" s="27">
        <v>644350</v>
      </c>
      <c r="P6" s="93">
        <f>N6/O6</f>
        <v>689299.31744236825</v>
      </c>
      <c r="Q6" s="94">
        <f>689299.32*T6/2</f>
        <v>189384.98816999997</v>
      </c>
      <c r="R6" s="21" t="s">
        <v>96</v>
      </c>
      <c r="S6" s="95" t="s">
        <v>97</v>
      </c>
      <c r="T6" s="96">
        <v>0.54949999999999999</v>
      </c>
      <c r="U6" s="13">
        <v>1</v>
      </c>
      <c r="V6" s="13">
        <v>1</v>
      </c>
      <c r="W6" s="13">
        <v>0</v>
      </c>
      <c r="X6" s="13">
        <v>0</v>
      </c>
      <c r="Y6" s="13">
        <v>1</v>
      </c>
      <c r="Z6" s="13">
        <v>1</v>
      </c>
      <c r="AA6" s="13">
        <v>0</v>
      </c>
      <c r="AB6" s="29" t="s">
        <v>116</v>
      </c>
      <c r="AC6" s="97" t="s">
        <v>113</v>
      </c>
    </row>
    <row r="7" spans="1:29" ht="244" customHeight="1" x14ac:dyDescent="0.2">
      <c r="A7" s="68">
        <v>1</v>
      </c>
      <c r="B7" s="69" t="s">
        <v>98</v>
      </c>
      <c r="C7" s="68" t="s">
        <v>99</v>
      </c>
      <c r="D7" s="68">
        <v>62</v>
      </c>
      <c r="E7" s="69" t="s">
        <v>105</v>
      </c>
      <c r="F7" s="69" t="s">
        <v>97</v>
      </c>
      <c r="G7" s="70" t="s">
        <v>108</v>
      </c>
      <c r="H7" s="71">
        <v>43460</v>
      </c>
      <c r="I7" s="71">
        <v>43747</v>
      </c>
      <c r="J7" s="69" t="s">
        <v>107</v>
      </c>
      <c r="K7" s="72">
        <v>1</v>
      </c>
      <c r="L7" s="72" t="s">
        <v>104</v>
      </c>
      <c r="M7" s="72" t="s">
        <v>103</v>
      </c>
      <c r="N7" s="74">
        <v>8055851683.75</v>
      </c>
      <c r="O7" s="84">
        <v>828116</v>
      </c>
      <c r="P7" s="75">
        <f>N7/O7</f>
        <v>9727.9266235044361</v>
      </c>
      <c r="Q7" s="76">
        <v>9727.92</v>
      </c>
      <c r="R7" s="77" t="s">
        <v>96</v>
      </c>
      <c r="S7" s="77" t="s">
        <v>97</v>
      </c>
      <c r="T7" s="85">
        <v>1</v>
      </c>
      <c r="U7" s="68">
        <v>1</v>
      </c>
      <c r="V7" s="68">
        <v>1</v>
      </c>
      <c r="W7" s="68">
        <v>0</v>
      </c>
      <c r="X7" s="68">
        <v>1</v>
      </c>
      <c r="Y7" s="68">
        <v>1</v>
      </c>
      <c r="Z7" s="68">
        <v>1</v>
      </c>
      <c r="AA7" s="68">
        <v>0</v>
      </c>
      <c r="AB7" s="78" t="s">
        <v>122</v>
      </c>
      <c r="AC7" s="81" t="s">
        <v>113</v>
      </c>
    </row>
    <row r="8" spans="1:29" ht="187.5" customHeight="1" x14ac:dyDescent="0.2">
      <c r="A8" s="68">
        <v>1</v>
      </c>
      <c r="B8" s="69" t="s">
        <v>98</v>
      </c>
      <c r="C8" s="68" t="s">
        <v>99</v>
      </c>
      <c r="D8" s="68">
        <v>36</v>
      </c>
      <c r="E8" s="69" t="s">
        <v>109</v>
      </c>
      <c r="F8" s="69" t="s">
        <v>110</v>
      </c>
      <c r="G8" s="70" t="s">
        <v>111</v>
      </c>
      <c r="H8" s="71">
        <v>42733</v>
      </c>
      <c r="I8" s="71">
        <v>43245</v>
      </c>
      <c r="J8" s="69" t="s">
        <v>107</v>
      </c>
      <c r="K8" s="72">
        <v>1</v>
      </c>
      <c r="L8" s="72" t="s">
        <v>104</v>
      </c>
      <c r="M8" s="72" t="s">
        <v>103</v>
      </c>
      <c r="N8" s="74">
        <v>19078973655</v>
      </c>
      <c r="O8" s="84">
        <v>781242</v>
      </c>
      <c r="P8" s="75">
        <f>+N8/O8</f>
        <v>24421.336352884253</v>
      </c>
      <c r="Q8" s="76">
        <v>24743.89</v>
      </c>
      <c r="R8" s="77" t="s">
        <v>96</v>
      </c>
      <c r="S8" s="77" t="s">
        <v>110</v>
      </c>
      <c r="T8" s="85">
        <v>1</v>
      </c>
      <c r="U8" s="68">
        <v>1</v>
      </c>
      <c r="V8" s="68">
        <v>1</v>
      </c>
      <c r="W8" s="68">
        <v>1</v>
      </c>
      <c r="X8" s="68">
        <v>0</v>
      </c>
      <c r="Y8" s="68">
        <v>1</v>
      </c>
      <c r="Z8" s="68">
        <v>1</v>
      </c>
      <c r="AA8" s="68">
        <v>0</v>
      </c>
      <c r="AB8" s="78" t="s">
        <v>120</v>
      </c>
      <c r="AC8" s="81" t="s">
        <v>113</v>
      </c>
    </row>
    <row r="9" spans="1:29" ht="248.25" customHeight="1" x14ac:dyDescent="0.2">
      <c r="A9" s="68">
        <v>1</v>
      </c>
      <c r="B9" s="69" t="s">
        <v>98</v>
      </c>
      <c r="C9" s="68" t="s">
        <v>99</v>
      </c>
      <c r="D9" s="68">
        <v>58</v>
      </c>
      <c r="E9" s="69" t="s">
        <v>105</v>
      </c>
      <c r="F9" s="69" t="s">
        <v>97</v>
      </c>
      <c r="G9" s="70" t="s">
        <v>106</v>
      </c>
      <c r="H9" s="71">
        <v>42996</v>
      </c>
      <c r="I9" s="71">
        <v>43459</v>
      </c>
      <c r="J9" s="69" t="s">
        <v>107</v>
      </c>
      <c r="K9" s="72">
        <v>1</v>
      </c>
      <c r="L9" s="72" t="s">
        <v>104</v>
      </c>
      <c r="M9" s="72" t="s">
        <v>103</v>
      </c>
      <c r="N9" s="74">
        <v>8629074072.2000008</v>
      </c>
      <c r="O9" s="84">
        <v>781242</v>
      </c>
      <c r="P9" s="75">
        <f>+N9/O9</f>
        <v>11045.327916573866</v>
      </c>
      <c r="Q9" s="76">
        <v>11045.32</v>
      </c>
      <c r="R9" s="77" t="s">
        <v>96</v>
      </c>
      <c r="S9" s="77" t="s">
        <v>97</v>
      </c>
      <c r="T9" s="85">
        <v>1</v>
      </c>
      <c r="U9" s="68">
        <v>1</v>
      </c>
      <c r="V9" s="68">
        <v>1</v>
      </c>
      <c r="W9" s="68">
        <v>0</v>
      </c>
      <c r="X9" s="68">
        <v>1</v>
      </c>
      <c r="Y9" s="68">
        <v>1</v>
      </c>
      <c r="Z9" s="68">
        <v>1</v>
      </c>
      <c r="AA9" s="68">
        <v>0</v>
      </c>
      <c r="AB9" s="78" t="s">
        <v>122</v>
      </c>
      <c r="AC9" s="81" t="s">
        <v>113</v>
      </c>
    </row>
    <row r="10" spans="1:29" ht="229" customHeight="1" x14ac:dyDescent="0.2">
      <c r="A10" s="68">
        <v>1</v>
      </c>
      <c r="B10" s="69" t="s">
        <v>98</v>
      </c>
      <c r="C10" s="68" t="s">
        <v>99</v>
      </c>
      <c r="D10" s="69">
        <v>2</v>
      </c>
      <c r="E10" s="69" t="s">
        <v>100</v>
      </c>
      <c r="F10" s="69" t="s">
        <v>97</v>
      </c>
      <c r="G10" s="70" t="s">
        <v>101</v>
      </c>
      <c r="H10" s="71">
        <v>40919</v>
      </c>
      <c r="I10" s="71">
        <v>42369</v>
      </c>
      <c r="J10" s="69" t="s">
        <v>102</v>
      </c>
      <c r="K10" s="83">
        <v>0.54949999999999999</v>
      </c>
      <c r="L10" s="73" t="s">
        <v>104</v>
      </c>
      <c r="M10" s="72" t="s">
        <v>103</v>
      </c>
      <c r="N10" s="73">
        <v>444150015193.98999</v>
      </c>
      <c r="O10" s="74">
        <v>644350</v>
      </c>
      <c r="P10" s="75">
        <f>N10/O10</f>
        <v>689299.31744236825</v>
      </c>
      <c r="Q10" s="88">
        <f>689299.32*T10/2</f>
        <v>189384.98816999997</v>
      </c>
      <c r="R10" s="77" t="s">
        <v>96</v>
      </c>
      <c r="S10" s="76" t="s">
        <v>97</v>
      </c>
      <c r="T10" s="87">
        <v>0.54949999999999999</v>
      </c>
      <c r="U10" s="68">
        <v>1</v>
      </c>
      <c r="V10" s="68">
        <v>1</v>
      </c>
      <c r="W10" s="13">
        <v>0</v>
      </c>
      <c r="X10" s="68">
        <v>0</v>
      </c>
      <c r="Y10" s="68">
        <v>1</v>
      </c>
      <c r="Z10" s="68">
        <v>1</v>
      </c>
      <c r="AA10" s="13">
        <v>0</v>
      </c>
      <c r="AB10" s="29" t="s">
        <v>116</v>
      </c>
      <c r="AC10" s="81" t="s">
        <v>115</v>
      </c>
    </row>
    <row r="11" spans="1:29" ht="168.75" customHeight="1" x14ac:dyDescent="0.2">
      <c r="A11" s="68">
        <v>1</v>
      </c>
      <c r="B11" s="69" t="s">
        <v>98</v>
      </c>
      <c r="C11" s="68" t="s">
        <v>99</v>
      </c>
      <c r="D11" s="68">
        <v>56</v>
      </c>
      <c r="E11" s="69" t="s">
        <v>114</v>
      </c>
      <c r="F11" s="69" t="s">
        <v>97</v>
      </c>
      <c r="G11" s="86" t="s">
        <v>119</v>
      </c>
      <c r="H11" s="71">
        <v>42248</v>
      </c>
      <c r="I11" s="71">
        <v>42979</v>
      </c>
      <c r="J11" s="69" t="s">
        <v>107</v>
      </c>
      <c r="K11" s="72">
        <v>1</v>
      </c>
      <c r="L11" s="72" t="s">
        <v>104</v>
      </c>
      <c r="M11" s="72" t="s">
        <v>103</v>
      </c>
      <c r="N11" s="74">
        <v>32618830881.52</v>
      </c>
      <c r="O11" s="74">
        <v>737717</v>
      </c>
      <c r="P11" s="75">
        <f>N11/O11</f>
        <v>44215.913258769964</v>
      </c>
      <c r="Q11" s="76">
        <v>44215.91</v>
      </c>
      <c r="R11" s="77" t="s">
        <v>96</v>
      </c>
      <c r="S11" s="77" t="s">
        <v>97</v>
      </c>
      <c r="T11" s="85">
        <v>1</v>
      </c>
      <c r="U11" s="68">
        <v>1</v>
      </c>
      <c r="V11" s="68">
        <v>1</v>
      </c>
      <c r="W11" s="68">
        <v>0</v>
      </c>
      <c r="X11" s="68">
        <v>1</v>
      </c>
      <c r="Y11" s="68">
        <v>1</v>
      </c>
      <c r="Z11" s="68">
        <v>1</v>
      </c>
      <c r="AA11" s="68">
        <v>0</v>
      </c>
      <c r="AB11" s="78" t="s">
        <v>121</v>
      </c>
      <c r="AC11" s="81" t="s">
        <v>115</v>
      </c>
    </row>
    <row r="12" spans="1:29" x14ac:dyDescent="0.2">
      <c r="A12" s="13"/>
      <c r="B12" s="13"/>
      <c r="C12" s="13"/>
      <c r="D12" s="13"/>
      <c r="E12" s="22"/>
      <c r="F12" s="22"/>
      <c r="G12" s="26"/>
      <c r="H12" s="23"/>
      <c r="I12" s="23"/>
      <c r="J12" s="22"/>
      <c r="K12" s="24"/>
      <c r="L12" s="24"/>
      <c r="M12" s="24"/>
      <c r="N12" s="25"/>
      <c r="O12" s="27"/>
      <c r="P12" s="65"/>
      <c r="Q12" s="66"/>
      <c r="R12" s="21"/>
      <c r="S12" s="21"/>
      <c r="T12" s="21"/>
      <c r="U12" s="13"/>
      <c r="V12" s="13"/>
      <c r="W12" s="13"/>
      <c r="X12" s="13"/>
      <c r="Y12" s="13"/>
      <c r="Z12" s="13"/>
      <c r="AA12" s="13"/>
      <c r="AB12" s="21"/>
      <c r="AC12" s="80"/>
    </row>
    <row r="13" spans="1:29" x14ac:dyDescent="0.2">
      <c r="A13" s="13"/>
      <c r="B13" s="22"/>
      <c r="C13" s="22"/>
      <c r="D13" s="13"/>
      <c r="E13" s="22"/>
      <c r="F13" s="22"/>
      <c r="G13" s="26"/>
      <c r="H13" s="23"/>
      <c r="I13" s="23"/>
      <c r="J13" s="13"/>
      <c r="K13" s="24"/>
      <c r="L13" s="24"/>
      <c r="M13" s="24"/>
      <c r="N13" s="27"/>
      <c r="O13" s="27"/>
      <c r="P13" s="65"/>
      <c r="Q13" s="22"/>
      <c r="R13" s="21"/>
      <c r="S13" s="21"/>
      <c r="T13" s="21"/>
      <c r="U13" s="13"/>
      <c r="V13" s="13"/>
      <c r="W13" s="13"/>
      <c r="X13" s="13"/>
      <c r="Y13" s="13"/>
      <c r="Z13" s="13"/>
      <c r="AA13" s="13"/>
      <c r="AB13" s="21"/>
      <c r="AC13" s="80"/>
    </row>
    <row r="14" spans="1:29" x14ac:dyDescent="0.2">
      <c r="A14" s="13"/>
      <c r="B14" s="22"/>
      <c r="C14" s="22"/>
      <c r="D14" s="13"/>
      <c r="E14" s="22"/>
      <c r="F14" s="22"/>
      <c r="G14" s="26"/>
      <c r="H14" s="23"/>
      <c r="I14" s="23"/>
      <c r="J14" s="13"/>
      <c r="K14" s="28"/>
      <c r="L14" s="28"/>
      <c r="M14" s="28"/>
      <c r="N14" s="25"/>
      <c r="O14" s="27"/>
      <c r="P14" s="65"/>
      <c r="Q14" s="66"/>
      <c r="R14" s="21"/>
      <c r="S14" s="21"/>
      <c r="T14" s="21"/>
      <c r="U14" s="13"/>
      <c r="V14" s="13"/>
      <c r="W14" s="13"/>
      <c r="X14" s="13"/>
      <c r="Y14" s="13"/>
      <c r="Z14" s="13"/>
      <c r="AA14" s="13"/>
      <c r="AB14" s="21"/>
      <c r="AC14" s="80"/>
    </row>
    <row r="15" spans="1:29" x14ac:dyDescent="0.2">
      <c r="A15" s="13"/>
      <c r="B15" s="22"/>
      <c r="C15" s="22"/>
      <c r="D15" s="13"/>
      <c r="E15" s="22"/>
      <c r="F15" s="22"/>
      <c r="G15" s="26"/>
      <c r="H15" s="23"/>
      <c r="I15" s="23"/>
      <c r="J15" s="13"/>
      <c r="K15" s="28"/>
      <c r="L15" s="28"/>
      <c r="M15" s="28"/>
      <c r="N15" s="25"/>
      <c r="O15" s="27"/>
      <c r="P15" s="65"/>
      <c r="Q15" s="66"/>
      <c r="R15" s="21"/>
      <c r="S15" s="21"/>
      <c r="T15" s="21"/>
      <c r="U15" s="13"/>
      <c r="V15" s="13"/>
      <c r="W15" s="13"/>
      <c r="X15" s="13"/>
      <c r="Y15" s="13"/>
      <c r="Z15" s="13"/>
      <c r="AA15" s="13"/>
      <c r="AB15" s="21"/>
      <c r="AC15" s="80"/>
    </row>
    <row r="16" spans="1:29" x14ac:dyDescent="0.2">
      <c r="Q16" s="67">
        <f>+SUMPRODUCT($Q$6:$Q$15,$AA$6:$AA$15)</f>
        <v>0</v>
      </c>
    </row>
    <row r="17" spans="1:16" x14ac:dyDescent="0.2">
      <c r="A17" s="1">
        <f>SUM(A6:A16)</f>
        <v>6</v>
      </c>
      <c r="K17" s="9"/>
      <c r="L17" s="9"/>
      <c r="M17" s="9"/>
      <c r="N17" s="30"/>
      <c r="O17" s="9"/>
      <c r="P17" s="67"/>
    </row>
    <row r="18" spans="1:16" x14ac:dyDescent="0.2">
      <c r="K18" s="9"/>
      <c r="L18" s="9"/>
      <c r="M18" s="9"/>
      <c r="N18" s="30"/>
      <c r="O18" s="31"/>
    </row>
    <row r="19" spans="1:16" x14ac:dyDescent="0.2">
      <c r="K19" s="9"/>
      <c r="L19" s="9"/>
      <c r="M19" s="9"/>
      <c r="N19" s="9"/>
      <c r="O19" s="32"/>
    </row>
    <row r="20" spans="1:16" x14ac:dyDescent="0.2">
      <c r="K20" s="9"/>
      <c r="L20" s="9"/>
      <c r="M20" s="9"/>
      <c r="N20" s="9"/>
      <c r="O20" s="9"/>
    </row>
    <row r="21" spans="1:16" x14ac:dyDescent="0.2">
      <c r="K21" s="9"/>
      <c r="L21" s="9"/>
      <c r="M21" s="9"/>
      <c r="N21" s="9"/>
      <c r="O21" s="9"/>
    </row>
    <row r="22" spans="1:16" x14ac:dyDescent="0.2">
      <c r="K22" s="9"/>
      <c r="L22" s="9"/>
      <c r="M22" s="9"/>
      <c r="N22" s="32"/>
      <c r="O22" s="9"/>
    </row>
  </sheetData>
  <sheetProtection algorithmName="SHA-512" hashValue="y77TlolAnZfPjZI4n+UwFiamQ5o6jsWx+uogOnYuK69HpEMDrxmIYW6ixxuTcte04ex3OF84QfxNVqAqJf3t9Q==" saltValue="pcm2BWc6opMEP8rHP+/78w==" spinCount="100000" sheet="1" objects="1" scenarios="1"/>
  <mergeCells count="22">
    <mergeCell ref="A1:B1"/>
    <mergeCell ref="A4:A5"/>
    <mergeCell ref="B4:B5"/>
    <mergeCell ref="J4:K4"/>
    <mergeCell ref="N4:N5"/>
    <mergeCell ref="D4:D5"/>
    <mergeCell ref="E4:E5"/>
    <mergeCell ref="F4:F5"/>
    <mergeCell ref="G4:G5"/>
    <mergeCell ref="H4:H5"/>
    <mergeCell ref="I4:I5"/>
    <mergeCell ref="C1:AB1"/>
    <mergeCell ref="O4:O5"/>
    <mergeCell ref="P4:P5"/>
    <mergeCell ref="L4:L5"/>
    <mergeCell ref="C4:C5"/>
    <mergeCell ref="AC4:AC5"/>
    <mergeCell ref="M4:M5"/>
    <mergeCell ref="Q4:T4"/>
    <mergeCell ref="U4:Z4"/>
    <mergeCell ref="AA4:AA5"/>
    <mergeCell ref="AB4:AB5"/>
  </mergeCells>
  <pageMargins left="0.70866141732283472" right="0.70866141732283472" top="1.4566929133858268" bottom="0.74803149606299213" header="0.31496062992125984" footer="0.31496062992125984"/>
  <pageSetup scale="69" fitToWidth="0"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xWindow="42" yWindow="504" count="2">
        <x14:dataValidation type="list" allowBlank="1" showInputMessage="1" showErrorMessage="1" prompt="1=SI_x000a_0=NO" xr:uid="{AA0B99AD-9371-4A42-A4FB-5D366164511D}">
          <x14:formula1>
            <xm:f>'Hoja 1 variables'!$C$2:$C$3</xm:f>
          </x14:formula1>
          <xm:sqref>U6:AA15</xm:sqref>
        </x14:dataValidation>
        <x14:dataValidation type="list" allowBlank="1" showInputMessage="1" showErrorMessage="1" prompt="POR CADA CONTRATO 1" xr:uid="{3E652470-A155-CC47-954D-CA73ABF4F62D}">
          <x14:formula1>
            <xm:f>'Hoja 1 variables'!$C$2:$C$3</xm:f>
          </x14:formula1>
          <xm:sqref>A6:A15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6AE93-2489-EF47-8536-3991A6FA0786}">
  <sheetPr>
    <pageSetUpPr fitToPage="1"/>
  </sheetPr>
  <dimension ref="A1:W22"/>
  <sheetViews>
    <sheetView tabSelected="1" topLeftCell="A2" zoomScale="115" zoomScaleNormal="115" workbookViewId="0">
      <selection activeCell="E6" sqref="E6"/>
    </sheetView>
  </sheetViews>
  <sheetFormatPr baseColWidth="10" defaultColWidth="9.1640625" defaultRowHeight="15" x14ac:dyDescent="0.2"/>
  <cols>
    <col min="1" max="1" width="6.6640625" style="1" customWidth="1"/>
    <col min="2" max="2" width="7.83203125" style="1" customWidth="1"/>
    <col min="3" max="3" width="15.6640625" style="1" customWidth="1"/>
    <col min="4" max="4" width="9" style="1" customWidth="1"/>
    <col min="5" max="5" width="59.5" style="1" customWidth="1"/>
    <col min="6" max="6" width="8.5" style="1" customWidth="1"/>
    <col min="7" max="7" width="12.83203125" style="1" customWidth="1"/>
    <col min="8" max="8" width="9" style="1" bestFit="1" customWidth="1"/>
    <col min="9" max="9" width="8.83203125" style="1" customWidth="1"/>
    <col min="10" max="10" width="17.6640625" style="1" customWidth="1"/>
    <col min="11" max="11" width="18.1640625" style="1" customWidth="1"/>
    <col min="12" max="12" width="16.6640625" style="1" bestFit="1" customWidth="1"/>
    <col min="13" max="13" width="16.6640625" style="1" customWidth="1"/>
    <col min="14" max="14" width="15" style="1" bestFit="1" customWidth="1"/>
    <col min="15" max="15" width="19.6640625" style="1" customWidth="1"/>
    <col min="16" max="16" width="15" style="1" bestFit="1" customWidth="1"/>
    <col min="17" max="17" width="16.6640625" style="1" bestFit="1" customWidth="1"/>
    <col min="18" max="18" width="38" style="1" customWidth="1"/>
    <col min="19" max="19" width="32.33203125" style="1" customWidth="1"/>
    <col min="20" max="20" width="11.5" style="1" customWidth="1"/>
    <col min="21" max="22" width="17" style="1" customWidth="1"/>
    <col min="23" max="23" width="19.6640625" style="1" customWidth="1"/>
    <col min="24" max="16384" width="9.1640625" style="1"/>
  </cols>
  <sheetData>
    <row r="1" spans="1:23" ht="20.25" customHeight="1" x14ac:dyDescent="0.2">
      <c r="A1" s="156" t="s">
        <v>0</v>
      </c>
      <c r="B1" s="156"/>
      <c r="C1" s="158">
        <f>+'1.Carta y exp habilitante'!B1:K1</f>
        <v>0</v>
      </c>
      <c r="D1" s="159"/>
      <c r="E1" s="159"/>
      <c r="F1" s="159"/>
      <c r="G1" s="159"/>
      <c r="H1" s="159"/>
      <c r="I1" s="159"/>
      <c r="J1" s="159"/>
      <c r="K1" s="159"/>
      <c r="L1" s="159"/>
      <c r="M1" s="159"/>
      <c r="N1" s="159"/>
      <c r="O1" s="159"/>
      <c r="P1" s="159"/>
      <c r="Q1" s="159"/>
      <c r="R1" s="159"/>
      <c r="S1" s="159"/>
      <c r="T1" s="159"/>
      <c r="U1" s="159"/>
      <c r="V1" s="159"/>
      <c r="W1" s="159"/>
    </row>
    <row r="2" spans="1:23" x14ac:dyDescent="0.2">
      <c r="B2" s="2"/>
      <c r="C2" s="2"/>
      <c r="D2" s="2"/>
      <c r="E2" s="2"/>
      <c r="F2" s="2"/>
      <c r="G2" s="2"/>
      <c r="H2" s="2"/>
      <c r="I2" s="2"/>
      <c r="J2" s="2"/>
      <c r="K2" s="2"/>
    </row>
    <row r="3" spans="1:23" x14ac:dyDescent="0.2">
      <c r="B3" s="2"/>
      <c r="C3" s="2"/>
      <c r="D3" s="2"/>
      <c r="E3" s="2"/>
      <c r="F3" s="2"/>
      <c r="G3" s="2"/>
      <c r="H3" s="2"/>
      <c r="I3" s="2"/>
      <c r="J3" s="2"/>
      <c r="K3" s="2"/>
    </row>
    <row r="4" spans="1:23" s="6" customFormat="1" ht="34.5" customHeight="1" x14ac:dyDescent="0.15">
      <c r="A4" s="162" t="s">
        <v>18</v>
      </c>
      <c r="B4" s="162" t="s">
        <v>5</v>
      </c>
      <c r="C4" s="165" t="s">
        <v>77</v>
      </c>
      <c r="D4" s="162" t="s">
        <v>6</v>
      </c>
      <c r="E4" s="162" t="s">
        <v>94</v>
      </c>
      <c r="F4" s="162" t="s">
        <v>8</v>
      </c>
      <c r="G4" s="162" t="s">
        <v>84</v>
      </c>
      <c r="H4" s="167" t="s">
        <v>10</v>
      </c>
      <c r="I4" s="167"/>
      <c r="J4" s="163" t="s">
        <v>78</v>
      </c>
      <c r="K4" s="163" t="s">
        <v>79</v>
      </c>
      <c r="L4" s="162" t="s">
        <v>13</v>
      </c>
      <c r="M4" s="165" t="s">
        <v>87</v>
      </c>
      <c r="N4" s="162" t="s">
        <v>89</v>
      </c>
      <c r="O4" s="162" t="s">
        <v>15</v>
      </c>
      <c r="P4" s="153" t="s">
        <v>43</v>
      </c>
      <c r="Q4" s="154"/>
      <c r="R4" s="154"/>
      <c r="S4" s="154"/>
      <c r="T4" s="154"/>
      <c r="U4" s="155"/>
      <c r="V4" s="160" t="s">
        <v>16</v>
      </c>
      <c r="W4" s="162" t="s">
        <v>17</v>
      </c>
    </row>
    <row r="5" spans="1:23" s="6" customFormat="1" ht="114" customHeight="1" x14ac:dyDescent="0.15">
      <c r="A5" s="162"/>
      <c r="B5" s="162"/>
      <c r="C5" s="166"/>
      <c r="D5" s="162"/>
      <c r="E5" s="162"/>
      <c r="F5" s="162"/>
      <c r="G5" s="162"/>
      <c r="H5" s="55" t="s">
        <v>11</v>
      </c>
      <c r="I5" s="55" t="s">
        <v>12</v>
      </c>
      <c r="J5" s="164"/>
      <c r="K5" s="164"/>
      <c r="L5" s="162"/>
      <c r="M5" s="166"/>
      <c r="N5" s="162"/>
      <c r="O5" s="162"/>
      <c r="P5" s="45" t="s">
        <v>21</v>
      </c>
      <c r="Q5" s="45" t="s">
        <v>26</v>
      </c>
      <c r="R5" s="45" t="s">
        <v>85</v>
      </c>
      <c r="S5" s="45" t="s">
        <v>86</v>
      </c>
      <c r="T5" s="45" t="s">
        <v>24</v>
      </c>
      <c r="U5" s="46" t="s">
        <v>88</v>
      </c>
      <c r="V5" s="161"/>
      <c r="W5" s="162"/>
    </row>
    <row r="6" spans="1:23" x14ac:dyDescent="0.2">
      <c r="A6" s="13">
        <v>0</v>
      </c>
      <c r="B6" s="13"/>
      <c r="C6" s="13"/>
      <c r="D6" s="22"/>
      <c r="E6" s="26" t="s">
        <v>103</v>
      </c>
      <c r="F6" s="23" t="s">
        <v>103</v>
      </c>
      <c r="G6" s="23" t="s">
        <v>103</v>
      </c>
      <c r="H6" s="23" t="s">
        <v>103</v>
      </c>
      <c r="I6" s="23" t="s">
        <v>103</v>
      </c>
      <c r="J6" s="23" t="s">
        <v>103</v>
      </c>
      <c r="K6" s="23" t="s">
        <v>103</v>
      </c>
      <c r="L6" s="23" t="s">
        <v>103</v>
      </c>
      <c r="M6" s="23" t="s">
        <v>103</v>
      </c>
      <c r="N6" s="23" t="s">
        <v>103</v>
      </c>
      <c r="O6" s="23" t="s">
        <v>103</v>
      </c>
      <c r="P6" s="23" t="s">
        <v>103</v>
      </c>
      <c r="Q6" s="23" t="s">
        <v>103</v>
      </c>
      <c r="R6" s="23" t="s">
        <v>103</v>
      </c>
      <c r="S6" s="23" t="s">
        <v>103</v>
      </c>
      <c r="T6" s="23" t="s">
        <v>103</v>
      </c>
      <c r="U6" s="23" t="s">
        <v>103</v>
      </c>
      <c r="V6" s="23" t="s">
        <v>103</v>
      </c>
      <c r="W6" s="23" t="s">
        <v>103</v>
      </c>
    </row>
    <row r="7" spans="1:23" x14ac:dyDescent="0.2">
      <c r="A7" s="13">
        <v>0</v>
      </c>
      <c r="B7" s="13"/>
      <c r="C7" s="13"/>
      <c r="D7" s="22"/>
      <c r="E7" s="26"/>
      <c r="F7" s="23"/>
      <c r="G7" s="23"/>
      <c r="H7" s="22"/>
      <c r="I7" s="24"/>
      <c r="J7" s="24"/>
      <c r="K7" s="24"/>
      <c r="L7" s="25"/>
      <c r="M7" s="25"/>
      <c r="N7" s="27">
        <f>+'Hoja 1 variables'!E$16</f>
        <v>877802</v>
      </c>
      <c r="O7" s="61">
        <f t="shared" ref="O7:O15" si="0">+M7/N7</f>
        <v>0</v>
      </c>
      <c r="P7" s="13"/>
      <c r="Q7" s="13"/>
      <c r="R7" s="13"/>
      <c r="S7" s="13"/>
      <c r="T7" s="13"/>
      <c r="U7" s="13"/>
      <c r="V7" s="13"/>
      <c r="W7" s="29"/>
    </row>
    <row r="8" spans="1:23" x14ac:dyDescent="0.2">
      <c r="A8" s="13">
        <v>0</v>
      </c>
      <c r="B8" s="13"/>
      <c r="C8" s="13"/>
      <c r="D8" s="22"/>
      <c r="E8" s="26"/>
      <c r="F8" s="23"/>
      <c r="G8" s="23"/>
      <c r="H8" s="22"/>
      <c r="I8" s="24"/>
      <c r="J8" s="24"/>
      <c r="K8" s="24"/>
      <c r="L8" s="25"/>
      <c r="M8" s="25"/>
      <c r="N8" s="27">
        <f>+'Hoja 1 variables'!E$16</f>
        <v>877802</v>
      </c>
      <c r="O8" s="61">
        <f t="shared" si="0"/>
        <v>0</v>
      </c>
      <c r="P8" s="13"/>
      <c r="Q8" s="13"/>
      <c r="R8" s="13"/>
      <c r="S8" s="13"/>
      <c r="T8" s="13"/>
      <c r="U8" s="13"/>
      <c r="V8" s="13"/>
      <c r="W8" s="29"/>
    </row>
    <row r="9" spans="1:23" x14ac:dyDescent="0.2">
      <c r="A9" s="13">
        <v>0</v>
      </c>
      <c r="B9" s="13"/>
      <c r="C9" s="13"/>
      <c r="D9" s="22"/>
      <c r="E9" s="26"/>
      <c r="F9" s="23"/>
      <c r="G9" s="23"/>
      <c r="H9" s="22"/>
      <c r="I9" s="24"/>
      <c r="J9" s="24"/>
      <c r="K9" s="24"/>
      <c r="L9" s="25"/>
      <c r="M9" s="25"/>
      <c r="N9" s="27">
        <f>+'Hoja 1 variables'!E$16</f>
        <v>877802</v>
      </c>
      <c r="O9" s="61">
        <f t="shared" si="0"/>
        <v>0</v>
      </c>
      <c r="P9" s="13"/>
      <c r="Q9" s="13"/>
      <c r="R9" s="13"/>
      <c r="S9" s="13"/>
      <c r="T9" s="13"/>
      <c r="U9" s="13"/>
      <c r="V9" s="13"/>
      <c r="W9" s="29"/>
    </row>
    <row r="10" spans="1:23" x14ac:dyDescent="0.2">
      <c r="A10" s="13">
        <v>0</v>
      </c>
      <c r="B10" s="13"/>
      <c r="C10" s="13"/>
      <c r="D10" s="22"/>
      <c r="E10" s="26"/>
      <c r="F10" s="23"/>
      <c r="G10" s="23"/>
      <c r="H10" s="22"/>
      <c r="I10" s="24"/>
      <c r="J10" s="24"/>
      <c r="K10" s="24"/>
      <c r="L10" s="25"/>
      <c r="M10" s="25"/>
      <c r="N10" s="27">
        <f>+'Hoja 1 variables'!E$16</f>
        <v>877802</v>
      </c>
      <c r="O10" s="61">
        <f t="shared" si="0"/>
        <v>0</v>
      </c>
      <c r="P10" s="13"/>
      <c r="Q10" s="13"/>
      <c r="R10" s="13"/>
      <c r="S10" s="13"/>
      <c r="T10" s="13"/>
      <c r="U10" s="13"/>
      <c r="V10" s="13"/>
      <c r="W10" s="29"/>
    </row>
    <row r="11" spans="1:23" x14ac:dyDescent="0.2">
      <c r="A11" s="13">
        <v>0</v>
      </c>
      <c r="B11" s="13"/>
      <c r="C11" s="13"/>
      <c r="D11" s="22"/>
      <c r="E11" s="26"/>
      <c r="F11" s="23"/>
      <c r="G11" s="23"/>
      <c r="H11" s="22"/>
      <c r="I11" s="24"/>
      <c r="J11" s="24"/>
      <c r="K11" s="24"/>
      <c r="L11" s="25"/>
      <c r="M11" s="25"/>
      <c r="N11" s="27">
        <f>+'Hoja 1 variables'!E$16</f>
        <v>877802</v>
      </c>
      <c r="O11" s="61">
        <f t="shared" si="0"/>
        <v>0</v>
      </c>
      <c r="P11" s="13"/>
      <c r="Q11" s="13"/>
      <c r="R11" s="13"/>
      <c r="S11" s="13"/>
      <c r="T11" s="13"/>
      <c r="U11" s="13"/>
      <c r="V11" s="13"/>
      <c r="W11" s="29"/>
    </row>
    <row r="12" spans="1:23" x14ac:dyDescent="0.2">
      <c r="A12" s="13">
        <v>0</v>
      </c>
      <c r="B12" s="13"/>
      <c r="C12" s="13"/>
      <c r="D12" s="22"/>
      <c r="E12" s="26"/>
      <c r="F12" s="23"/>
      <c r="G12" s="23"/>
      <c r="H12" s="22"/>
      <c r="I12" s="24"/>
      <c r="J12" s="24"/>
      <c r="K12" s="24"/>
      <c r="L12" s="25"/>
      <c r="M12" s="25"/>
      <c r="N12" s="27">
        <f>+'Hoja 1 variables'!E$16</f>
        <v>877802</v>
      </c>
      <c r="O12" s="61">
        <f t="shared" si="0"/>
        <v>0</v>
      </c>
      <c r="P12" s="13"/>
      <c r="Q12" s="13"/>
      <c r="R12" s="13"/>
      <c r="S12" s="13"/>
      <c r="T12" s="13"/>
      <c r="U12" s="13"/>
      <c r="V12" s="13"/>
      <c r="W12" s="21"/>
    </row>
    <row r="13" spans="1:23" x14ac:dyDescent="0.2">
      <c r="A13" s="13">
        <v>0</v>
      </c>
      <c r="B13" s="22"/>
      <c r="C13" s="22"/>
      <c r="D13" s="22"/>
      <c r="E13" s="26"/>
      <c r="F13" s="23"/>
      <c r="G13" s="23"/>
      <c r="H13" s="13"/>
      <c r="I13" s="24"/>
      <c r="J13" s="24"/>
      <c r="K13" s="24"/>
      <c r="L13" s="27"/>
      <c r="M13" s="27"/>
      <c r="N13" s="27">
        <f>+'Hoja 1 variables'!E$16</f>
        <v>877802</v>
      </c>
      <c r="O13" s="61">
        <f t="shared" si="0"/>
        <v>0</v>
      </c>
      <c r="P13" s="13"/>
      <c r="Q13" s="13"/>
      <c r="R13" s="13"/>
      <c r="S13" s="13"/>
      <c r="T13" s="13"/>
      <c r="U13" s="13"/>
      <c r="V13" s="13"/>
      <c r="W13" s="21"/>
    </row>
    <row r="14" spans="1:23" x14ac:dyDescent="0.2">
      <c r="A14" s="13">
        <v>0</v>
      </c>
      <c r="B14" s="22"/>
      <c r="C14" s="22"/>
      <c r="D14" s="22"/>
      <c r="E14" s="26"/>
      <c r="F14" s="23"/>
      <c r="G14" s="23"/>
      <c r="H14" s="13"/>
      <c r="I14" s="28"/>
      <c r="J14" s="28"/>
      <c r="K14" s="28"/>
      <c r="L14" s="25"/>
      <c r="M14" s="25"/>
      <c r="N14" s="27">
        <f>+'Hoja 1 variables'!E$16</f>
        <v>877802</v>
      </c>
      <c r="O14" s="61">
        <f t="shared" si="0"/>
        <v>0</v>
      </c>
      <c r="P14" s="13"/>
      <c r="Q14" s="13"/>
      <c r="R14" s="13"/>
      <c r="S14" s="13"/>
      <c r="T14" s="13"/>
      <c r="U14" s="13"/>
      <c r="V14" s="13"/>
      <c r="W14" s="21"/>
    </row>
    <row r="15" spans="1:23" x14ac:dyDescent="0.2">
      <c r="A15" s="13">
        <v>0</v>
      </c>
      <c r="B15" s="22"/>
      <c r="C15" s="22"/>
      <c r="D15" s="22"/>
      <c r="E15" s="26"/>
      <c r="F15" s="23"/>
      <c r="G15" s="23"/>
      <c r="H15" s="13"/>
      <c r="I15" s="28"/>
      <c r="J15" s="28"/>
      <c r="K15" s="28"/>
      <c r="L15" s="25"/>
      <c r="M15" s="25"/>
      <c r="N15" s="27">
        <f>+'Hoja 1 variables'!E$16</f>
        <v>877802</v>
      </c>
      <c r="O15" s="61">
        <f t="shared" si="0"/>
        <v>0</v>
      </c>
      <c r="P15" s="13"/>
      <c r="Q15" s="13"/>
      <c r="R15" s="13"/>
      <c r="S15" s="13"/>
      <c r="T15" s="13"/>
      <c r="U15" s="13"/>
      <c r="V15" s="13"/>
      <c r="W15" s="21"/>
    </row>
    <row r="17" spans="1:15" x14ac:dyDescent="0.2">
      <c r="K17" s="9"/>
      <c r="L17" s="30"/>
      <c r="M17" s="30"/>
      <c r="N17" s="9"/>
      <c r="O17" s="33">
        <f>+SUMPRODUCT($O$6:$O$15,$V$6:$V$15)</f>
        <v>0</v>
      </c>
    </row>
    <row r="18" spans="1:15" x14ac:dyDescent="0.2">
      <c r="A18" s="1">
        <f>SUM(A6:A15)</f>
        <v>0</v>
      </c>
      <c r="K18" s="9"/>
      <c r="L18" s="30"/>
      <c r="M18" s="30"/>
      <c r="N18" s="31"/>
    </row>
    <row r="19" spans="1:15" x14ac:dyDescent="0.2">
      <c r="K19" s="9"/>
      <c r="L19" s="9"/>
      <c r="M19" s="9"/>
      <c r="N19" s="32"/>
    </row>
    <row r="20" spans="1:15" x14ac:dyDescent="0.2">
      <c r="K20" s="9"/>
      <c r="L20" s="9"/>
      <c r="M20" s="9"/>
      <c r="N20" s="9"/>
    </row>
    <row r="21" spans="1:15" x14ac:dyDescent="0.2">
      <c r="K21" s="9"/>
      <c r="L21" s="9"/>
      <c r="M21" s="9"/>
      <c r="N21" s="9"/>
    </row>
    <row r="22" spans="1:15" x14ac:dyDescent="0.2">
      <c r="K22" s="9"/>
      <c r="L22" s="32"/>
      <c r="M22" s="32"/>
      <c r="N22" s="9"/>
    </row>
  </sheetData>
  <sheetProtection algorithmName="SHA-512" hashValue="/9AMdIznLAqgI3c1m88X2iRfMpcnNujFkay24qK9J2yPLzU8+Tm65DOvqEGLgBibTI6DC1RH/yX4muf2L5iWIQ==" saltValue="zNlNeCOK3ML342p48SzzpA==" spinCount="100000" sheet="1" objects="1" scenarios="1"/>
  <mergeCells count="19">
    <mergeCell ref="A1:B1"/>
    <mergeCell ref="A4:A5"/>
    <mergeCell ref="B4:B5"/>
    <mergeCell ref="C4:C5"/>
    <mergeCell ref="D4:D5"/>
    <mergeCell ref="V4:V5"/>
    <mergeCell ref="W4:W5"/>
    <mergeCell ref="J4:J5"/>
    <mergeCell ref="K4:K5"/>
    <mergeCell ref="C1:W1"/>
    <mergeCell ref="M4:M5"/>
    <mergeCell ref="H4:I4"/>
    <mergeCell ref="L4:L5"/>
    <mergeCell ref="N4:N5"/>
    <mergeCell ref="O4:O5"/>
    <mergeCell ref="P4:U4"/>
    <mergeCell ref="E4:E5"/>
    <mergeCell ref="F4:F5"/>
    <mergeCell ref="G4:G5"/>
  </mergeCells>
  <pageMargins left="0.70866141732283472" right="0.70866141732283472" top="1.4566929133858268" bottom="0.74803149606299213" header="0.31496062992125984" footer="0.31496062992125984"/>
  <pageSetup scale="69" fitToWidth="0" orientation="landscape" r:id="rId1"/>
  <headerFooter>
    <oddHeader>&amp;L&amp;"-,Negrita"LICITACIÓN PÚBLICA FTIC-LP-02-19
EVALUACIÓN TÉCNICA&amp;C&amp;"-,Negrita"
&amp;R&amp;G</oddHeader>
  </headerFooter>
  <legacyDrawingHF r:id="rId2"/>
  <extLst>
    <ext xmlns:x14="http://schemas.microsoft.com/office/spreadsheetml/2009/9/main" uri="{CCE6A557-97BC-4b89-ADB6-D9C93CAAB3DF}">
      <x14:dataValidations xmlns:xm="http://schemas.microsoft.com/office/excel/2006/main" count="2">
        <x14:dataValidation type="list" allowBlank="1" showInputMessage="1" showErrorMessage="1" prompt="SI=1_x000a_NO=0" xr:uid="{19F19986-EE98-734C-ADF6-9776943891AE}">
          <x14:formula1>
            <xm:f>'Hoja 1 variables'!$C$2:$C$3</xm:f>
          </x14:formula1>
          <xm:sqref>V7:V15</xm:sqref>
        </x14:dataValidation>
        <x14:dataValidation type="list" allowBlank="1" showInputMessage="1" showErrorMessage="1" prompt="POR CADA CONTRATO 1" xr:uid="{5E67FD1A-0025-4B4A-92BA-1DD18DA0DDAE}">
          <x14:formula1>
            <xm:f>'Hoja 1 variables'!$C$2:$C$3</xm:f>
          </x14:formula1>
          <xm:sqref>A6:A15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M38"/>
  <sheetViews>
    <sheetView workbookViewId="0">
      <selection activeCell="L8" sqref="L8"/>
    </sheetView>
  </sheetViews>
  <sheetFormatPr baseColWidth="10" defaultRowHeight="15" x14ac:dyDescent="0.2"/>
  <cols>
    <col min="2" max="2" width="12" customWidth="1"/>
    <col min="6" max="6" width="4.1640625" customWidth="1"/>
    <col min="7" max="7" width="4.83203125" customWidth="1"/>
    <col min="8" max="8" width="18" customWidth="1"/>
    <col min="9" max="9" width="14.5" customWidth="1"/>
    <col min="10" max="10" width="19.6640625" customWidth="1"/>
    <col min="11" max="11" width="16.33203125" customWidth="1"/>
    <col min="13" max="13" width="19.83203125" bestFit="1" customWidth="1"/>
  </cols>
  <sheetData>
    <row r="2" spans="2:13" s="12" customFormat="1" ht="16" thickBot="1" x14ac:dyDescent="0.25">
      <c r="B2" s="12" t="s">
        <v>3</v>
      </c>
      <c r="C2" s="12">
        <v>1</v>
      </c>
      <c r="D2" s="11" t="s">
        <v>19</v>
      </c>
      <c r="E2" s="11" t="s">
        <v>20</v>
      </c>
      <c r="G2"/>
    </row>
    <row r="3" spans="2:13" ht="16" thickBot="1" x14ac:dyDescent="0.25">
      <c r="B3" t="s">
        <v>4</v>
      </c>
      <c r="C3">
        <v>0</v>
      </c>
      <c r="D3" s="8">
        <v>2008</v>
      </c>
      <c r="E3" s="7">
        <v>461500</v>
      </c>
      <c r="H3" s="35" t="s">
        <v>34</v>
      </c>
      <c r="I3" s="36" t="s">
        <v>38</v>
      </c>
      <c r="J3" s="40" t="s">
        <v>40</v>
      </c>
      <c r="K3" s="41">
        <v>0.1</v>
      </c>
    </row>
    <row r="4" spans="2:13" ht="16" thickBot="1" x14ac:dyDescent="0.25">
      <c r="D4" s="8">
        <v>2009</v>
      </c>
      <c r="E4" s="7">
        <v>496900</v>
      </c>
      <c r="H4" s="34" t="s">
        <v>68</v>
      </c>
      <c r="I4" s="56">
        <v>1065474968972</v>
      </c>
      <c r="J4" s="39">
        <f>+I4/E$16</f>
        <v>1213798.7484330179</v>
      </c>
      <c r="K4" s="60">
        <f>+J4*K$3</f>
        <v>121379.87484330179</v>
      </c>
    </row>
    <row r="5" spans="2:13" ht="16" thickBot="1" x14ac:dyDescent="0.25">
      <c r="B5">
        <v>100</v>
      </c>
      <c r="D5" s="8">
        <v>2010</v>
      </c>
      <c r="E5" s="7">
        <v>515000</v>
      </c>
      <c r="H5" s="34" t="s">
        <v>69</v>
      </c>
      <c r="I5" s="37">
        <v>1072552301475</v>
      </c>
      <c r="J5" s="38">
        <f t="shared" ref="J5:J9" si="0">+I5/E$16</f>
        <v>1221861.3098113241</v>
      </c>
      <c r="K5" s="62">
        <f t="shared" ref="K5:K8" si="1">+J5*K$3</f>
        <v>122186.13098113242</v>
      </c>
    </row>
    <row r="6" spans="2:13" ht="61" thickBot="1" x14ac:dyDescent="0.25">
      <c r="B6">
        <v>0</v>
      </c>
      <c r="D6" s="8">
        <v>2011</v>
      </c>
      <c r="E6" s="7">
        <v>535600</v>
      </c>
      <c r="H6" s="34" t="s">
        <v>70</v>
      </c>
      <c r="I6" s="37">
        <v>1072552301475</v>
      </c>
      <c r="J6" s="38">
        <f t="shared" si="0"/>
        <v>1221861.3098113241</v>
      </c>
      <c r="K6" s="62">
        <f t="shared" si="1"/>
        <v>122186.13098113242</v>
      </c>
      <c r="M6" s="59">
        <v>2138117270447</v>
      </c>
    </row>
    <row r="7" spans="2:13" ht="61" thickBot="1" x14ac:dyDescent="0.25">
      <c r="D7" s="8">
        <v>2012</v>
      </c>
      <c r="E7" s="7">
        <v>566700</v>
      </c>
      <c r="H7" s="34" t="s">
        <v>71</v>
      </c>
      <c r="I7" s="37">
        <v>2138117270447</v>
      </c>
      <c r="J7" s="38">
        <f t="shared" si="0"/>
        <v>2435762.5870606354</v>
      </c>
      <c r="K7" s="62">
        <f t="shared" si="1"/>
        <v>243576.25870606356</v>
      </c>
    </row>
    <row r="8" spans="2:13" ht="85" thickBot="1" x14ac:dyDescent="0.25">
      <c r="D8" s="8">
        <v>2013</v>
      </c>
      <c r="E8" s="7">
        <v>589500</v>
      </c>
      <c r="H8" s="34" t="s">
        <v>72</v>
      </c>
      <c r="I8" s="56">
        <v>1065474968972</v>
      </c>
      <c r="J8" s="39">
        <f t="shared" si="0"/>
        <v>1213798.7484330179</v>
      </c>
      <c r="K8" s="62">
        <f t="shared" si="1"/>
        <v>121379.87484330179</v>
      </c>
    </row>
    <row r="9" spans="2:13" ht="97" thickBot="1" x14ac:dyDescent="0.25">
      <c r="D9" s="8"/>
      <c r="E9" s="7"/>
      <c r="H9" s="34" t="s">
        <v>73</v>
      </c>
      <c r="I9" s="37">
        <v>1072552301475</v>
      </c>
      <c r="J9" s="38">
        <f t="shared" si="0"/>
        <v>1221861.3098113241</v>
      </c>
      <c r="K9" s="62">
        <f>+J9*K$3</f>
        <v>122186.13098113242</v>
      </c>
    </row>
    <row r="10" spans="2:13" ht="16" thickBot="1" x14ac:dyDescent="0.25">
      <c r="D10" s="8">
        <v>2014</v>
      </c>
      <c r="E10" s="7">
        <v>616000</v>
      </c>
    </row>
    <row r="11" spans="2:13" ht="16" thickBot="1" x14ac:dyDescent="0.25">
      <c r="D11" s="8">
        <v>2015</v>
      </c>
      <c r="E11" s="7">
        <v>644350</v>
      </c>
      <c r="H11" s="47" t="s">
        <v>33</v>
      </c>
      <c r="I11" s="48" t="s">
        <v>30</v>
      </c>
      <c r="K11" s="47" t="s">
        <v>30</v>
      </c>
    </row>
    <row r="12" spans="2:13" ht="30" x14ac:dyDescent="0.2">
      <c r="D12" s="8">
        <v>2016</v>
      </c>
      <c r="E12" s="7">
        <v>689454</v>
      </c>
      <c r="H12" s="168" t="s">
        <v>47</v>
      </c>
      <c r="I12" s="49" t="s">
        <v>48</v>
      </c>
      <c r="K12" s="52" t="s">
        <v>48</v>
      </c>
    </row>
    <row r="13" spans="2:13" x14ac:dyDescent="0.2">
      <c r="D13" s="8">
        <v>2017</v>
      </c>
      <c r="E13" s="7">
        <v>737717</v>
      </c>
      <c r="H13" s="169"/>
      <c r="I13" s="50"/>
      <c r="K13" s="53"/>
    </row>
    <row r="14" spans="2:13" ht="31" thickBot="1" x14ac:dyDescent="0.25">
      <c r="D14" s="8">
        <v>2018</v>
      </c>
      <c r="E14" s="7">
        <v>781242</v>
      </c>
      <c r="H14" s="170"/>
      <c r="I14" s="51" t="s">
        <v>49</v>
      </c>
      <c r="K14" s="54" t="s">
        <v>49</v>
      </c>
    </row>
    <row r="15" spans="2:13" ht="30" x14ac:dyDescent="0.2">
      <c r="D15" s="8">
        <v>2019</v>
      </c>
      <c r="E15" s="7">
        <v>828116</v>
      </c>
      <c r="H15" s="168" t="s">
        <v>50</v>
      </c>
      <c r="I15" s="49" t="s">
        <v>51</v>
      </c>
      <c r="K15" s="52" t="s">
        <v>51</v>
      </c>
    </row>
    <row r="16" spans="2:13" x14ac:dyDescent="0.2">
      <c r="D16" s="57">
        <v>2020</v>
      </c>
      <c r="E16" s="58">
        <v>877802</v>
      </c>
      <c r="H16" s="169"/>
      <c r="I16" s="50"/>
      <c r="K16" s="53"/>
    </row>
    <row r="17" spans="8:11" ht="31" thickBot="1" x14ac:dyDescent="0.25">
      <c r="H17" s="170"/>
      <c r="I17" s="51" t="s">
        <v>52</v>
      </c>
      <c r="K17" s="54" t="s">
        <v>52</v>
      </c>
    </row>
    <row r="18" spans="8:11" ht="30" x14ac:dyDescent="0.2">
      <c r="H18" s="168" t="s">
        <v>37</v>
      </c>
      <c r="I18" s="49" t="s">
        <v>53</v>
      </c>
      <c r="K18" s="52" t="s">
        <v>53</v>
      </c>
    </row>
    <row r="19" spans="8:11" x14ac:dyDescent="0.2">
      <c r="H19" s="169"/>
      <c r="I19" s="50"/>
      <c r="K19" s="53"/>
    </row>
    <row r="20" spans="8:11" ht="31" thickBot="1" x14ac:dyDescent="0.25">
      <c r="H20" s="170"/>
      <c r="I20" s="51" t="s">
        <v>54</v>
      </c>
      <c r="K20" s="54" t="s">
        <v>54</v>
      </c>
    </row>
    <row r="21" spans="8:11" ht="30" x14ac:dyDescent="0.2">
      <c r="H21" s="168" t="s">
        <v>55</v>
      </c>
      <c r="I21" s="49" t="s">
        <v>56</v>
      </c>
      <c r="K21" s="52" t="s">
        <v>56</v>
      </c>
    </row>
    <row r="22" spans="8:11" x14ac:dyDescent="0.2">
      <c r="H22" s="169"/>
      <c r="I22" s="50"/>
      <c r="K22" s="53"/>
    </row>
    <row r="23" spans="8:11" ht="31" thickBot="1" x14ac:dyDescent="0.25">
      <c r="H23" s="170"/>
      <c r="I23" s="51" t="s">
        <v>57</v>
      </c>
      <c r="K23" s="54" t="s">
        <v>57</v>
      </c>
    </row>
    <row r="24" spans="8:11" ht="30" x14ac:dyDescent="0.2">
      <c r="H24" s="168" t="s">
        <v>58</v>
      </c>
      <c r="I24" s="49" t="s">
        <v>59</v>
      </c>
      <c r="K24" s="52" t="s">
        <v>59</v>
      </c>
    </row>
    <row r="25" spans="8:11" x14ac:dyDescent="0.2">
      <c r="H25" s="169"/>
      <c r="I25" s="50"/>
      <c r="K25" s="53"/>
    </row>
    <row r="26" spans="8:11" ht="31" thickBot="1" x14ac:dyDescent="0.25">
      <c r="H26" s="170"/>
      <c r="I26" s="51" t="s">
        <v>60</v>
      </c>
      <c r="K26" s="54" t="s">
        <v>60</v>
      </c>
    </row>
    <row r="27" spans="8:11" ht="30" x14ac:dyDescent="0.2">
      <c r="H27" s="168" t="s">
        <v>61</v>
      </c>
      <c r="I27" s="49" t="s">
        <v>62</v>
      </c>
      <c r="K27" s="52" t="s">
        <v>62</v>
      </c>
    </row>
    <row r="28" spans="8:11" x14ac:dyDescent="0.2">
      <c r="H28" s="169"/>
      <c r="I28" s="50"/>
      <c r="K28" s="53"/>
    </row>
    <row r="29" spans="8:11" ht="31" thickBot="1" x14ac:dyDescent="0.25">
      <c r="H29" s="170"/>
      <c r="I29" s="51" t="s">
        <v>63</v>
      </c>
      <c r="K29" s="54" t="s">
        <v>63</v>
      </c>
    </row>
    <row r="30" spans="8:11" ht="30" x14ac:dyDescent="0.2">
      <c r="H30" s="168" t="s">
        <v>35</v>
      </c>
      <c r="I30" s="49" t="s">
        <v>59</v>
      </c>
      <c r="K30" s="52" t="s">
        <v>59</v>
      </c>
    </row>
    <row r="31" spans="8:11" x14ac:dyDescent="0.2">
      <c r="H31" s="169"/>
      <c r="I31" s="50"/>
      <c r="K31" s="53"/>
    </row>
    <row r="32" spans="8:11" ht="31" thickBot="1" x14ac:dyDescent="0.25">
      <c r="H32" s="170"/>
      <c r="I32" s="51" t="s">
        <v>64</v>
      </c>
      <c r="K32" s="54" t="s">
        <v>64</v>
      </c>
    </row>
    <row r="33" spans="8:11" ht="30" x14ac:dyDescent="0.2">
      <c r="H33" s="168" t="s">
        <v>65</v>
      </c>
      <c r="I33" s="49" t="s">
        <v>62</v>
      </c>
      <c r="K33" s="52" t="s">
        <v>62</v>
      </c>
    </row>
    <row r="34" spans="8:11" x14ac:dyDescent="0.2">
      <c r="H34" s="169"/>
      <c r="I34" s="50"/>
      <c r="K34" s="53"/>
    </row>
    <row r="35" spans="8:11" ht="31" thickBot="1" x14ac:dyDescent="0.25">
      <c r="H35" s="170"/>
      <c r="I35" s="51" t="s">
        <v>63</v>
      </c>
      <c r="K35" s="54" t="s">
        <v>63</v>
      </c>
    </row>
    <row r="36" spans="8:11" ht="30" x14ac:dyDescent="0.2">
      <c r="H36" s="168" t="s">
        <v>36</v>
      </c>
      <c r="I36" s="49" t="s">
        <v>66</v>
      </c>
      <c r="K36" s="52" t="s">
        <v>66</v>
      </c>
    </row>
    <row r="37" spans="8:11" x14ac:dyDescent="0.2">
      <c r="H37" s="169"/>
      <c r="I37" s="50"/>
      <c r="K37" s="53"/>
    </row>
    <row r="38" spans="8:11" ht="31" thickBot="1" x14ac:dyDescent="0.25">
      <c r="H38" s="170"/>
      <c r="I38" s="51" t="s">
        <v>67</v>
      </c>
      <c r="K38" s="54" t="s">
        <v>67</v>
      </c>
    </row>
  </sheetData>
  <mergeCells count="9">
    <mergeCell ref="H30:H32"/>
    <mergeCell ref="H33:H35"/>
    <mergeCell ref="H36:H38"/>
    <mergeCell ref="H12:H14"/>
    <mergeCell ref="H15:H17"/>
    <mergeCell ref="H18:H20"/>
    <mergeCell ref="H21:H23"/>
    <mergeCell ref="H24:H26"/>
    <mergeCell ref="H27:H2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 
</file>

<file path=customXml/item4.xml><?xml version="1.0" encoding="utf-8"?>
<ct:contentTypeSchema xmlns:ct="http://schemas.microsoft.com/office/2006/metadata/contentType" xmlns:ma="http://schemas.microsoft.com/office/2006/metadata/properties/metaAttributes" ct:_="" ma:_="" ma:contentTypeName="Documento" ma:contentTypeID="0x010100C5F154AE7C2C9F4AB152BCDD5F20A2CE" ma:contentTypeVersion="6" ma:contentTypeDescription="Crear nuevo documento." ma:contentTypeScope="" ma:versionID="021e9f52fa96847ec36e1b48e5409140">
  <xsd:schema xmlns:xsd="http://www.w3.org/2001/XMLSchema" xmlns:xs="http://www.w3.org/2001/XMLSchema" xmlns:p="http://schemas.microsoft.com/office/2006/metadata/properties" xmlns:ns3="fddf1d85-b843-4883-8c9e-615ca3d9987f" xmlns:ns4="a9c56943-e0b1-4db2-b0ee-d93868731e05" targetNamespace="http://schemas.microsoft.com/office/2006/metadata/properties" ma:root="true" ma:fieldsID="08bf7e60dd3e5812fb2607dccd1f0057" ns3:_="" ns4:_="">
    <xsd:import namespace="fddf1d85-b843-4883-8c9e-615ca3d9987f"/>
    <xsd:import namespace="a9c56943-e0b1-4db2-b0ee-d93868731e0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ddf1d85-b843-4883-8c9e-615ca3d9987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9c56943-e0b1-4db2-b0ee-d93868731e0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1908554-5548-4B90-8FA1-A1977E098ABA}">
  <ds:schemaRefs>
    <ds:schemaRef ds:uri="http://schemas.microsoft.com/sharepoint/v3/contenttype/forms"/>
  </ds:schemaRefs>
</ds:datastoreItem>
</file>

<file path=customXml/itemProps2.xml><?xml version="1.0" encoding="utf-8"?>
<ds:datastoreItem xmlns:ds="http://schemas.openxmlformats.org/officeDocument/2006/customXml" ds:itemID="{D83FC1AB-6CF6-4278-AD6D-503BF2211334}">
  <ds:schemaRefs>
    <ds:schemaRef ds:uri="http://www.w3.org/XML/1998/namespace"/>
    <ds:schemaRef ds:uri="http://schemas.microsoft.com/office/2006/metadata/properties"/>
    <ds:schemaRef ds:uri="http://schemas.microsoft.com/office/infopath/2007/PartnerControls"/>
    <ds:schemaRef ds:uri="http://schemas.microsoft.com/office/2006/documentManagement/types"/>
    <ds:schemaRef ds:uri="http://purl.org/dc/terms/"/>
    <ds:schemaRef ds:uri="http://purl.org/dc/elements/1.1/"/>
    <ds:schemaRef ds:uri="a9c56943-e0b1-4db2-b0ee-d93868731e05"/>
    <ds:schemaRef ds:uri="http://purl.org/dc/dcmitype/"/>
    <ds:schemaRef ds:uri="http://schemas.openxmlformats.org/package/2006/metadata/core-properties"/>
    <ds:schemaRef ds:uri="fddf1d85-b843-4883-8c9e-615ca3d9987f"/>
  </ds:schemaRefs>
</ds:datastoreItem>
</file>

<file path=customXml/itemProps3.xml><?xml version="1.0" encoding="utf-8"?>
<ds:datastoreItem xmlns:ds="http://schemas.openxmlformats.org/officeDocument/2006/customXml" ds:itemID="{86FD0150-A5DA-45A5-8831-5DCFE5BBC041}">
  <ds:schemaRefs>
    <ds:schemaRef ds:uri="http://schemas.microsoft.com/DataMashup"/>
  </ds:schemaRefs>
</ds:datastoreItem>
</file>

<file path=customXml/itemProps4.xml><?xml version="1.0" encoding="utf-8"?>
<ds:datastoreItem xmlns:ds="http://schemas.openxmlformats.org/officeDocument/2006/customXml" ds:itemID="{FB7501AE-903B-4C35-8C5C-CDD54F1634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ddf1d85-b843-4883-8c9e-615ca3d9987f"/>
    <ds:schemaRef ds:uri="a9c56943-e0b1-4db2-b0ee-d93868731e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1.Carta y exp habilitante</vt:lpstr>
      <vt:lpstr>2. Exp habilitante EJECUTADA</vt:lpstr>
      <vt:lpstr>3. Exp habilitante EN EJEC</vt:lpstr>
      <vt:lpstr>Hoja 1 variables</vt:lpstr>
      <vt:lpstr>'1.Carta y exp habilitante'!Área_de_impresión</vt:lpstr>
      <vt:lpstr>'2. Exp habilitante EJECUTADA'!Área_de_impresión</vt:lpstr>
      <vt:lpstr>'3. Exp habilitante EN EJEC'!Área_de_impresión</vt:lpstr>
      <vt:lpstr>RESPUESTASINO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2020-11-06T17:11:47Z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0x010100C5F154AE7C2C9F4AB152BCDD5F20A2CE</vt:lpwstr>
  </property>
</Properties>
</file>