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filterPrivacy="1"/>
  <xr:revisionPtr revIDLastSave="0" documentId="13_ncr:1_{F1CB9296-E8E2-774D-82E6-DF192FCC5A23}" xr6:coauthVersionLast="45" xr6:coauthVersionMax="45" xr10:uidLastSave="{00000000-0000-0000-0000-000000000000}"/>
  <workbookProtection workbookAlgorithmName="SHA-512" workbookHashValue="H9x5tenr/8uETdKLl3uE08NNFIe2D4XPuvYPSdl0bFbhqr4bayTnlNc5iHq3S5SWbt3P3qRZYdgZPI35/P8lGw==" workbookSaltValue="/pE97FhflG5QOhlDQNf9iw==" workbookSpinCount="100000" lockStructure="1"/>
  <bookViews>
    <workbookView xWindow="0" yWindow="460" windowWidth="27320" windowHeight="13660" tabRatio="942" activeTab="2" xr2:uid="{00000000-000D-0000-FFFF-FFFF00000000}"/>
  </bookViews>
  <sheets>
    <sheet name="1.Carta y exp habilitante" sheetId="3" r:id="rId1"/>
    <sheet name="2. Exp habilitante EJECUTADA" sheetId="5" r:id="rId2"/>
    <sheet name="3. Exp habilitante EN EJEC" sheetId="34" r:id="rId3"/>
    <sheet name="Hoja 1 variables" sheetId="4" state="hidden" r:id="rId4"/>
  </sheets>
  <externalReferences>
    <externalReference r:id="rId5"/>
  </externalReferences>
  <definedNames>
    <definedName name="_xlnm.Print_Area" localSheetId="0">'1.Carta y exp habilitante'!$A$1:$K$23</definedName>
    <definedName name="_xlnm.Print_Area" localSheetId="1">'2. Exp habilitante EJECUTADA'!$A$1:$Q$15</definedName>
    <definedName name="_xlnm.Print_Area" localSheetId="2">'3. Exp habilitante EN EJEC'!$A$1:$O$15</definedName>
    <definedName name="RESPUESTASINO">'Hoja 1 variables'!$B$2:$B$3</definedName>
    <definedName name="unocero">'[1]Hoja 1 variables'!$C$2:$C$3</definedName>
  </definedName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3" i="5" l="1"/>
  <c r="P13" i="5" s="1"/>
  <c r="N12" i="5" l="1"/>
  <c r="N11" i="5"/>
  <c r="N10" i="5"/>
  <c r="N9" i="5"/>
  <c r="Q7" i="5"/>
  <c r="Q6" i="5"/>
  <c r="C1" i="5" l="1"/>
  <c r="S13" i="5" l="1"/>
  <c r="S12" i="5"/>
  <c r="S11" i="5"/>
  <c r="S10" i="5"/>
  <c r="S9" i="5"/>
  <c r="S8" i="5"/>
  <c r="S7" i="5"/>
  <c r="S6" i="5"/>
  <c r="P6" i="5"/>
  <c r="Q16" i="5" l="1"/>
  <c r="N15" i="34" l="1"/>
  <c r="O15" i="34" s="1"/>
  <c r="N14" i="34"/>
  <c r="O14" i="34" s="1"/>
  <c r="N13" i="34"/>
  <c r="O13" i="34" s="1"/>
  <c r="N12" i="34"/>
  <c r="O12" i="34" s="1"/>
  <c r="N11" i="34"/>
  <c r="O11" i="34" s="1"/>
  <c r="N10" i="34"/>
  <c r="O10" i="34" s="1"/>
  <c r="N9" i="34"/>
  <c r="O9" i="34" s="1"/>
  <c r="N8" i="34"/>
  <c r="O8" i="34" s="1"/>
  <c r="N7" i="34"/>
  <c r="O7" i="34" s="1"/>
  <c r="N6" i="34"/>
  <c r="O6" i="34" s="1"/>
  <c r="O17" i="34" l="1"/>
  <c r="A18" i="34"/>
  <c r="E13" i="3" s="1"/>
  <c r="A17" i="5"/>
  <c r="A13" i="3" l="1"/>
  <c r="C13" i="3"/>
  <c r="J4" i="4"/>
  <c r="C1" i="34"/>
  <c r="G13" i="3" l="1"/>
  <c r="I16" i="3"/>
  <c r="J9" i="4"/>
  <c r="K9" i="4" s="1"/>
  <c r="J8" i="4"/>
  <c r="K8" i="4" s="1"/>
  <c r="J7" i="4"/>
  <c r="K7" i="4" s="1"/>
  <c r="J6" i="4"/>
  <c r="J5" i="4"/>
  <c r="K4" i="4"/>
  <c r="P7" i="5" l="1"/>
  <c r="P8" i="5"/>
  <c r="P9" i="5"/>
  <c r="P10" i="5"/>
  <c r="P11" i="5"/>
  <c r="P12" i="5"/>
  <c r="K5" i="4" l="1"/>
  <c r="K6" i="4"/>
  <c r="D21" i="3" l="1"/>
  <c r="H20" i="3" s="1"/>
  <c r="H2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tc={7E778CF8-3371-4CD2-9725-9286E2C4A02B}</author>
  </authors>
  <commentList>
    <comment ref="B9" authorId="0" shapeId="0" xr:uid="{7E778CF8-3371-4CD2-9725-9286E2C4A02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New Skies figura como su casa matriz</t>
      </text>
    </comment>
  </commentList>
</comments>
</file>

<file path=xl/sharedStrings.xml><?xml version="1.0" encoding="utf-8"?>
<sst xmlns="http://schemas.openxmlformats.org/spreadsheetml/2006/main" count="208" uniqueCount="126">
  <si>
    <t>PROPONENTE</t>
  </si>
  <si>
    <t>CARTA DE PRESENTACIÓN DE LA PROPUESTA</t>
  </si>
  <si>
    <t>Cumple con el requisito mínimo habilitante?</t>
  </si>
  <si>
    <t>SI</t>
  </si>
  <si>
    <t>NO</t>
  </si>
  <si>
    <t>Miembro que reporta la Experiencia</t>
  </si>
  <si>
    <t>Entidad Contratante</t>
  </si>
  <si>
    <t>Consecutivo RUP</t>
  </si>
  <si>
    <t>Fecha de Inicio</t>
  </si>
  <si>
    <t>Fecha de terminación</t>
  </si>
  <si>
    <t>Forma de ejecución</t>
  </si>
  <si>
    <t>I, C, UT</t>
  </si>
  <si>
    <t>%</t>
  </si>
  <si>
    <t>Valor del Contrato COP</t>
  </si>
  <si>
    <t>SMMLV del año de terminación del contrato</t>
  </si>
  <si>
    <t>Valor del Contrato en SMMLV</t>
  </si>
  <si>
    <t>CONTRATO VÁLIDO PARA HABILITAR</t>
  </si>
  <si>
    <t>OBSERVACIONES</t>
  </si>
  <si>
    <t># Contrato</t>
  </si>
  <si>
    <t>Año</t>
  </si>
  <si>
    <t>SMMLV</t>
  </si>
  <si>
    <t>Objeto del Contrato.</t>
  </si>
  <si>
    <t xml:space="preserve">Identificación y cargo de la persona facultada para expedirla. </t>
  </si>
  <si>
    <t xml:space="preserve"> Si la certificación incluye varios contratos, se debe identificar en forma precisa si se trata de adiciones, prórrogas u otrosíes al principal o son contratos diferentes, indicando en cada uno de ellos sus plazos y valor. </t>
  </si>
  <si>
    <t>Fecha de suscripción o de iniciación del Contrato.</t>
  </si>
  <si>
    <t>Requisito mínimo habilitante en SMMLV</t>
  </si>
  <si>
    <t>Actividades y /o obligaciones</t>
  </si>
  <si>
    <t>MIEMBROS DEL PROPONENTE PLURAL:</t>
  </si>
  <si>
    <t>PORCENTAJE DE PARTICIPACIÓN</t>
  </si>
  <si>
    <t xml:space="preserve">ACREDITA LA EXPERIENCIA </t>
  </si>
  <si>
    <t>Puntaje</t>
  </si>
  <si>
    <t>Valor acreditado en SMMLV por los contratos válidos de acuerdo a los requisitos habilitantes del numeral 5.3. del Pliego de Condiciones</t>
  </si>
  <si>
    <t>Valor del Contrato en SMMLV (RUP)
con % de participación</t>
  </si>
  <si>
    <t xml:space="preserve">Región </t>
  </si>
  <si>
    <t xml:space="preserve">Region </t>
  </si>
  <si>
    <t>Norte</t>
  </si>
  <si>
    <t>Oriente</t>
  </si>
  <si>
    <t>Sur</t>
  </si>
  <si>
    <t>Presupuesto</t>
  </si>
  <si>
    <t xml:space="preserve">REGION </t>
  </si>
  <si>
    <t xml:space="preserve"> En SMMLV</t>
  </si>
  <si>
    <t xml:space="preserve">SMMLV POR REGION </t>
  </si>
  <si>
    <t>RUP</t>
  </si>
  <si>
    <t xml:space="preserve">CERTIFICACION </t>
  </si>
  <si>
    <t>Nombre del contratista (RUP)</t>
  </si>
  <si>
    <t>Nombre del contratante (RUP)</t>
  </si>
  <si>
    <t>Porcentaje de participación en el valor ejecutado en caso de consorcios y uniones temporales (RUP)</t>
  </si>
  <si>
    <t xml:space="preserve">Antioquia </t>
  </si>
  <si>
    <r>
      <t>15 puntos:</t>
    </r>
    <r>
      <rPr>
        <sz val="11"/>
        <color theme="1"/>
        <rFont val="Arial Narrow"/>
        <family val="2"/>
      </rPr>
      <t xml:space="preserve">  93 accesos </t>
    </r>
  </si>
  <si>
    <r>
      <t>30 puntos:</t>
    </r>
    <r>
      <rPr>
        <sz val="11"/>
        <color theme="1"/>
        <rFont val="Arial Narrow"/>
        <family val="2"/>
      </rPr>
      <t xml:space="preserve"> 154 accesos</t>
    </r>
  </si>
  <si>
    <t xml:space="preserve">Cundinamarca  </t>
  </si>
  <si>
    <r>
      <t>15 puntos:</t>
    </r>
    <r>
      <rPr>
        <sz val="11"/>
        <color theme="1"/>
        <rFont val="Arial Narrow"/>
        <family val="2"/>
      </rPr>
      <t xml:space="preserve"> 56 accesos</t>
    </r>
  </si>
  <si>
    <r>
      <t>30 puntos:</t>
    </r>
    <r>
      <rPr>
        <sz val="11"/>
        <color theme="1"/>
        <rFont val="Arial Narrow"/>
        <family val="2"/>
      </rPr>
      <t xml:space="preserve"> 93 accesos</t>
    </r>
  </si>
  <si>
    <r>
      <t>15 puntos:</t>
    </r>
    <r>
      <rPr>
        <sz val="11"/>
        <color theme="1"/>
        <rFont val="Arial Narrow"/>
        <family val="2"/>
      </rPr>
      <t xml:space="preserve"> 43 accesos</t>
    </r>
  </si>
  <si>
    <r>
      <t>30 puntos:</t>
    </r>
    <r>
      <rPr>
        <sz val="11"/>
        <color theme="1"/>
        <rFont val="Arial Narrow"/>
        <family val="2"/>
      </rPr>
      <t xml:space="preserve"> 71 accesos</t>
    </r>
  </si>
  <si>
    <t>Eje cafetero</t>
  </si>
  <si>
    <r>
      <t>15 puntos:</t>
    </r>
    <r>
      <rPr>
        <sz val="11"/>
        <color theme="1"/>
        <rFont val="Arial Narrow"/>
        <family val="2"/>
      </rPr>
      <t xml:space="preserve"> 36 accesos</t>
    </r>
  </si>
  <si>
    <r>
      <t>30 puntos:</t>
    </r>
    <r>
      <rPr>
        <sz val="11"/>
        <color theme="1"/>
        <rFont val="Arial Narrow"/>
        <family val="2"/>
      </rPr>
      <t xml:space="preserve"> 61 accesos</t>
    </r>
  </si>
  <si>
    <t xml:space="preserve">Centro-occidente </t>
  </si>
  <si>
    <r>
      <t>15 puntos:</t>
    </r>
    <r>
      <rPr>
        <sz val="11"/>
        <color theme="1"/>
        <rFont val="Arial Narrow"/>
        <family val="2"/>
      </rPr>
      <t xml:space="preserve"> 42 accesos</t>
    </r>
  </si>
  <si>
    <r>
      <t>30 puntos:</t>
    </r>
    <r>
      <rPr>
        <sz val="11"/>
        <color theme="1"/>
        <rFont val="Arial Narrow"/>
        <family val="2"/>
      </rPr>
      <t xml:space="preserve"> 54 accesos</t>
    </r>
  </si>
  <si>
    <t>Pacífico</t>
  </si>
  <si>
    <r>
      <t>15 puntos:</t>
    </r>
    <r>
      <rPr>
        <sz val="11"/>
        <color theme="1"/>
        <rFont val="Arial Narrow"/>
        <family val="2"/>
      </rPr>
      <t xml:space="preserve"> 31 accesos</t>
    </r>
  </si>
  <si>
    <r>
      <t>30 puntos:</t>
    </r>
    <r>
      <rPr>
        <sz val="11"/>
        <color theme="1"/>
        <rFont val="Arial Narrow"/>
        <family val="2"/>
      </rPr>
      <t xml:space="preserve"> 52 accesos</t>
    </r>
  </si>
  <si>
    <r>
      <t>30 puntos:</t>
    </r>
    <r>
      <rPr>
        <sz val="11"/>
        <color theme="1"/>
        <rFont val="Arial Narrow"/>
        <family val="2"/>
      </rPr>
      <t xml:space="preserve">  70 accesos</t>
    </r>
  </si>
  <si>
    <t>Centro-oriente</t>
  </si>
  <si>
    <r>
      <t>15 puntos:</t>
    </r>
    <r>
      <rPr>
        <sz val="11"/>
        <color theme="1"/>
        <rFont val="Arial Narrow"/>
        <family val="2"/>
      </rPr>
      <t xml:space="preserve"> 27 accesos</t>
    </r>
  </si>
  <si>
    <r>
      <t>30 puntos:</t>
    </r>
    <r>
      <rPr>
        <sz val="11"/>
        <color theme="1"/>
        <rFont val="Arial Narrow"/>
        <family val="2"/>
      </rPr>
      <t xml:space="preserve"> 45 accesos</t>
    </r>
  </si>
  <si>
    <t>REGION A</t>
  </si>
  <si>
    <t>REGION B</t>
  </si>
  <si>
    <t xml:space="preserve">•	Presentar propuesta por un mismo proponente para ambas regiones (Región A y Región B), con la opción de ser adjudicatario sólo de una región, </t>
  </si>
  <si>
    <t xml:space="preserve">•	Presentar propuesta por un mismo proponente para ambas regiones (Región A y Región B), con la opción excepcional  de ser adjudicatario de las dos regiones, </t>
  </si>
  <si>
    <t>•	Presentarse en dos proponentes diferentes para ambas regiones (Región A y Región B), con la opción excepcional  de ser adjudicatario de las dos regiones 
REGION A</t>
  </si>
  <si>
    <t>•	Presentarse en dos proponentes diferentes para ambas regiones (Región A y Región B), con la opción excepcional  de ser adjudicatario de las dos regiones 
REGION B</t>
  </si>
  <si>
    <t>Fecha de terminación de los contratos ejecutados y terminados dentro de los diez (10) años anteriores a la fecha de cierre del presente proceso de selección</t>
  </si>
  <si>
    <t>1) instalación de infraestructura de telecomunicaciones* u;
2) operación de infraestructura de telecomunicaciones* o;
3) instalación y operación de infraestructura de telecomunicaciones* o;
4) prestación del servicio de acceso público a Internet mediante zonas WiFi o; 
5) ejecución de contratos que abarquen una red compuesta de accesos conectados a Internet a través de tecnología satelital. 
* Entre la infraestructura de telecomunicaciones  no se entenderán incluidos los circuitos cerrados de televisión. 
  Para efectos del presente proceso de selección se entenderá por Infraestructura de Telecomunicaciones: “Los Soportes físicos y lógicos que permiten el transporte de los servicios de telecomunicaciones entre dos puntos de la red.” Definición Comisión Europea.</t>
  </si>
  <si>
    <t xml:space="preserve">Clasificación UNSPSC
81161700
81112100
83111600
</t>
  </si>
  <si>
    <t>Contrato Nacional o extranjero</t>
  </si>
  <si>
    <t xml:space="preserve">Moneda del contrato Contrato.
Si la moneda del contrato es diferente al dólar https://www1.oanda.com/lang/es/currency/converter/. </t>
  </si>
  <si>
    <t>valor en dolares</t>
  </si>
  <si>
    <t>No. de contratos con los cuales se acredita la experiencia</t>
  </si>
  <si>
    <t xml:space="preserve">No. de contratos terminados </t>
  </si>
  <si>
    <t xml:space="preserve">No. máximo de contratos en ejecución </t>
  </si>
  <si>
    <t>Equivalencia entre contratos terminados y contratos en ejecución</t>
  </si>
  <si>
    <t xml:space="preserve">Tiempo de operación del contrato. </t>
  </si>
  <si>
    <t>Identificación y cargo de la persona facultada para expedirla. La certificación debe venir suscrita por la persona que ejerza la representación legal del emisor, o por aquel que tenga las facultades para expedirla. Así mismo, debe venir acompañada de los datos de contacto de quien certifica (teléfono, correo electrónico y dirección) o en su defecto, el proponente podrá informar los datos de contacto en documento anexo a la propuesta.</t>
  </si>
  <si>
    <t xml:space="preserve"> Si la certificación incluye varios contratos, se debe identificar en forma precisa si se trata de adiciones, prórrogas u otrosíes al principal o son contratos diferentes, indicando en cada uno de ellos sus plazos (fecha de suscripción y/o de inicio del contrato y, tiempo de operación del contrato) y valor. Si la certificación incluye el Contrato principal con sus adiciones, prórrogas u otrosíes, se entenderá como un solo Contrato certificado.  </t>
  </si>
  <si>
    <t>Valor ejecutado por el Contratista. La fecha de corte para calcular el monto ejecutado deberá constar en la certificación y tendrá que ser anterior o coincidir con la fecha de expedición de dicha certificación.</t>
  </si>
  <si>
    <t>Indicar expresamente que los tres (3) años de operación a cargo del contratista, de acuerdo con el concepto del contratante, ha sido satisfactoria en cuanto al cumplimiento de los indicadores de calidad y niveles de servicio.</t>
  </si>
  <si>
    <t xml:space="preserve">SMMLV </t>
  </si>
  <si>
    <t>1. CONSIDERACIONES PARA LA ACREDITACIÓN DE LA EXPERIENCIA CON CONTRATOS EN EJECUCIÓN</t>
  </si>
  <si>
    <t>2. EXPERIENCIA COMO REQUISITO HABILITANTE</t>
  </si>
  <si>
    <t>3. REQUISITOS HABILITANTES</t>
  </si>
  <si>
    <t>CUMPLE CON LOS REQUISITOS HABILITANTES?</t>
  </si>
  <si>
    <t>1) instalación de infraestructura de telecomunicaciones* u;
2) operación de infraestructura de telecomunicaciones* o;
3) instalación y operación de infraestructura de telecomunicaciones* o;
4) prestación del servicio de acceso público a Internet mediante zonas WiFi o; 
5) ejecución de contratos que abarquen una red compuesta de accesos conectados a Internet a través de tecnología satelital. 
* Entre la infraestructura de telecomunicaciones  no se entenderán incluidos los circuitos cerrados de televisión. 
  Para efectos del presente proceso de selección se entenderá por Infraestructura de Telecomunicaciones: “Los Soportes físicos y lógicos que permiten el transporte de los servicios de telecomunicaciones entre dos puntos de la red.” Definición Comisión Europea.ç</t>
  </si>
  <si>
    <t xml:space="preserve">UT SES -INRED </t>
  </si>
  <si>
    <t>SES TELECOMUNICACIONES DE COLOMBIA S.A.S</t>
  </si>
  <si>
    <t>58.5%</t>
  </si>
  <si>
    <t>RED DE
INGENIERÍA
S.A.S. - INRED
S.A.S.</t>
  </si>
  <si>
    <t>41.5%</t>
  </si>
  <si>
    <t xml:space="preserve">INRED </t>
  </si>
  <si>
    <t>NACIONAL</t>
  </si>
  <si>
    <t>81112100
81161700</t>
  </si>
  <si>
    <t xml:space="preserve">FONDO DE TECNOLOGIAS DE LA INFORMACION Y LAS COMUNICACIONES </t>
  </si>
  <si>
    <t>UT</t>
  </si>
  <si>
    <t>UNION TEMPORAL BT-INRED</t>
  </si>
  <si>
    <t xml:space="preserve">UNION TEMPORAL BT-INRED- k3 </t>
  </si>
  <si>
    <t xml:space="preserve">  
Contrato de prestación de servicios de mantenimiento correctivo y
preventivo de la red de Kioscos Vive Digital Fase 2 y el mantenimiento
correctivo de la red de telefonía que opera Gilat Colombia S.A. E.S.P. Los servicios   se prestaron en los  departamentos de Bolívar, Córdoba y
Sucre para un total de 882 Kioscos y 20 sitios de telefonía.</t>
  </si>
  <si>
    <t>GILAT
COLOMBIA
S.A. ESP</t>
  </si>
  <si>
    <t>I</t>
  </si>
  <si>
    <t xml:space="preserve">RED DE INGENIERIA SAS </t>
  </si>
  <si>
    <t xml:space="preserve">SES  TELECOMUNICACION 
DE COLOMBIA S.A.S. 
Por cuenta de  su socio: NEW SKIES 
SATELLITES B.V. </t>
  </si>
  <si>
    <t xml:space="preserve">Gogo LLC </t>
  </si>
  <si>
    <t>NEW SKIES 
SATELLITES B.V.</t>
  </si>
  <si>
    <t>OMNITRACS LLC</t>
  </si>
  <si>
    <t>EMPRESA
ARGENTINA
DE SOLUCIONES SATELITALES
SOCIEDAD
ANONIMA -
ARSAT</t>
  </si>
  <si>
    <t>Prestación de servicios de telecomunicaciones por redes satelitales
Prestación de servicios satelitales con AMC-6</t>
  </si>
  <si>
    <t>7.000.000 EUR</t>
  </si>
  <si>
    <t xml:space="preserve">Contrato en Euros se tomo la TRM del  10/01/2019 de 3128,07       Cumple con la actividad  2) operación de infraestructura de telecomunicaciones   de acuerdo con el pliego de condiciones. Se identifica una diferencia entre el valor del contrato reportado y el valor consigando en el RUP. Se toma el valor del RUP </t>
  </si>
  <si>
    <t>Capacidad satelital. Red satelital conectando todos los puntos vía satélites para conectividad aeronáutica sobre el Atlántico</t>
  </si>
  <si>
    <t>Prestación de servicios de telecomunicación por red satelital. Prestación de servicios de telecomunicación por red satelital mediante AMC1, AMC9, SES2 y SES3</t>
  </si>
  <si>
    <t xml:space="preserve"> 
El contratista se obliga para con el FONDO TIC., a implementar la estrategia de Puntos Digitales Compartel, mediante el desarrollo de actividades que garanticen el acceso a telefonía e internet a comunidades en Zonas Rurales y/o apartadas de los Departamentos de Valle del Cauca, Antioquia, Bolívar, Boyacá, Magdalena, Córdoba, Norte De Santander y eje Cafetero de acuerdo  con el Anexo 1 del presente contrato.</t>
  </si>
  <si>
    <t>Mediante el presente contrato, el CONTRATISTA se obliga para con el
FONDO TIC a implementar el Proyecto Kioscos Vive Digital Fase III
en las zonas rurales y apartadas de Colombia en la Región 1,
conformada por los departamentos de: i) Obligatorios: Antioquia, Caldas,
Chocó, Quindío, Risaralda, Valle del Cauca; ii) Opcionales:Caquetá,
Cundinamarca, Guaviare, Huila, Meta, Nariño y Putumayo; de acuerdo con la propuesta presentada y los documentos del proceso.</t>
  </si>
  <si>
    <t>Prestación de servicios de telecomunicación por redes satelitales.
NSS reubicó el Satélite Astra 1H a la posición nominal 80.8W y mantuvo su espectro orbital hasta enero 10 de 2019. Prestación de Nservicios satelitales con AMC-6</t>
  </si>
  <si>
    <t xml:space="preserve">NACIONAL ( Esta en RUP)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</si>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</sst>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#,##0.00;[Red]\-&quot;$&quot;#,##0.00"/>
    <numFmt numFmtId="44" formatCode="_-&quot;$&quot;* #,##0.00_-;\-&quot;$&quot;* #,##0.00_-;_-&quot;$&quot;* &quot;-&quot;??_-;_-@_-"/>
    <numFmt numFmtId="164" formatCode="&quot;$&quot;\ #,##0;[Red]\-&quot;$&quot;\ #,##0"/>
    <numFmt numFmtId="165" formatCode="_-&quot;$&quot;\ * #,##0_-;\-&quot;$&quot;\ * #,##0_-;_-&quot;$&quot;\ * &quot;-&quot;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&quot;$&quot;\ * #,##0_);_(&quot;$&quot;\ * \(#,##0\);_(&quot;$&quot;\ 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8"/>
      <color rgb="FF000000"/>
      <name val="Arial Narrow"/>
      <family val="2"/>
    </font>
    <font>
      <sz val="9"/>
      <color rgb="FF000000"/>
      <name val="Arial Narrow"/>
      <family val="2"/>
    </font>
    <font>
      <b/>
      <sz val="10"/>
      <name val="Calibri"/>
      <family val="2"/>
      <scheme val="minor"/>
    </font>
    <font>
      <sz val="11"/>
      <color theme="1"/>
      <name val="Segoe UI"/>
      <family val="2"/>
    </font>
    <font>
      <sz val="12"/>
      <color rgb="FF212529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45">
    <xf numFmtId="0" fontId="0" fillId="0" borderId="0" xfId="0"/>
    <xf numFmtId="0" fontId="0" fillId="2" borderId="0" xfId="0" applyFill="1" applyBorder="1"/>
    <xf numFmtId="0" fontId="3" fillId="2" borderId="0" xfId="0" applyFont="1" applyFill="1" applyBorder="1"/>
    <xf numFmtId="0" fontId="4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/>
    </xf>
    <xf numFmtId="0" fontId="7" fillId="2" borderId="0" xfId="0" applyFont="1" applyFill="1" applyBorder="1"/>
    <xf numFmtId="3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Fill="1" applyBorder="1"/>
    <xf numFmtId="0" fontId="4" fillId="2" borderId="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/>
    </xf>
    <xf numFmtId="167" fontId="7" fillId="3" borderId="1" xfId="1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/>
    </xf>
    <xf numFmtId="9" fontId="7" fillId="3" borderId="1" xfId="0" applyNumberFormat="1" applyFont="1" applyFill="1" applyBorder="1" applyAlignment="1">
      <alignment horizontal="center" vertical="center" wrapText="1"/>
    </xf>
    <xf numFmtId="168" fontId="7" fillId="3" borderId="1" xfId="2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166" fontId="7" fillId="3" borderId="1" xfId="2" applyNumberFormat="1" applyFont="1" applyFill="1" applyBorder="1" applyAlignment="1">
      <alignment vertical="center" wrapText="1"/>
    </xf>
    <xf numFmtId="9" fontId="7" fillId="3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0" fillId="2" borderId="0" xfId="0" applyFill="1" applyBorder="1" applyAlignment="1">
      <alignment horizontal="justify" vertical="center"/>
    </xf>
    <xf numFmtId="168" fontId="7" fillId="0" borderId="0" xfId="2" applyNumberFormat="1" applyFont="1" applyFill="1" applyBorder="1" applyAlignment="1">
      <alignment vertical="center" wrapText="1"/>
    </xf>
    <xf numFmtId="166" fontId="0" fillId="0" borderId="0" xfId="0" applyNumberFormat="1" applyFill="1" applyBorder="1"/>
    <xf numFmtId="168" fontId="0" fillId="0" borderId="0" xfId="0" applyNumberFormat="1" applyFill="1" applyBorder="1"/>
    <xf numFmtId="167" fontId="7" fillId="0" borderId="0" xfId="1" applyNumberFormat="1" applyFont="1" applyFill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164" fontId="14" fillId="0" borderId="20" xfId="0" applyNumberFormat="1" applyFont="1" applyBorder="1" applyAlignment="1">
      <alignment horizontal="right" vertical="center" wrapText="1"/>
    </xf>
    <xf numFmtId="0" fontId="0" fillId="0" borderId="2" xfId="0" applyBorder="1"/>
    <xf numFmtId="0" fontId="0" fillId="0" borderId="23" xfId="0" applyBorder="1"/>
    <xf numFmtId="0" fontId="0" fillId="0" borderId="17" xfId="0" applyBorder="1"/>
    <xf numFmtId="9" fontId="0" fillId="0" borderId="7" xfId="0" applyNumberFormat="1" applyBorder="1"/>
    <xf numFmtId="0" fontId="4" fillId="2" borderId="0" xfId="0" applyFont="1" applyFill="1" applyBorder="1" applyAlignment="1">
      <alignment horizontal="center"/>
    </xf>
    <xf numFmtId="0" fontId="5" fillId="6" borderId="19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14" fillId="0" borderId="20" xfId="3" applyFont="1" applyBorder="1" applyAlignment="1">
      <alignment horizontal="right" vertical="center" wrapText="1"/>
    </xf>
    <xf numFmtId="0" fontId="0" fillId="0" borderId="1" xfId="0" applyFill="1" applyBorder="1" applyAlignment="1">
      <alignment horizontal="center"/>
    </xf>
    <xf numFmtId="3" fontId="0" fillId="0" borderId="1" xfId="0" applyNumberFormat="1" applyFill="1" applyBorder="1"/>
    <xf numFmtId="8" fontId="0" fillId="0" borderId="0" xfId="0" applyNumberFormat="1"/>
    <xf numFmtId="1" fontId="0" fillId="0" borderId="26" xfId="0" applyNumberFormat="1" applyBorder="1"/>
    <xf numFmtId="44" fontId="7" fillId="3" borderId="1" xfId="1" applyNumberFormat="1" applyFont="1" applyFill="1" applyBorder="1" applyAlignment="1">
      <alignment vertical="center" wrapText="1"/>
    </xf>
    <xf numFmtId="1" fontId="0" fillId="0" borderId="25" xfId="0" applyNumberFormat="1" applyBorder="1"/>
    <xf numFmtId="0" fontId="7" fillId="3" borderId="1" xfId="0" applyFont="1" applyFill="1" applyBorder="1" applyAlignment="1">
      <alignment horizontal="left" vertical="center" wrapText="1"/>
    </xf>
    <xf numFmtId="4" fontId="7" fillId="3" borderId="1" xfId="1" applyNumberFormat="1" applyFont="1" applyFill="1" applyBorder="1" applyAlignment="1">
      <alignment vertical="center" wrapText="1"/>
    </xf>
    <xf numFmtId="9" fontId="7" fillId="3" borderId="1" xfId="1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3" fontId="16" fillId="0" borderId="0" xfId="0" applyNumberFormat="1" applyFont="1" applyAlignment="1">
      <alignment vertical="center" wrapText="1"/>
    </xf>
    <xf numFmtId="0" fontId="17" fillId="0" borderId="0" xfId="0" applyFont="1"/>
    <xf numFmtId="166" fontId="7" fillId="3" borderId="1" xfId="2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right" vertical="center" wrapText="1"/>
    </xf>
    <xf numFmtId="10" fontId="0" fillId="0" borderId="1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10" fontId="0" fillId="0" borderId="2" xfId="0" applyNumberFormat="1" applyFill="1" applyBorder="1" applyAlignment="1">
      <alignment horizontal="center" vertical="center" wrapText="1"/>
    </xf>
    <xf numFmtId="10" fontId="0" fillId="0" borderId="4" xfId="0" applyNumberFormat="1" applyFill="1" applyBorder="1" applyAlignment="1">
      <alignment horizontal="center" vertical="center" wrapText="1"/>
    </xf>
    <xf numFmtId="0" fontId="3" fillId="2" borderId="2" xfId="0" quotePrefix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167" fontId="4" fillId="4" borderId="2" xfId="1" applyFont="1" applyFill="1" applyBorder="1" applyAlignment="1">
      <alignment horizontal="center" vertical="center" wrapText="1"/>
    </xf>
    <xf numFmtId="167" fontId="4" fillId="4" borderId="3" xfId="1" applyFont="1" applyFill="1" applyBorder="1" applyAlignment="1">
      <alignment horizontal="center" vertical="center" wrapText="1"/>
    </xf>
    <xf numFmtId="167" fontId="4" fillId="4" borderId="4" xfId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1" fontId="4" fillId="2" borderId="24" xfId="0" applyNumberFormat="1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  <xf numFmtId="0" fontId="12" fillId="0" borderId="32" xfId="0" applyFont="1" applyBorder="1" applyAlignment="1">
      <alignment vertical="center" wrapText="1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naMaria/AppData/Local/Microsoft/Windows/INetCache/Content.Outlook/0VZH3YV2/FORMATO%20EVALUACION%20INTERVENTOR&#205;A%20ESERC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EVALUACIÓN TÉCNICA"/>
      <sheetName val="EXPERIENCIA"/>
      <sheetName val="CONTRATOS - Detalle"/>
      <sheetName val="DATOS DIR TÉCNICO"/>
      <sheetName val="EXP DIR TÉCNICO"/>
      <sheetName val="DATOS DIR FIN"/>
      <sheetName val="EXP DIR ADMIN&amp;FINANCIERO"/>
      <sheetName val="Hoja 1 vari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C2">
            <v>1</v>
          </cell>
        </row>
        <row r="3">
          <cell r="C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9" dT="2020-11-03T00:05:23.83" personId="{00000000-0000-0000-0000-000000000000}" id="{7E778CF8-3371-4CD2-9725-9286E2C4A02B}">
    <text>New Skies figura como su casa matriz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4"/>
  <sheetViews>
    <sheetView zoomScale="110" zoomScaleNormal="110" workbookViewId="0">
      <selection activeCell="I16" sqref="I16:K16"/>
    </sheetView>
  </sheetViews>
  <sheetFormatPr baseColWidth="10" defaultColWidth="9.1640625" defaultRowHeight="15" x14ac:dyDescent="0.2"/>
  <cols>
    <col min="1" max="1" width="22.83203125" style="1" customWidth="1"/>
    <col min="2" max="2" width="6.5" style="1" customWidth="1"/>
    <col min="3" max="3" width="17.5" style="1" customWidth="1"/>
    <col min="4" max="4" width="16.1640625" style="1" customWidth="1"/>
    <col min="5" max="5" width="18.6640625" style="1" customWidth="1"/>
    <col min="6" max="6" width="10.1640625" style="1" customWidth="1"/>
    <col min="7" max="7" width="9.83203125" style="1" customWidth="1"/>
    <col min="8" max="8" width="12.1640625" style="1" customWidth="1"/>
    <col min="9" max="9" width="6.5" style="1" customWidth="1"/>
    <col min="10" max="10" width="1.83203125" style="1" customWidth="1"/>
    <col min="11" max="11" width="14.1640625" style="1" customWidth="1"/>
    <col min="12" max="16384" width="9.1640625" style="1"/>
  </cols>
  <sheetData>
    <row r="1" spans="1:11" ht="15.75" customHeight="1" thickBot="1" x14ac:dyDescent="0.25">
      <c r="A1" s="21" t="s">
        <v>0</v>
      </c>
      <c r="B1" s="83" t="s">
        <v>95</v>
      </c>
      <c r="C1" s="84"/>
      <c r="D1" s="84"/>
      <c r="E1" s="84"/>
      <c r="F1" s="84"/>
      <c r="G1" s="84"/>
      <c r="H1" s="84"/>
      <c r="I1" s="84"/>
      <c r="J1" s="84"/>
      <c r="K1" s="85"/>
    </row>
    <row r="2" spans="1:11" ht="15.75" customHeight="1" x14ac:dyDescent="0.2">
      <c r="A2" s="45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15.75" customHeight="1" x14ac:dyDescent="0.2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15.75" customHeight="1" x14ac:dyDescent="0.2">
      <c r="A4" s="97" t="s">
        <v>1</v>
      </c>
      <c r="B4" s="98"/>
      <c r="C4" s="98"/>
      <c r="D4" s="98"/>
      <c r="E4" s="98"/>
      <c r="F4" s="98"/>
      <c r="G4" s="98"/>
      <c r="H4" s="98"/>
      <c r="I4" s="99"/>
      <c r="J4" s="15"/>
      <c r="K4" s="15"/>
    </row>
    <row r="5" spans="1:11" ht="15.75" customHeight="1" x14ac:dyDescent="0.2">
      <c r="A5" s="114"/>
      <c r="B5" s="114"/>
      <c r="C5" s="114"/>
      <c r="D5" s="114"/>
      <c r="E5" s="114"/>
      <c r="F5" s="114"/>
      <c r="G5" s="114"/>
      <c r="H5" s="114"/>
      <c r="I5" s="114"/>
      <c r="J5" s="15"/>
      <c r="K5" s="15"/>
    </row>
    <row r="6" spans="1:11" ht="59.25" customHeight="1" x14ac:dyDescent="0.2">
      <c r="A6" s="20" t="s">
        <v>27</v>
      </c>
      <c r="B6" s="116" t="s">
        <v>28</v>
      </c>
      <c r="C6" s="116"/>
      <c r="D6" s="86" t="s">
        <v>29</v>
      </c>
      <c r="E6" s="87"/>
      <c r="F6" s="87"/>
      <c r="G6" s="87"/>
      <c r="H6" s="87"/>
      <c r="I6" s="88"/>
      <c r="J6" s="15"/>
      <c r="K6" s="15"/>
    </row>
    <row r="7" spans="1:11" ht="41.25" customHeight="1" x14ac:dyDescent="0.2">
      <c r="A7" s="19" t="s">
        <v>96</v>
      </c>
      <c r="B7" s="77" t="s">
        <v>97</v>
      </c>
      <c r="C7" s="77"/>
      <c r="D7" s="78" t="s">
        <v>3</v>
      </c>
      <c r="E7" s="79"/>
      <c r="F7" s="79"/>
      <c r="G7" s="79"/>
      <c r="H7" s="79"/>
      <c r="I7" s="80"/>
      <c r="J7" s="15"/>
      <c r="K7" s="15"/>
    </row>
    <row r="8" spans="1:11" ht="57.75" customHeight="1" x14ac:dyDescent="0.2">
      <c r="A8" s="19" t="s">
        <v>98</v>
      </c>
      <c r="B8" s="102" t="s">
        <v>99</v>
      </c>
      <c r="C8" s="103"/>
      <c r="D8" s="78" t="s">
        <v>3</v>
      </c>
      <c r="E8" s="79"/>
      <c r="F8" s="79"/>
      <c r="G8" s="79"/>
      <c r="H8" s="79"/>
      <c r="I8" s="80"/>
      <c r="J8" s="15"/>
      <c r="K8" s="15"/>
    </row>
    <row r="9" spans="1:11" ht="23.25" customHeight="1" x14ac:dyDescent="0.2">
      <c r="A9" s="19"/>
      <c r="B9" s="102"/>
      <c r="C9" s="103"/>
      <c r="D9" s="78"/>
      <c r="E9" s="79"/>
      <c r="F9" s="79"/>
      <c r="G9" s="79"/>
      <c r="H9" s="79"/>
      <c r="I9" s="80"/>
      <c r="J9" s="15"/>
      <c r="K9" s="15"/>
    </row>
    <row r="10" spans="1:11" ht="8.25" customHeight="1" x14ac:dyDescent="0.2">
      <c r="A10" s="16"/>
      <c r="B10" s="16"/>
      <c r="C10" s="16"/>
      <c r="D10" s="16"/>
      <c r="E10" s="16"/>
      <c r="F10" s="5"/>
      <c r="G10" s="5"/>
      <c r="H10" s="17"/>
      <c r="I10" s="18"/>
      <c r="J10" s="15"/>
      <c r="K10" s="15"/>
    </row>
    <row r="11" spans="1:11" ht="18" customHeight="1" x14ac:dyDescent="0.2">
      <c r="A11" s="111" t="s">
        <v>90</v>
      </c>
      <c r="B11" s="112"/>
      <c r="C11" s="112"/>
      <c r="D11" s="112"/>
      <c r="E11" s="112"/>
      <c r="F11" s="112"/>
      <c r="G11" s="112"/>
      <c r="H11" s="112"/>
      <c r="I11" s="112"/>
      <c r="J11" s="15"/>
      <c r="K11" s="15"/>
    </row>
    <row r="12" spans="1:11" ht="49" customHeight="1" x14ac:dyDescent="0.2">
      <c r="A12" s="81" t="s">
        <v>80</v>
      </c>
      <c r="B12" s="82"/>
      <c r="C12" s="81" t="s">
        <v>81</v>
      </c>
      <c r="D12" s="82"/>
      <c r="E12" s="81" t="s">
        <v>82</v>
      </c>
      <c r="F12" s="82"/>
      <c r="G12" s="86" t="s">
        <v>83</v>
      </c>
      <c r="H12" s="87"/>
      <c r="I12" s="88"/>
      <c r="J12" s="15"/>
      <c r="K12" s="15"/>
    </row>
    <row r="13" spans="1:11" ht="51" customHeight="1" x14ac:dyDescent="0.2">
      <c r="A13" s="81">
        <f>+'2. Exp habilitante EJECUTADA'!A17+'3. Exp habilitante EN EJEC'!A18</f>
        <v>8</v>
      </c>
      <c r="B13" s="82"/>
      <c r="C13" s="81">
        <f>+'2. Exp habilitante EJECUTADA'!A17</f>
        <v>8</v>
      </c>
      <c r="D13" s="82"/>
      <c r="E13" s="81">
        <f>+'3. Exp habilitante EN EJEC'!A18</f>
        <v>0</v>
      </c>
      <c r="F13" s="82"/>
      <c r="G13" s="104">
        <f>IF(AND(C13&gt;=E13,A13&lt;=10),1,0)</f>
        <v>1</v>
      </c>
      <c r="H13" s="105"/>
      <c r="I13" s="106"/>
      <c r="J13" s="15"/>
      <c r="K13" s="15"/>
    </row>
    <row r="14" spans="1:11" ht="15" customHeight="1" x14ac:dyDescent="0.2">
      <c r="A14" s="3"/>
      <c r="B14" s="4"/>
      <c r="C14" s="4"/>
      <c r="D14" s="4"/>
      <c r="E14" s="4"/>
      <c r="F14" s="3"/>
      <c r="G14" s="3"/>
      <c r="H14" s="3"/>
      <c r="I14" s="3"/>
    </row>
    <row r="15" spans="1:11" ht="15" customHeight="1" x14ac:dyDescent="0.2">
      <c r="A15" s="111" t="s">
        <v>91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3"/>
    </row>
    <row r="16" spans="1:11" ht="30" customHeight="1" x14ac:dyDescent="0.2">
      <c r="A16" s="107" t="s">
        <v>31</v>
      </c>
      <c r="B16" s="107"/>
      <c r="C16" s="107"/>
      <c r="D16" s="107"/>
      <c r="E16" s="107"/>
      <c r="F16" s="107"/>
      <c r="G16" s="107"/>
      <c r="H16" s="107"/>
      <c r="I16" s="108">
        <f>+'2. Exp habilitante EJECUTADA'!Q16+'3. Exp habilitante EN EJEC'!O17</f>
        <v>290516.80499999999</v>
      </c>
      <c r="J16" s="109"/>
      <c r="K16" s="110"/>
    </row>
    <row r="17" spans="1:11" ht="15" customHeight="1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10.5" customHeight="1" x14ac:dyDescent="0.2">
      <c r="A18" s="115"/>
      <c r="B18" s="115"/>
      <c r="C18" s="115"/>
      <c r="D18" s="115"/>
      <c r="E18" s="115"/>
      <c r="F18" s="115"/>
      <c r="G18" s="115"/>
      <c r="H18" s="115"/>
      <c r="I18" s="115"/>
      <c r="J18" s="115"/>
      <c r="K18" s="115"/>
    </row>
    <row r="19" spans="1:11" ht="30" customHeight="1" thickBot="1" x14ac:dyDescent="0.25">
      <c r="A19" s="100" t="s">
        <v>25</v>
      </c>
      <c r="B19" s="101"/>
      <c r="C19" s="101"/>
      <c r="D19" s="87"/>
      <c r="E19" s="87"/>
      <c r="F19" s="87"/>
      <c r="G19" s="88"/>
      <c r="H19" s="86" t="s">
        <v>2</v>
      </c>
      <c r="I19" s="87"/>
      <c r="J19" s="87"/>
      <c r="K19" s="88"/>
    </row>
    <row r="20" spans="1:11" ht="30" customHeight="1" thickBot="1" x14ac:dyDescent="0.25">
      <c r="A20" s="121" t="s">
        <v>39</v>
      </c>
      <c r="B20" s="122"/>
      <c r="C20" s="123"/>
      <c r="D20" s="124" t="s">
        <v>41</v>
      </c>
      <c r="E20" s="87"/>
      <c r="F20" s="87"/>
      <c r="G20" s="88"/>
      <c r="H20" s="100">
        <f>+IF($I$16&gt;=$D$21,1,0)</f>
        <v>1</v>
      </c>
      <c r="I20" s="101"/>
      <c r="J20" s="101"/>
      <c r="K20" s="117"/>
    </row>
    <row r="21" spans="1:11" ht="126" customHeight="1" thickBot="1" x14ac:dyDescent="0.25">
      <c r="A21" s="121" t="s">
        <v>70</v>
      </c>
      <c r="B21" s="122"/>
      <c r="C21" s="123"/>
      <c r="D21" s="125">
        <f>VLOOKUP(A21,'Hoja 1 variables'!H4:K9,4,FALSE)</f>
        <v>122186.13098113242</v>
      </c>
      <c r="E21" s="126"/>
      <c r="F21" s="126"/>
      <c r="G21" s="127"/>
      <c r="H21" s="118"/>
      <c r="I21" s="119"/>
      <c r="J21" s="119"/>
      <c r="K21" s="120"/>
    </row>
    <row r="22" spans="1:11" ht="15" customHeight="1" thickBot="1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11" ht="15" customHeight="1" thickBot="1" x14ac:dyDescent="0.25">
      <c r="A23" s="89" t="s">
        <v>92</v>
      </c>
      <c r="B23" s="90"/>
      <c r="C23" s="90"/>
      <c r="D23" s="90"/>
      <c r="E23" s="90"/>
      <c r="F23" s="90"/>
      <c r="G23" s="90"/>
      <c r="H23" s="90"/>
      <c r="I23" s="90"/>
      <c r="J23" s="90"/>
      <c r="K23" s="91"/>
    </row>
    <row r="24" spans="1:11" ht="16" thickBot="1" x14ac:dyDescent="0.25">
      <c r="A24" s="92" t="s">
        <v>93</v>
      </c>
      <c r="B24" s="93"/>
      <c r="C24" s="93"/>
      <c r="D24" s="93"/>
      <c r="E24" s="93"/>
      <c r="F24" s="93"/>
      <c r="G24" s="93"/>
      <c r="H24" s="94">
        <f>+IF(SUM(H20,G13)=2,1,0)</f>
        <v>1</v>
      </c>
      <c r="I24" s="95"/>
      <c r="J24" s="95"/>
      <c r="K24" s="96"/>
    </row>
  </sheetData>
  <sheetProtection algorithmName="SHA-512" hashValue="oOdCqtAgBxytmlTrSmzVfkLXJC0HyOER2LNZ62r7/00mT/K0nIA+4fyjQ3OMgQp6K+vrkFwqB0zEvA1RPB244Q==" saltValue="vK4zf352C9Q59y0SCdjUQQ==" spinCount="100000" sheet="1" objects="1" scenarios="1"/>
  <dataConsolidate/>
  <mergeCells count="34">
    <mergeCell ref="H20:K21"/>
    <mergeCell ref="D8:I8"/>
    <mergeCell ref="B9:C9"/>
    <mergeCell ref="D9:I9"/>
    <mergeCell ref="A21:C21"/>
    <mergeCell ref="A20:C20"/>
    <mergeCell ref="D20:G20"/>
    <mergeCell ref="D21:G21"/>
    <mergeCell ref="A11:I11"/>
    <mergeCell ref="A12:B12"/>
    <mergeCell ref="C12:D12"/>
    <mergeCell ref="E12:F12"/>
    <mergeCell ref="A23:K23"/>
    <mergeCell ref="A24:G24"/>
    <mergeCell ref="H24:K24"/>
    <mergeCell ref="A4:I4"/>
    <mergeCell ref="A19:G19"/>
    <mergeCell ref="B8:C8"/>
    <mergeCell ref="E13:F13"/>
    <mergeCell ref="G12:I12"/>
    <mergeCell ref="G13:I13"/>
    <mergeCell ref="A16:H16"/>
    <mergeCell ref="I16:K16"/>
    <mergeCell ref="A15:K15"/>
    <mergeCell ref="A5:I5"/>
    <mergeCell ref="A18:K18"/>
    <mergeCell ref="H19:K19"/>
    <mergeCell ref="B6:C6"/>
    <mergeCell ref="B7:C7"/>
    <mergeCell ref="D7:I7"/>
    <mergeCell ref="A13:B13"/>
    <mergeCell ref="C13:D13"/>
    <mergeCell ref="B1:K1"/>
    <mergeCell ref="D6:I6"/>
  </mergeCells>
  <dataValidations count="2">
    <dataValidation type="list" showInputMessage="1" showErrorMessage="1" prompt="Seleccionar SI o NO" sqref="D6:D9 F10:G10" xr:uid="{00000000-0002-0000-0100-000000000000}">
      <formula1>RESPUESTASINO</formula1>
    </dataValidation>
    <dataValidation showInputMessage="1" showErrorMessage="1" prompt="Seleccionar SI o NO" sqref="G12:I12 G13:I13" xr:uid="{08ABB49C-2ED8-DD43-A594-483F1561AE57}"/>
  </dataValidations>
  <pageMargins left="0.70866141732283472" right="0.70866141732283472" top="1.4960629921259843" bottom="0.74803149606299213" header="0.31496062992125984" footer="0.31496062992125984"/>
  <pageSetup orientation="landscape" r:id="rId1"/>
  <headerFooter>
    <oddHeader>&amp;L&amp;"-,Negrita"LICITACIÓN PÚBLICA FTIC-LP-02-19
EVALUACIÓN TÉCNICA&amp;C&amp;"-,Negrita"
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92B792C-9303-4EC9-BFE0-1FFF15668F0E}">
          <x14:formula1>
            <xm:f>'Hoja 1 variables'!$H$4:$H$9</xm:f>
          </x14:formula1>
          <xm:sqref>A21:C21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22"/>
  <sheetViews>
    <sheetView topLeftCell="A8" zoomScale="112" zoomScaleNormal="112" workbookViewId="0">
      <selection activeCell="P13" sqref="P13"/>
    </sheetView>
  </sheetViews>
  <sheetFormatPr baseColWidth="10" defaultColWidth="9.1640625" defaultRowHeight="15" x14ac:dyDescent="0.2"/>
  <cols>
    <col min="1" max="1" width="6.6640625" style="1" customWidth="1"/>
    <col min="2" max="2" width="15" style="1" customWidth="1"/>
    <col min="3" max="3" width="20.5" style="1" customWidth="1"/>
    <col min="4" max="4" width="9" style="1" customWidth="1"/>
    <col min="5" max="5" width="8.5" style="1" customWidth="1"/>
    <col min="6" max="6" width="14.6640625" style="1" customWidth="1"/>
    <col min="7" max="7" width="52" style="1" customWidth="1"/>
    <col min="8" max="8" width="9" style="1" bestFit="1" customWidth="1"/>
    <col min="9" max="9" width="8.83203125" style="1" customWidth="1"/>
    <col min="10" max="10" width="4" style="1" customWidth="1"/>
    <col min="11" max="11" width="5.33203125" style="1" customWidth="1"/>
    <col min="12" max="13" width="17.83203125" style="1" customWidth="1"/>
    <col min="14" max="14" width="16.6640625" style="1" bestFit="1" customWidth="1"/>
    <col min="15" max="15" width="15" style="1" bestFit="1" customWidth="1"/>
    <col min="16" max="16" width="16" style="1" customWidth="1"/>
    <col min="17" max="17" width="23.5" style="32" customWidth="1"/>
    <col min="18" max="18" width="12.33203125" style="1" bestFit="1" customWidth="1"/>
    <col min="19" max="19" width="12.5" style="1" bestFit="1" customWidth="1"/>
    <col min="20" max="20" width="16.6640625" style="1" bestFit="1" customWidth="1"/>
    <col min="21" max="21" width="15" style="1" bestFit="1" customWidth="1"/>
    <col min="22" max="22" width="16.6640625" style="1" bestFit="1" customWidth="1"/>
    <col min="23" max="23" width="16.83203125" style="1" customWidth="1"/>
    <col min="24" max="24" width="22.5" style="1" customWidth="1"/>
    <col min="25" max="25" width="9.1640625" style="1"/>
    <col min="26" max="26" width="17" style="1" customWidth="1"/>
    <col min="27" max="27" width="9.1640625" style="1"/>
    <col min="28" max="28" width="24.83203125" style="1" customWidth="1"/>
    <col min="29" max="16384" width="9.1640625" style="1"/>
  </cols>
  <sheetData>
    <row r="1" spans="1:28" ht="20.25" customHeight="1" x14ac:dyDescent="0.2">
      <c r="A1" s="128" t="s">
        <v>0</v>
      </c>
      <c r="B1" s="128"/>
      <c r="C1" s="131" t="str">
        <f>'1.Carta y exp habilitante'!B1</f>
        <v xml:space="preserve">UT SES -INRED </v>
      </c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</row>
    <row r="2" spans="1:28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8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8" s="6" customFormat="1" ht="34.5" customHeight="1" x14ac:dyDescent="0.15">
      <c r="A4" s="129" t="s">
        <v>18</v>
      </c>
      <c r="B4" s="129" t="s">
        <v>5</v>
      </c>
      <c r="C4" s="135" t="s">
        <v>77</v>
      </c>
      <c r="D4" s="129" t="s">
        <v>7</v>
      </c>
      <c r="E4" s="129" t="s">
        <v>76</v>
      </c>
      <c r="F4" s="129" t="s">
        <v>6</v>
      </c>
      <c r="G4" s="129" t="s">
        <v>75</v>
      </c>
      <c r="H4" s="129" t="s">
        <v>8</v>
      </c>
      <c r="I4" s="129" t="s">
        <v>9</v>
      </c>
      <c r="J4" s="130" t="s">
        <v>10</v>
      </c>
      <c r="K4" s="130"/>
      <c r="L4" s="133" t="s">
        <v>78</v>
      </c>
      <c r="M4" s="133" t="s">
        <v>79</v>
      </c>
      <c r="N4" s="129" t="s">
        <v>13</v>
      </c>
      <c r="O4" s="129" t="s">
        <v>14</v>
      </c>
      <c r="P4" s="129" t="s">
        <v>15</v>
      </c>
      <c r="Q4" s="137" t="s">
        <v>42</v>
      </c>
      <c r="R4" s="138"/>
      <c r="S4" s="138"/>
      <c r="T4" s="139"/>
      <c r="U4" s="137" t="s">
        <v>43</v>
      </c>
      <c r="V4" s="138"/>
      <c r="W4" s="138"/>
      <c r="X4" s="138"/>
      <c r="Y4" s="138"/>
      <c r="Z4" s="139"/>
      <c r="AA4" s="129" t="s">
        <v>16</v>
      </c>
      <c r="AB4" s="129" t="s">
        <v>17</v>
      </c>
    </row>
    <row r="5" spans="1:28" s="6" customFormat="1" ht="114" customHeight="1" x14ac:dyDescent="0.15">
      <c r="A5" s="129"/>
      <c r="B5" s="129"/>
      <c r="C5" s="136"/>
      <c r="D5" s="129"/>
      <c r="E5" s="129"/>
      <c r="F5" s="129"/>
      <c r="G5" s="129"/>
      <c r="H5" s="129"/>
      <c r="I5" s="129"/>
      <c r="J5" s="30" t="s">
        <v>11</v>
      </c>
      <c r="K5" s="30" t="s">
        <v>12</v>
      </c>
      <c r="L5" s="134"/>
      <c r="M5" s="134"/>
      <c r="N5" s="129"/>
      <c r="O5" s="129"/>
      <c r="P5" s="129"/>
      <c r="Q5" s="46" t="s">
        <v>32</v>
      </c>
      <c r="R5" s="47" t="s">
        <v>44</v>
      </c>
      <c r="S5" s="47" t="s">
        <v>45</v>
      </c>
      <c r="T5" s="47" t="s">
        <v>46</v>
      </c>
      <c r="U5" s="48" t="s">
        <v>21</v>
      </c>
      <c r="V5" s="48" t="s">
        <v>26</v>
      </c>
      <c r="W5" s="48" t="s">
        <v>22</v>
      </c>
      <c r="X5" s="48" t="s">
        <v>23</v>
      </c>
      <c r="Y5" s="48" t="s">
        <v>24</v>
      </c>
      <c r="Z5" s="49" t="s">
        <v>74</v>
      </c>
      <c r="AA5" s="129"/>
      <c r="AB5" s="129"/>
    </row>
    <row r="6" spans="1:28" ht="102" customHeight="1" x14ac:dyDescent="0.2">
      <c r="A6" s="13">
        <v>1</v>
      </c>
      <c r="B6" s="13" t="s">
        <v>100</v>
      </c>
      <c r="C6" s="13" t="s">
        <v>101</v>
      </c>
      <c r="D6" s="23">
        <v>34</v>
      </c>
      <c r="E6" s="23" t="s">
        <v>102</v>
      </c>
      <c r="F6" s="67" t="s">
        <v>103</v>
      </c>
      <c r="G6" s="27" t="s">
        <v>121</v>
      </c>
      <c r="H6" s="24">
        <v>41271</v>
      </c>
      <c r="I6" s="24">
        <v>42405</v>
      </c>
      <c r="J6" s="23" t="s">
        <v>104</v>
      </c>
      <c r="K6" s="25">
        <v>0.2</v>
      </c>
      <c r="L6" s="70" t="s">
        <v>125</v>
      </c>
      <c r="M6" s="70" t="s">
        <v>125</v>
      </c>
      <c r="N6" s="26">
        <v>66812399972</v>
      </c>
      <c r="O6" s="28">
        <v>689454</v>
      </c>
      <c r="P6" s="68">
        <f>+N6/O6</f>
        <v>96906.247511799185</v>
      </c>
      <c r="Q6" s="76">
        <f>96906.1*T6</f>
        <v>19381.22</v>
      </c>
      <c r="R6" s="22" t="s">
        <v>105</v>
      </c>
      <c r="S6" s="22" t="str">
        <f t="shared" ref="S6:S13" si="0">F6</f>
        <v xml:space="preserve">FONDO DE TECNOLOGIAS DE LA INFORMACION Y LAS COMUNICACIONES </v>
      </c>
      <c r="T6" s="69">
        <v>0.2</v>
      </c>
      <c r="U6" s="13">
        <v>1</v>
      </c>
      <c r="V6" s="13">
        <v>1</v>
      </c>
      <c r="W6" s="13">
        <v>1</v>
      </c>
      <c r="X6" s="13">
        <v>1</v>
      </c>
      <c r="Y6" s="13">
        <v>1</v>
      </c>
      <c r="Z6" s="13">
        <v>1</v>
      </c>
      <c r="AA6" s="13">
        <v>1</v>
      </c>
      <c r="AB6" s="31"/>
    </row>
    <row r="7" spans="1:28" ht="84" x14ac:dyDescent="0.2">
      <c r="A7" s="13">
        <v>1</v>
      </c>
      <c r="B7" s="13" t="s">
        <v>100</v>
      </c>
      <c r="C7" s="13" t="s">
        <v>101</v>
      </c>
      <c r="D7" s="13">
        <v>39</v>
      </c>
      <c r="E7" s="23" t="s">
        <v>102</v>
      </c>
      <c r="F7" s="67" t="s">
        <v>103</v>
      </c>
      <c r="G7" s="27" t="s">
        <v>122</v>
      </c>
      <c r="H7" s="24">
        <v>42368</v>
      </c>
      <c r="I7" s="24">
        <v>43861</v>
      </c>
      <c r="J7" s="23" t="s">
        <v>104</v>
      </c>
      <c r="K7" s="25">
        <v>0.25</v>
      </c>
      <c r="L7" s="70" t="s">
        <v>125</v>
      </c>
      <c r="M7" s="70" t="s">
        <v>125</v>
      </c>
      <c r="N7" s="26">
        <v>91293676250</v>
      </c>
      <c r="O7" s="28">
        <v>877802</v>
      </c>
      <c r="P7" s="68">
        <f t="shared" ref="P7:P12" si="1">+N7/O7</f>
        <v>104002.58401097286</v>
      </c>
      <c r="Q7" s="22">
        <f>104002.46*T7</f>
        <v>26000.615000000002</v>
      </c>
      <c r="R7" s="22" t="s">
        <v>106</v>
      </c>
      <c r="S7" s="22" t="str">
        <f t="shared" si="0"/>
        <v xml:space="preserve">FONDO DE TECNOLOGIAS DE LA INFORMACION Y LAS COMUNICACIONES </v>
      </c>
      <c r="T7" s="69">
        <v>0.25</v>
      </c>
      <c r="U7" s="13">
        <v>1</v>
      </c>
      <c r="V7" s="13">
        <v>1</v>
      </c>
      <c r="W7" s="13">
        <v>1</v>
      </c>
      <c r="X7" s="13">
        <v>1</v>
      </c>
      <c r="Y7" s="13">
        <v>1</v>
      </c>
      <c r="Z7" s="13">
        <v>1</v>
      </c>
      <c r="AA7" s="13">
        <v>1</v>
      </c>
      <c r="AB7" s="31"/>
    </row>
    <row r="8" spans="1:28" ht="72" x14ac:dyDescent="0.2">
      <c r="A8" s="13">
        <v>1</v>
      </c>
      <c r="B8" s="13" t="s">
        <v>100</v>
      </c>
      <c r="C8" s="13" t="s">
        <v>101</v>
      </c>
      <c r="D8" s="13">
        <v>30</v>
      </c>
      <c r="E8" s="23" t="s">
        <v>102</v>
      </c>
      <c r="F8" s="67" t="s">
        <v>108</v>
      </c>
      <c r="G8" s="27" t="s">
        <v>107</v>
      </c>
      <c r="H8" s="24">
        <v>42186</v>
      </c>
      <c r="I8" s="24">
        <v>42704</v>
      </c>
      <c r="J8" s="23" t="s">
        <v>109</v>
      </c>
      <c r="K8" s="25">
        <v>1</v>
      </c>
      <c r="L8" s="70" t="s">
        <v>125</v>
      </c>
      <c r="M8" s="70" t="s">
        <v>125</v>
      </c>
      <c r="N8" s="26">
        <v>3204070741</v>
      </c>
      <c r="O8" s="28">
        <v>689454</v>
      </c>
      <c r="P8" s="68">
        <f t="shared" si="1"/>
        <v>4647.2581796610075</v>
      </c>
      <c r="Q8" s="22">
        <v>4647.25</v>
      </c>
      <c r="R8" s="22" t="s">
        <v>110</v>
      </c>
      <c r="S8" s="22" t="str">
        <f t="shared" si="0"/>
        <v>GILAT
COLOMBIA
S.A. ESP</v>
      </c>
      <c r="T8" s="69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31"/>
    </row>
    <row r="9" spans="1:28" ht="60" x14ac:dyDescent="0.2">
      <c r="A9" s="13">
        <v>1</v>
      </c>
      <c r="B9" s="67" t="s">
        <v>111</v>
      </c>
      <c r="C9" s="13" t="s">
        <v>124</v>
      </c>
      <c r="D9" s="13">
        <v>2</v>
      </c>
      <c r="E9" s="23">
        <v>81161700</v>
      </c>
      <c r="F9" s="67" t="s">
        <v>112</v>
      </c>
      <c r="G9" s="27" t="s">
        <v>119</v>
      </c>
      <c r="H9" s="24">
        <v>42614</v>
      </c>
      <c r="I9" s="24">
        <v>43585</v>
      </c>
      <c r="J9" s="23" t="s">
        <v>109</v>
      </c>
      <c r="K9" s="25">
        <v>1</v>
      </c>
      <c r="L9" s="70" t="s">
        <v>125</v>
      </c>
      <c r="M9" s="71">
        <v>22921929</v>
      </c>
      <c r="N9" s="26">
        <f>M9*3247.72</f>
        <v>74444007251.87999</v>
      </c>
      <c r="O9" s="28">
        <v>828116</v>
      </c>
      <c r="P9" s="68">
        <f t="shared" si="1"/>
        <v>89895.627245313444</v>
      </c>
      <c r="Q9" s="22">
        <v>89895.62</v>
      </c>
      <c r="R9" s="22" t="s">
        <v>113</v>
      </c>
      <c r="S9" s="22" t="str">
        <f t="shared" si="0"/>
        <v xml:space="preserve">Gogo LLC </v>
      </c>
      <c r="T9" s="69">
        <v>1</v>
      </c>
      <c r="U9" s="13">
        <v>1</v>
      </c>
      <c r="V9" s="13">
        <v>1</v>
      </c>
      <c r="W9" s="13">
        <v>1</v>
      </c>
      <c r="X9" s="13">
        <v>1</v>
      </c>
      <c r="Y9" s="13">
        <v>1</v>
      </c>
      <c r="Z9" s="13">
        <v>1</v>
      </c>
      <c r="AA9" s="13">
        <v>1</v>
      </c>
      <c r="AB9" s="31"/>
    </row>
    <row r="10" spans="1:28" ht="60" x14ac:dyDescent="0.2">
      <c r="A10" s="13">
        <v>1</v>
      </c>
      <c r="B10" s="67" t="s">
        <v>111</v>
      </c>
      <c r="C10" s="13" t="s">
        <v>124</v>
      </c>
      <c r="D10" s="13">
        <v>3</v>
      </c>
      <c r="E10" s="23">
        <v>81161700</v>
      </c>
      <c r="F10" s="67" t="s">
        <v>112</v>
      </c>
      <c r="G10" s="27" t="s">
        <v>119</v>
      </c>
      <c r="H10" s="24">
        <v>42644</v>
      </c>
      <c r="I10" s="24">
        <v>43069</v>
      </c>
      <c r="J10" s="23" t="s">
        <v>109</v>
      </c>
      <c r="K10" s="25">
        <v>1</v>
      </c>
      <c r="L10" s="70" t="s">
        <v>125</v>
      </c>
      <c r="M10" s="72">
        <v>4991770</v>
      </c>
      <c r="N10" s="72">
        <f>M10*3006.09</f>
        <v>15005709879.300001</v>
      </c>
      <c r="O10" s="28">
        <v>737717</v>
      </c>
      <c r="P10" s="68">
        <f t="shared" si="1"/>
        <v>20340.740255816258</v>
      </c>
      <c r="Q10" s="22">
        <v>20340.740000000002</v>
      </c>
      <c r="R10" s="22" t="s">
        <v>113</v>
      </c>
      <c r="S10" s="22" t="str">
        <f t="shared" si="0"/>
        <v xml:space="preserve">Gogo LLC </v>
      </c>
      <c r="T10" s="69">
        <v>1</v>
      </c>
      <c r="U10" s="13">
        <v>1</v>
      </c>
      <c r="V10" s="13">
        <v>1</v>
      </c>
      <c r="W10" s="13">
        <v>1</v>
      </c>
      <c r="X10" s="13">
        <v>1</v>
      </c>
      <c r="Y10" s="13">
        <v>1</v>
      </c>
      <c r="Z10" s="13">
        <v>1</v>
      </c>
      <c r="AA10" s="13">
        <v>1</v>
      </c>
      <c r="AB10" s="31"/>
    </row>
    <row r="11" spans="1:28" ht="60" x14ac:dyDescent="0.2">
      <c r="A11" s="13">
        <v>1</v>
      </c>
      <c r="B11" s="67" t="s">
        <v>111</v>
      </c>
      <c r="C11" s="13" t="s">
        <v>124</v>
      </c>
      <c r="D11" s="13">
        <v>4</v>
      </c>
      <c r="E11" s="23">
        <v>81161700</v>
      </c>
      <c r="F11" s="23" t="s">
        <v>114</v>
      </c>
      <c r="G11" s="27" t="s">
        <v>120</v>
      </c>
      <c r="H11" s="24">
        <v>41275</v>
      </c>
      <c r="I11" s="24">
        <v>43008</v>
      </c>
      <c r="J11" s="23" t="s">
        <v>109</v>
      </c>
      <c r="K11" s="25">
        <v>1</v>
      </c>
      <c r="L11" s="70" t="s">
        <v>125</v>
      </c>
      <c r="M11" s="72">
        <v>14503973</v>
      </c>
      <c r="N11" s="72">
        <f>M11*2936.67</f>
        <v>42593382389.910004</v>
      </c>
      <c r="O11" s="28">
        <v>737717</v>
      </c>
      <c r="P11" s="68">
        <f t="shared" si="1"/>
        <v>57736.750528874902</v>
      </c>
      <c r="Q11" s="22">
        <v>57736.75</v>
      </c>
      <c r="R11" s="22" t="s">
        <v>113</v>
      </c>
      <c r="S11" s="22" t="str">
        <f t="shared" si="0"/>
        <v>OMNITRACS LLC</v>
      </c>
      <c r="T11" s="69">
        <v>1</v>
      </c>
      <c r="U11" s="13">
        <v>1</v>
      </c>
      <c r="V11" s="13">
        <v>1</v>
      </c>
      <c r="W11" s="13">
        <v>1</v>
      </c>
      <c r="X11" s="13">
        <v>1</v>
      </c>
      <c r="Y11" s="13">
        <v>1</v>
      </c>
      <c r="Z11" s="13">
        <v>1</v>
      </c>
      <c r="AA11" s="13">
        <v>1</v>
      </c>
      <c r="AB11" s="31"/>
    </row>
    <row r="12" spans="1:28" ht="84" x14ac:dyDescent="0.2">
      <c r="A12" s="13">
        <v>1</v>
      </c>
      <c r="B12" s="67" t="s">
        <v>111</v>
      </c>
      <c r="C12" s="13" t="s">
        <v>124</v>
      </c>
      <c r="D12" s="13">
        <v>5</v>
      </c>
      <c r="E12" s="23">
        <v>81161700</v>
      </c>
      <c r="F12" s="67" t="s">
        <v>115</v>
      </c>
      <c r="G12" s="27" t="s">
        <v>116</v>
      </c>
      <c r="H12" s="24">
        <v>41487</v>
      </c>
      <c r="I12" s="24">
        <v>41851</v>
      </c>
      <c r="J12" s="23" t="s">
        <v>109</v>
      </c>
      <c r="K12" s="25">
        <v>1</v>
      </c>
      <c r="L12" s="70" t="s">
        <v>125</v>
      </c>
      <c r="M12" s="72">
        <v>13831689.6</v>
      </c>
      <c r="N12" s="26">
        <f>M12*1872.43</f>
        <v>25898870557.728001</v>
      </c>
      <c r="O12" s="28">
        <v>616000</v>
      </c>
      <c r="P12" s="68">
        <f t="shared" si="1"/>
        <v>42043.621035272728</v>
      </c>
      <c r="Q12" s="22">
        <v>42043.62</v>
      </c>
      <c r="R12" s="22" t="s">
        <v>113</v>
      </c>
      <c r="S12" s="22" t="str">
        <f t="shared" si="0"/>
        <v>EMPRESA
ARGENTINA
DE SOLUCIONES SATELITALES
SOCIEDAD
ANONIMA -
ARSAT</v>
      </c>
      <c r="T12" s="69">
        <v>1</v>
      </c>
      <c r="U12" s="13">
        <v>1</v>
      </c>
      <c r="V12" s="13">
        <v>1</v>
      </c>
      <c r="W12" s="13">
        <v>1</v>
      </c>
      <c r="X12" s="13">
        <v>1</v>
      </c>
      <c r="Y12" s="13">
        <v>1</v>
      </c>
      <c r="Z12" s="13">
        <v>1</v>
      </c>
      <c r="AA12" s="13">
        <v>1</v>
      </c>
      <c r="AB12" s="31"/>
    </row>
    <row r="13" spans="1:28" ht="114" customHeight="1" x14ac:dyDescent="0.2">
      <c r="A13" s="13">
        <v>1</v>
      </c>
      <c r="B13" s="67" t="s">
        <v>111</v>
      </c>
      <c r="C13" s="13" t="s">
        <v>124</v>
      </c>
      <c r="D13" s="13">
        <v>1</v>
      </c>
      <c r="E13" s="23">
        <v>81161700</v>
      </c>
      <c r="F13" s="67" t="s">
        <v>115</v>
      </c>
      <c r="G13" s="27" t="s">
        <v>123</v>
      </c>
      <c r="H13" s="24">
        <v>43372</v>
      </c>
      <c r="I13" s="24">
        <v>43475</v>
      </c>
      <c r="J13" s="13" t="s">
        <v>109</v>
      </c>
      <c r="K13" s="25">
        <v>1</v>
      </c>
      <c r="L13" s="25" t="s">
        <v>117</v>
      </c>
      <c r="M13" s="72">
        <v>8129770</v>
      </c>
      <c r="N13" s="26">
        <f>M13*3128.07</f>
        <v>25430489643.900002</v>
      </c>
      <c r="O13" s="26">
        <v>828116</v>
      </c>
      <c r="P13" s="68">
        <f>+N13/O13</f>
        <v>30708.849537866678</v>
      </c>
      <c r="Q13" s="22">
        <v>30470.99</v>
      </c>
      <c r="R13" s="22" t="s">
        <v>113</v>
      </c>
      <c r="S13" s="22" t="str">
        <f t="shared" si="0"/>
        <v>EMPRESA
ARGENTINA
DE SOLUCIONES SATELITALES
SOCIEDAD
ANONIMA -
ARSAT</v>
      </c>
      <c r="T13" s="69">
        <v>1</v>
      </c>
      <c r="U13" s="13">
        <v>1</v>
      </c>
      <c r="V13" s="13">
        <v>1</v>
      </c>
      <c r="W13" s="13">
        <v>1</v>
      </c>
      <c r="X13" s="13">
        <v>1</v>
      </c>
      <c r="Y13" s="13">
        <v>1</v>
      </c>
      <c r="Z13" s="13">
        <v>1</v>
      </c>
      <c r="AA13" s="13">
        <v>1</v>
      </c>
      <c r="AB13" s="31" t="s">
        <v>118</v>
      </c>
    </row>
    <row r="14" spans="1:28" x14ac:dyDescent="0.2">
      <c r="A14" s="13">
        <v>0</v>
      </c>
      <c r="B14" s="23"/>
      <c r="C14" s="23"/>
      <c r="D14" s="13"/>
      <c r="E14" s="23"/>
      <c r="F14" s="23"/>
      <c r="G14" s="27"/>
      <c r="H14" s="24"/>
      <c r="I14" s="24"/>
      <c r="J14" s="13"/>
      <c r="K14" s="29"/>
      <c r="L14" s="29"/>
      <c r="M14" s="9"/>
      <c r="N14" s="26"/>
      <c r="O14" s="28"/>
      <c r="P14" s="65"/>
      <c r="Q14" s="31"/>
      <c r="R14" s="22"/>
      <c r="S14" s="22"/>
      <c r="T14" s="22"/>
      <c r="U14" s="13">
        <v>1</v>
      </c>
      <c r="V14" s="13">
        <v>1</v>
      </c>
      <c r="W14" s="13">
        <v>1</v>
      </c>
      <c r="X14" s="13">
        <v>1</v>
      </c>
      <c r="Y14" s="13">
        <v>1</v>
      </c>
      <c r="Z14" s="13">
        <v>1</v>
      </c>
      <c r="AA14" s="13"/>
      <c r="AB14" s="22"/>
    </row>
    <row r="15" spans="1:28" x14ac:dyDescent="0.2">
      <c r="A15" s="13">
        <v>0</v>
      </c>
      <c r="B15" s="23"/>
      <c r="C15" s="23"/>
      <c r="D15" s="13"/>
      <c r="E15" s="23"/>
      <c r="F15" s="23"/>
      <c r="G15" s="27"/>
      <c r="H15" s="24"/>
      <c r="I15" s="24"/>
      <c r="J15" s="13"/>
      <c r="K15" s="29"/>
      <c r="L15" s="29"/>
      <c r="M15" s="75"/>
      <c r="N15" s="26"/>
      <c r="O15" s="28"/>
      <c r="P15" s="50"/>
      <c r="Q15" s="31"/>
      <c r="R15" s="22"/>
      <c r="S15" s="22"/>
      <c r="T15" s="22"/>
      <c r="U15" s="13">
        <v>1</v>
      </c>
      <c r="V15" s="13">
        <v>1</v>
      </c>
      <c r="W15" s="13">
        <v>1</v>
      </c>
      <c r="X15" s="13">
        <v>1</v>
      </c>
      <c r="Y15" s="13">
        <v>1</v>
      </c>
      <c r="Z15" s="13">
        <v>1</v>
      </c>
      <c r="AA15" s="13"/>
      <c r="AB15" s="22"/>
    </row>
    <row r="16" spans="1:28" x14ac:dyDescent="0.2">
      <c r="Q16" s="36">
        <f>+SUMPRODUCT($Q$6:$Q$15,$AA$6:$AA$15)</f>
        <v>290516.80499999999</v>
      </c>
    </row>
    <row r="17" spans="1:16" ht="16" x14ac:dyDescent="0.2">
      <c r="A17" s="1">
        <f>SUM(A6:A15)</f>
        <v>8</v>
      </c>
      <c r="K17" s="9"/>
      <c r="L17" s="9"/>
      <c r="M17" s="74"/>
      <c r="N17" s="33"/>
      <c r="O17" s="9"/>
      <c r="P17" s="36"/>
    </row>
    <row r="18" spans="1:16" ht="17" x14ac:dyDescent="0.2">
      <c r="K18" s="9"/>
      <c r="L18" s="9"/>
      <c r="M18" s="73"/>
      <c r="N18" s="33"/>
      <c r="O18" s="34"/>
    </row>
    <row r="19" spans="1:16" x14ac:dyDescent="0.2">
      <c r="K19" s="9"/>
      <c r="L19" s="9"/>
      <c r="N19" s="9"/>
      <c r="O19" s="35"/>
    </row>
    <row r="20" spans="1:16" x14ac:dyDescent="0.2">
      <c r="K20" s="9"/>
      <c r="L20" s="9"/>
      <c r="M20" s="9"/>
      <c r="N20" s="9"/>
      <c r="O20" s="9"/>
    </row>
    <row r="21" spans="1:16" x14ac:dyDescent="0.2">
      <c r="K21" s="9"/>
      <c r="L21" s="9"/>
      <c r="M21" s="9"/>
      <c r="N21" s="9"/>
      <c r="O21" s="9"/>
    </row>
    <row r="22" spans="1:16" x14ac:dyDescent="0.2">
      <c r="K22" s="9"/>
      <c r="L22" s="9"/>
      <c r="M22" s="9"/>
      <c r="N22" s="35"/>
      <c r="O22" s="9"/>
    </row>
  </sheetData>
  <sheetProtection algorithmName="SHA-512" hashValue="o1vLcSx6P6FLSBXAJLomKbGQKta0BjVzuPhFPgxzMdtqY7VgiBXlv7l1HfntK4+va4v50SoJqXZua7TtZUApZg==" saltValue="AFPgGqRMhE+0uS7UkHjlrw==" spinCount="100000" sheet="1" objects="1" scenarios="1"/>
  <mergeCells count="21">
    <mergeCell ref="M4:M5"/>
    <mergeCell ref="Q4:T4"/>
    <mergeCell ref="U4:Z4"/>
    <mergeCell ref="AA4:AA5"/>
    <mergeCell ref="AB4:AB5"/>
    <mergeCell ref="A1:B1"/>
    <mergeCell ref="A4:A5"/>
    <mergeCell ref="B4:B5"/>
    <mergeCell ref="J4:K4"/>
    <mergeCell ref="N4:N5"/>
    <mergeCell ref="D4:D5"/>
    <mergeCell ref="E4:E5"/>
    <mergeCell ref="F4:F5"/>
    <mergeCell ref="G4:G5"/>
    <mergeCell ref="H4:H5"/>
    <mergeCell ref="I4:I5"/>
    <mergeCell ref="C1:AB1"/>
    <mergeCell ref="O4:O5"/>
    <mergeCell ref="P4:P5"/>
    <mergeCell ref="L4:L5"/>
    <mergeCell ref="C4:C5"/>
  </mergeCells>
  <pageMargins left="0.70866141732283472" right="0.70866141732283472" top="1.4566929133858268" bottom="0.74803149606299213" header="0.31496062992125984" footer="0.31496062992125984"/>
  <pageSetup scale="69" fitToWidth="0" orientation="landscape" r:id="rId1"/>
  <headerFooter>
    <oddHeader>&amp;L&amp;"-,Negrita"LICITACIÓN PÚBLICA FTIC-LP-02-19
EVALUACIÓN TÉCNICA&amp;C&amp;"-,Negrita"
&amp;R&amp;G</oddHead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xWindow="1152" yWindow="626" count="2">
        <x14:dataValidation type="list" allowBlank="1" showInputMessage="1" showErrorMessage="1" prompt="POR CADA CONTRATO 1" xr:uid="{3E652470-A155-CC47-954D-CA73ABF4F62D}">
          <x14:formula1>
            <xm:f>'Hoja 1 variables'!$C$2:$C$3</xm:f>
          </x14:formula1>
          <xm:sqref>A6:A15</xm:sqref>
        </x14:dataValidation>
        <x14:dataValidation type="list" allowBlank="1" showInputMessage="1" showErrorMessage="1" prompt="1=SI_x000a_0=NO" xr:uid="{F85DB8C2-BEA0-E246-A692-CC9F233B7D2F}">
          <x14:formula1>
            <xm:f>'Hoja 1 variables'!$C$2:$C$3</xm:f>
          </x14:formula1>
          <xm:sqref>U6:AA15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6AE93-2489-EF47-8536-3991A6FA0786}">
  <sheetPr>
    <pageSetUpPr fitToPage="1"/>
  </sheetPr>
  <dimension ref="A1:W22"/>
  <sheetViews>
    <sheetView tabSelected="1" zoomScale="115" zoomScaleNormal="115" workbookViewId="0">
      <selection activeCell="K6" sqref="K6"/>
    </sheetView>
  </sheetViews>
  <sheetFormatPr baseColWidth="10" defaultColWidth="9.1640625" defaultRowHeight="15" x14ac:dyDescent="0.2"/>
  <cols>
    <col min="1" max="1" width="6.6640625" style="1" customWidth="1"/>
    <col min="2" max="2" width="7.83203125" style="1" customWidth="1"/>
    <col min="3" max="3" width="15.6640625" style="1" customWidth="1"/>
    <col min="4" max="4" width="9" style="1" customWidth="1"/>
    <col min="5" max="5" width="59.5" style="1" customWidth="1"/>
    <col min="6" max="6" width="8.5" style="1" customWidth="1"/>
    <col min="7" max="7" width="12.83203125" style="1" customWidth="1"/>
    <col min="8" max="8" width="9" style="1" bestFit="1" customWidth="1"/>
    <col min="9" max="9" width="8.83203125" style="1" customWidth="1"/>
    <col min="10" max="10" width="17.6640625" style="1" customWidth="1"/>
    <col min="11" max="11" width="18.1640625" style="1" customWidth="1"/>
    <col min="12" max="12" width="16.6640625" style="1" bestFit="1" customWidth="1"/>
    <col min="13" max="13" width="16.6640625" style="1" customWidth="1"/>
    <col min="14" max="14" width="15" style="1" bestFit="1" customWidth="1"/>
    <col min="15" max="15" width="19.6640625" style="1" customWidth="1"/>
    <col min="16" max="16" width="15" style="1" bestFit="1" customWidth="1"/>
    <col min="17" max="17" width="16.6640625" style="1" bestFit="1" customWidth="1"/>
    <col min="18" max="18" width="38" style="1" customWidth="1"/>
    <col min="19" max="19" width="32.33203125" style="1" customWidth="1"/>
    <col min="20" max="20" width="11.5" style="1" customWidth="1"/>
    <col min="21" max="22" width="17" style="1" customWidth="1"/>
    <col min="23" max="23" width="19.6640625" style="1" customWidth="1"/>
    <col min="24" max="16384" width="9.1640625" style="1"/>
  </cols>
  <sheetData>
    <row r="1" spans="1:23" ht="20.25" customHeight="1" x14ac:dyDescent="0.2">
      <c r="A1" s="128" t="s">
        <v>0</v>
      </c>
      <c r="B1" s="128"/>
      <c r="C1" s="131">
        <f>+'1.Carta y exp habilitante'!B1:K1</f>
        <v>0</v>
      </c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</row>
    <row r="2" spans="1:23" x14ac:dyDescent="0.2">
      <c r="B2" s="2"/>
      <c r="C2" s="2"/>
      <c r="D2" s="2"/>
      <c r="E2" s="2"/>
      <c r="F2" s="2"/>
      <c r="G2" s="2"/>
      <c r="H2" s="2"/>
      <c r="I2" s="2"/>
      <c r="J2" s="2"/>
      <c r="K2" s="2"/>
    </row>
    <row r="3" spans="1:23" x14ac:dyDescent="0.2">
      <c r="B3" s="2"/>
      <c r="C3" s="2"/>
      <c r="D3" s="2"/>
      <c r="E3" s="2"/>
      <c r="F3" s="2"/>
      <c r="G3" s="2"/>
      <c r="H3" s="2"/>
      <c r="I3" s="2"/>
      <c r="J3" s="2"/>
      <c r="K3" s="2"/>
    </row>
    <row r="4" spans="1:23" s="6" customFormat="1" ht="34.5" customHeight="1" x14ac:dyDescent="0.15">
      <c r="A4" s="129" t="s">
        <v>18</v>
      </c>
      <c r="B4" s="129" t="s">
        <v>5</v>
      </c>
      <c r="C4" s="135" t="s">
        <v>77</v>
      </c>
      <c r="D4" s="129" t="s">
        <v>6</v>
      </c>
      <c r="E4" s="129" t="s">
        <v>94</v>
      </c>
      <c r="F4" s="129" t="s">
        <v>8</v>
      </c>
      <c r="G4" s="129" t="s">
        <v>84</v>
      </c>
      <c r="H4" s="130" t="s">
        <v>10</v>
      </c>
      <c r="I4" s="130"/>
      <c r="J4" s="133" t="s">
        <v>78</v>
      </c>
      <c r="K4" s="133" t="s">
        <v>79</v>
      </c>
      <c r="L4" s="129" t="s">
        <v>13</v>
      </c>
      <c r="M4" s="135" t="s">
        <v>87</v>
      </c>
      <c r="N4" s="129" t="s">
        <v>89</v>
      </c>
      <c r="O4" s="129" t="s">
        <v>15</v>
      </c>
      <c r="P4" s="137" t="s">
        <v>43</v>
      </c>
      <c r="Q4" s="138"/>
      <c r="R4" s="138"/>
      <c r="S4" s="138"/>
      <c r="T4" s="138"/>
      <c r="U4" s="139"/>
      <c r="V4" s="140" t="s">
        <v>16</v>
      </c>
      <c r="W4" s="129" t="s">
        <v>17</v>
      </c>
    </row>
    <row r="5" spans="1:23" s="6" customFormat="1" ht="114" customHeight="1" x14ac:dyDescent="0.15">
      <c r="A5" s="129"/>
      <c r="B5" s="129"/>
      <c r="C5" s="136"/>
      <c r="D5" s="129"/>
      <c r="E5" s="129"/>
      <c r="F5" s="129"/>
      <c r="G5" s="129"/>
      <c r="H5" s="59" t="s">
        <v>11</v>
      </c>
      <c r="I5" s="59" t="s">
        <v>12</v>
      </c>
      <c r="J5" s="134"/>
      <c r="K5" s="134"/>
      <c r="L5" s="129"/>
      <c r="M5" s="136"/>
      <c r="N5" s="129"/>
      <c r="O5" s="129"/>
      <c r="P5" s="48" t="s">
        <v>21</v>
      </c>
      <c r="Q5" s="48" t="s">
        <v>26</v>
      </c>
      <c r="R5" s="48" t="s">
        <v>85</v>
      </c>
      <c r="S5" s="48" t="s">
        <v>86</v>
      </c>
      <c r="T5" s="48" t="s">
        <v>24</v>
      </c>
      <c r="U5" s="49" t="s">
        <v>88</v>
      </c>
      <c r="V5" s="141"/>
      <c r="W5" s="129"/>
    </row>
    <row r="6" spans="1:23" x14ac:dyDescent="0.2">
      <c r="A6" s="13">
        <v>0</v>
      </c>
      <c r="B6" s="13"/>
      <c r="C6" s="13"/>
      <c r="D6" s="23"/>
      <c r="E6" s="27"/>
      <c r="F6" s="24"/>
      <c r="G6" s="24"/>
      <c r="H6" s="23"/>
      <c r="I6" s="25"/>
      <c r="J6" s="25"/>
      <c r="K6" s="25"/>
      <c r="L6" s="26"/>
      <c r="M6" s="26"/>
      <c r="N6" s="28">
        <f>+'Hoja 1 variables'!E$16</f>
        <v>877802</v>
      </c>
      <c r="O6" s="65">
        <f>+M6/N6</f>
        <v>0</v>
      </c>
      <c r="P6" s="13"/>
      <c r="Q6" s="13"/>
      <c r="R6" s="13"/>
      <c r="S6" s="13"/>
      <c r="T6" s="13"/>
      <c r="U6" s="13"/>
      <c r="V6" s="13">
        <v>1</v>
      </c>
      <c r="W6" s="31"/>
    </row>
    <row r="7" spans="1:23" x14ac:dyDescent="0.2">
      <c r="A7" s="13">
        <v>0</v>
      </c>
      <c r="B7" s="13"/>
      <c r="C7" s="13"/>
      <c r="D7" s="23"/>
      <c r="E7" s="27"/>
      <c r="F7" s="24"/>
      <c r="G7" s="24"/>
      <c r="H7" s="23"/>
      <c r="I7" s="25"/>
      <c r="J7" s="25"/>
      <c r="K7" s="25"/>
      <c r="L7" s="26"/>
      <c r="M7" s="26"/>
      <c r="N7" s="28">
        <f>+'Hoja 1 variables'!E$16</f>
        <v>877802</v>
      </c>
      <c r="O7" s="65">
        <f t="shared" ref="O7:O15" si="0">+M7/N7</f>
        <v>0</v>
      </c>
      <c r="P7" s="13"/>
      <c r="Q7" s="13"/>
      <c r="R7" s="13"/>
      <c r="S7" s="13"/>
      <c r="T7" s="13"/>
      <c r="U7" s="13"/>
      <c r="V7" s="13"/>
      <c r="W7" s="31"/>
    </row>
    <row r="8" spans="1:23" x14ac:dyDescent="0.2">
      <c r="A8" s="13">
        <v>0</v>
      </c>
      <c r="B8" s="13"/>
      <c r="C8" s="13"/>
      <c r="D8" s="23"/>
      <c r="E8" s="27"/>
      <c r="F8" s="24"/>
      <c r="G8" s="24"/>
      <c r="H8" s="23"/>
      <c r="I8" s="25"/>
      <c r="J8" s="25"/>
      <c r="K8" s="25"/>
      <c r="L8" s="26"/>
      <c r="M8" s="26"/>
      <c r="N8" s="28">
        <f>+'Hoja 1 variables'!E$16</f>
        <v>877802</v>
      </c>
      <c r="O8" s="65">
        <f t="shared" si="0"/>
        <v>0</v>
      </c>
      <c r="P8" s="13"/>
      <c r="Q8" s="13"/>
      <c r="R8" s="13"/>
      <c r="S8" s="13"/>
      <c r="T8" s="13"/>
      <c r="U8" s="13"/>
      <c r="V8" s="13"/>
      <c r="W8" s="31"/>
    </row>
    <row r="9" spans="1:23" x14ac:dyDescent="0.2">
      <c r="A9" s="13">
        <v>0</v>
      </c>
      <c r="B9" s="13"/>
      <c r="C9" s="13"/>
      <c r="D9" s="23"/>
      <c r="E9" s="27"/>
      <c r="F9" s="24"/>
      <c r="G9" s="24"/>
      <c r="H9" s="23"/>
      <c r="I9" s="25"/>
      <c r="J9" s="25"/>
      <c r="K9" s="25"/>
      <c r="L9" s="26"/>
      <c r="M9" s="26"/>
      <c r="N9" s="28">
        <f>+'Hoja 1 variables'!E$16</f>
        <v>877802</v>
      </c>
      <c r="O9" s="65">
        <f t="shared" si="0"/>
        <v>0</v>
      </c>
      <c r="P9" s="13"/>
      <c r="Q9" s="13"/>
      <c r="R9" s="13"/>
      <c r="S9" s="13"/>
      <c r="T9" s="13"/>
      <c r="U9" s="13"/>
      <c r="V9" s="13"/>
      <c r="W9" s="31"/>
    </row>
    <row r="10" spans="1:23" x14ac:dyDescent="0.2">
      <c r="A10" s="13">
        <v>0</v>
      </c>
      <c r="B10" s="13"/>
      <c r="C10" s="13"/>
      <c r="D10" s="23"/>
      <c r="E10" s="27"/>
      <c r="F10" s="24"/>
      <c r="G10" s="24"/>
      <c r="H10" s="23"/>
      <c r="I10" s="25"/>
      <c r="J10" s="25"/>
      <c r="K10" s="25"/>
      <c r="L10" s="26"/>
      <c r="M10" s="26"/>
      <c r="N10" s="28">
        <f>+'Hoja 1 variables'!E$16</f>
        <v>877802</v>
      </c>
      <c r="O10" s="65">
        <f t="shared" si="0"/>
        <v>0</v>
      </c>
      <c r="P10" s="13"/>
      <c r="Q10" s="13"/>
      <c r="R10" s="13"/>
      <c r="S10" s="13"/>
      <c r="T10" s="13"/>
      <c r="U10" s="13"/>
      <c r="V10" s="13"/>
      <c r="W10" s="31"/>
    </row>
    <row r="11" spans="1:23" x14ac:dyDescent="0.2">
      <c r="A11" s="13">
        <v>0</v>
      </c>
      <c r="B11" s="13"/>
      <c r="C11" s="13"/>
      <c r="D11" s="23"/>
      <c r="E11" s="27"/>
      <c r="F11" s="24"/>
      <c r="G11" s="24"/>
      <c r="H11" s="23"/>
      <c r="I11" s="25"/>
      <c r="J11" s="25"/>
      <c r="K11" s="25"/>
      <c r="L11" s="26"/>
      <c r="M11" s="26"/>
      <c r="N11" s="28">
        <f>+'Hoja 1 variables'!E$16</f>
        <v>877802</v>
      </c>
      <c r="O11" s="65">
        <f t="shared" si="0"/>
        <v>0</v>
      </c>
      <c r="P11" s="13"/>
      <c r="Q11" s="13"/>
      <c r="R11" s="13"/>
      <c r="S11" s="13"/>
      <c r="T11" s="13"/>
      <c r="U11" s="13"/>
      <c r="V11" s="13"/>
      <c r="W11" s="31"/>
    </row>
    <row r="12" spans="1:23" x14ac:dyDescent="0.2">
      <c r="A12" s="13">
        <v>0</v>
      </c>
      <c r="B12" s="13"/>
      <c r="C12" s="13"/>
      <c r="D12" s="23"/>
      <c r="E12" s="27"/>
      <c r="F12" s="24"/>
      <c r="G12" s="24"/>
      <c r="H12" s="23"/>
      <c r="I12" s="25"/>
      <c r="J12" s="25"/>
      <c r="K12" s="25"/>
      <c r="L12" s="26"/>
      <c r="M12" s="26"/>
      <c r="N12" s="28">
        <f>+'Hoja 1 variables'!E$16</f>
        <v>877802</v>
      </c>
      <c r="O12" s="65">
        <f t="shared" si="0"/>
        <v>0</v>
      </c>
      <c r="P12" s="13"/>
      <c r="Q12" s="13"/>
      <c r="R12" s="13"/>
      <c r="S12" s="13"/>
      <c r="T12" s="13"/>
      <c r="U12" s="13"/>
      <c r="V12" s="13"/>
      <c r="W12" s="22"/>
    </row>
    <row r="13" spans="1:23" x14ac:dyDescent="0.2">
      <c r="A13" s="13">
        <v>0</v>
      </c>
      <c r="B13" s="23"/>
      <c r="C13" s="23"/>
      <c r="D13" s="23"/>
      <c r="E13" s="27"/>
      <c r="F13" s="24"/>
      <c r="G13" s="24"/>
      <c r="H13" s="13"/>
      <c r="I13" s="25"/>
      <c r="J13" s="25"/>
      <c r="K13" s="25"/>
      <c r="L13" s="28"/>
      <c r="M13" s="28"/>
      <c r="N13" s="28">
        <f>+'Hoja 1 variables'!E$16</f>
        <v>877802</v>
      </c>
      <c r="O13" s="65">
        <f t="shared" si="0"/>
        <v>0</v>
      </c>
      <c r="P13" s="13"/>
      <c r="Q13" s="13"/>
      <c r="R13" s="13"/>
      <c r="S13" s="13"/>
      <c r="T13" s="13"/>
      <c r="U13" s="13"/>
      <c r="V13" s="13"/>
      <c r="W13" s="22"/>
    </row>
    <row r="14" spans="1:23" x14ac:dyDescent="0.2">
      <c r="A14" s="13">
        <v>0</v>
      </c>
      <c r="B14" s="23"/>
      <c r="C14" s="23"/>
      <c r="D14" s="23"/>
      <c r="E14" s="27"/>
      <c r="F14" s="24"/>
      <c r="G14" s="24"/>
      <c r="H14" s="13"/>
      <c r="I14" s="29"/>
      <c r="J14" s="29"/>
      <c r="K14" s="29"/>
      <c r="L14" s="26"/>
      <c r="M14" s="26"/>
      <c r="N14" s="28">
        <f>+'Hoja 1 variables'!E$16</f>
        <v>877802</v>
      </c>
      <c r="O14" s="65">
        <f t="shared" si="0"/>
        <v>0</v>
      </c>
      <c r="P14" s="13"/>
      <c r="Q14" s="13"/>
      <c r="R14" s="13"/>
      <c r="S14" s="13"/>
      <c r="T14" s="13"/>
      <c r="U14" s="13"/>
      <c r="V14" s="13"/>
      <c r="W14" s="22"/>
    </row>
    <row r="15" spans="1:23" x14ac:dyDescent="0.2">
      <c r="A15" s="13"/>
      <c r="B15" s="23"/>
      <c r="C15" s="23"/>
      <c r="D15" s="23"/>
      <c r="E15" s="27"/>
      <c r="F15" s="24"/>
      <c r="G15" s="24"/>
      <c r="H15" s="13"/>
      <c r="I15" s="29"/>
      <c r="J15" s="29"/>
      <c r="K15" s="29"/>
      <c r="L15" s="26"/>
      <c r="M15" s="26"/>
      <c r="N15" s="28">
        <f>+'Hoja 1 variables'!E$16</f>
        <v>877802</v>
      </c>
      <c r="O15" s="65">
        <f t="shared" si="0"/>
        <v>0</v>
      </c>
      <c r="P15" s="13"/>
      <c r="Q15" s="13"/>
      <c r="R15" s="13"/>
      <c r="S15" s="13"/>
      <c r="T15" s="13"/>
      <c r="U15" s="13"/>
      <c r="V15" s="13"/>
      <c r="W15" s="22"/>
    </row>
    <row r="17" spans="1:15" x14ac:dyDescent="0.2">
      <c r="K17" s="9"/>
      <c r="L17" s="33"/>
      <c r="M17" s="33"/>
      <c r="N17" s="9"/>
      <c r="O17" s="36">
        <f>+SUMPRODUCT($O$6:$O$15,$V$6:$V$15)</f>
        <v>0</v>
      </c>
    </row>
    <row r="18" spans="1:15" x14ac:dyDescent="0.2">
      <c r="A18" s="1">
        <f>SUM(A6:A15)</f>
        <v>0</v>
      </c>
      <c r="K18" s="9"/>
      <c r="L18" s="33"/>
      <c r="M18" s="33"/>
      <c r="N18" s="34"/>
    </row>
    <row r="19" spans="1:15" x14ac:dyDescent="0.2">
      <c r="K19" s="9"/>
      <c r="L19" s="9"/>
      <c r="M19" s="9"/>
      <c r="N19" s="35"/>
    </row>
    <row r="20" spans="1:15" x14ac:dyDescent="0.2">
      <c r="K20" s="9"/>
      <c r="L20" s="9"/>
      <c r="M20" s="9"/>
      <c r="N20" s="9"/>
    </row>
    <row r="21" spans="1:15" x14ac:dyDescent="0.2">
      <c r="K21" s="9"/>
      <c r="L21" s="9"/>
      <c r="M21" s="9"/>
      <c r="N21" s="9"/>
    </row>
    <row r="22" spans="1:15" x14ac:dyDescent="0.2">
      <c r="K22" s="9"/>
      <c r="L22" s="35"/>
      <c r="M22" s="35"/>
      <c r="N22" s="9"/>
    </row>
  </sheetData>
  <sheetProtection algorithmName="SHA-512" hashValue="AtQn+s0gHDk2d7gfH5o/SqIBskDK6/pw+xhMSJNW42OL3AlLJrgJsa8ZzqbwDld3Ae2g5k6cRFYo7ppmFVAS1Q==" saltValue="1WisqzzfyFlAJZ0rFap+2w==" spinCount="100000" sheet="1" objects="1" scenarios="1"/>
  <mergeCells count="19">
    <mergeCell ref="V4:V5"/>
    <mergeCell ref="W4:W5"/>
    <mergeCell ref="J4:J5"/>
    <mergeCell ref="K4:K5"/>
    <mergeCell ref="C1:W1"/>
    <mergeCell ref="M4:M5"/>
    <mergeCell ref="H4:I4"/>
    <mergeCell ref="L4:L5"/>
    <mergeCell ref="N4:N5"/>
    <mergeCell ref="O4:O5"/>
    <mergeCell ref="P4:U4"/>
    <mergeCell ref="E4:E5"/>
    <mergeCell ref="F4:F5"/>
    <mergeCell ref="G4:G5"/>
    <mergeCell ref="A1:B1"/>
    <mergeCell ref="A4:A5"/>
    <mergeCell ref="B4:B5"/>
    <mergeCell ref="C4:C5"/>
    <mergeCell ref="D4:D5"/>
  </mergeCells>
  <pageMargins left="0.70866141732283472" right="0.70866141732283472" top="1.4566929133858268" bottom="0.74803149606299213" header="0.31496062992125984" footer="0.31496062992125984"/>
  <pageSetup scale="69" fitToWidth="0" orientation="landscape" r:id="rId1"/>
  <headerFooter>
    <oddHeader>&amp;L&amp;"-,Negrita"LICITACIÓN PÚBLICA FTIC-LP-02-19
EVALUACIÓN TÉCNICA&amp;C&amp;"-,Negrita"
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prompt="1= SI_x000a_0= NO" xr:uid="{99CA70FE-03DF-434E-9E34-1D13ED5F5CA6}">
          <x14:formula1>
            <xm:f>'Hoja 1 variables'!$C$2:$C$3</xm:f>
          </x14:formula1>
          <xm:sqref>V6</xm:sqref>
        </x14:dataValidation>
        <x14:dataValidation type="list" allowBlank="1" showInputMessage="1" showErrorMessage="1" prompt="SI=1_x000a_NO=0" xr:uid="{19F19986-EE98-734C-ADF6-9776943891AE}">
          <x14:formula1>
            <xm:f>'Hoja 1 variables'!$C$2:$C$3</xm:f>
          </x14:formula1>
          <xm:sqref>V7:V15</xm:sqref>
        </x14:dataValidation>
        <x14:dataValidation type="list" allowBlank="1" showInputMessage="1" showErrorMessage="1" prompt="POR CADA CONTRATO 1" xr:uid="{5E67FD1A-0025-4B4A-92BA-1DD18DA0DDAE}">
          <x14:formula1>
            <xm:f>'Hoja 1 variables'!$C$2:$C$3</xm:f>
          </x14:formula1>
          <xm:sqref>A6:A15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M38"/>
  <sheetViews>
    <sheetView topLeftCell="B10" workbookViewId="0">
      <selection activeCell="J25" sqref="J25"/>
    </sheetView>
  </sheetViews>
  <sheetFormatPr baseColWidth="10" defaultRowHeight="15" x14ac:dyDescent="0.2"/>
  <cols>
    <col min="2" max="2" width="12" customWidth="1"/>
    <col min="6" max="6" width="4.1640625" customWidth="1"/>
    <col min="7" max="7" width="4.83203125" customWidth="1"/>
    <col min="8" max="8" width="18" customWidth="1"/>
    <col min="9" max="9" width="14.5" customWidth="1"/>
    <col min="10" max="10" width="19.6640625" customWidth="1"/>
    <col min="11" max="11" width="16.33203125" customWidth="1"/>
    <col min="13" max="13" width="19.83203125" bestFit="1" customWidth="1"/>
  </cols>
  <sheetData>
    <row r="2" spans="2:13" s="12" customFormat="1" ht="16" thickBot="1" x14ac:dyDescent="0.25">
      <c r="B2" s="12" t="s">
        <v>3</v>
      </c>
      <c r="C2" s="12">
        <v>1</v>
      </c>
      <c r="D2" s="11" t="s">
        <v>19</v>
      </c>
      <c r="E2" s="11" t="s">
        <v>20</v>
      </c>
      <c r="G2"/>
    </row>
    <row r="3" spans="2:13" ht="16" thickBot="1" x14ac:dyDescent="0.25">
      <c r="B3" t="s">
        <v>4</v>
      </c>
      <c r="C3">
        <v>0</v>
      </c>
      <c r="D3" s="8">
        <v>2008</v>
      </c>
      <c r="E3" s="7">
        <v>461500</v>
      </c>
      <c r="H3" s="38" t="s">
        <v>34</v>
      </c>
      <c r="I3" s="39" t="s">
        <v>38</v>
      </c>
      <c r="J3" s="43" t="s">
        <v>40</v>
      </c>
      <c r="K3" s="44">
        <v>0.1</v>
      </c>
    </row>
    <row r="4" spans="2:13" ht="16" thickBot="1" x14ac:dyDescent="0.25">
      <c r="D4" s="8">
        <v>2009</v>
      </c>
      <c r="E4" s="7">
        <v>496900</v>
      </c>
      <c r="H4" s="37" t="s">
        <v>68</v>
      </c>
      <c r="I4" s="60">
        <v>1065474968972</v>
      </c>
      <c r="J4" s="42">
        <f>+I4/E$16</f>
        <v>1213798.7484330179</v>
      </c>
      <c r="K4" s="64">
        <f>+J4*K$3</f>
        <v>121379.87484330179</v>
      </c>
    </row>
    <row r="5" spans="2:13" ht="16" thickBot="1" x14ac:dyDescent="0.25">
      <c r="B5">
        <v>100</v>
      </c>
      <c r="D5" s="8">
        <v>2010</v>
      </c>
      <c r="E5" s="7">
        <v>515000</v>
      </c>
      <c r="H5" s="37" t="s">
        <v>69</v>
      </c>
      <c r="I5" s="40">
        <v>1072552301475</v>
      </c>
      <c r="J5" s="41">
        <f t="shared" ref="J5:J9" si="0">+I5/E$16</f>
        <v>1221861.3098113241</v>
      </c>
      <c r="K5" s="66">
        <f t="shared" ref="K5:K8" si="1">+J5*K$3</f>
        <v>122186.13098113242</v>
      </c>
    </row>
    <row r="6" spans="2:13" ht="61" thickBot="1" x14ac:dyDescent="0.25">
      <c r="B6">
        <v>0</v>
      </c>
      <c r="D6" s="8">
        <v>2011</v>
      </c>
      <c r="E6" s="7">
        <v>535600</v>
      </c>
      <c r="H6" s="37" t="s">
        <v>70</v>
      </c>
      <c r="I6" s="40">
        <v>1072552301475</v>
      </c>
      <c r="J6" s="41">
        <f t="shared" si="0"/>
        <v>1221861.3098113241</v>
      </c>
      <c r="K6" s="66">
        <f t="shared" si="1"/>
        <v>122186.13098113242</v>
      </c>
      <c r="M6" s="63">
        <v>2138117270447</v>
      </c>
    </row>
    <row r="7" spans="2:13" ht="61" thickBot="1" x14ac:dyDescent="0.25">
      <c r="D7" s="8">
        <v>2012</v>
      </c>
      <c r="E7" s="7">
        <v>566700</v>
      </c>
      <c r="H7" s="37" t="s">
        <v>71</v>
      </c>
      <c r="I7" s="40">
        <v>2138117270447</v>
      </c>
      <c r="J7" s="41">
        <f t="shared" si="0"/>
        <v>2435762.5870606354</v>
      </c>
      <c r="K7" s="66">
        <f t="shared" si="1"/>
        <v>243576.25870606356</v>
      </c>
    </row>
    <row r="8" spans="2:13" ht="85" thickBot="1" x14ac:dyDescent="0.25">
      <c r="D8" s="8">
        <v>2013</v>
      </c>
      <c r="E8" s="7">
        <v>589500</v>
      </c>
      <c r="H8" s="37" t="s">
        <v>72</v>
      </c>
      <c r="I8" s="60">
        <v>1065474968972</v>
      </c>
      <c r="J8" s="42">
        <f t="shared" si="0"/>
        <v>1213798.7484330179</v>
      </c>
      <c r="K8" s="66">
        <f t="shared" si="1"/>
        <v>121379.87484330179</v>
      </c>
    </row>
    <row r="9" spans="2:13" ht="97" thickBot="1" x14ac:dyDescent="0.25">
      <c r="D9" s="8"/>
      <c r="E9" s="7"/>
      <c r="H9" s="37" t="s">
        <v>73</v>
      </c>
      <c r="I9" s="40">
        <v>1072552301475</v>
      </c>
      <c r="J9" s="41">
        <f t="shared" si="0"/>
        <v>1221861.3098113241</v>
      </c>
      <c r="K9" s="66">
        <f>+J9*K$3</f>
        <v>122186.13098113242</v>
      </c>
    </row>
    <row r="10" spans="2:13" ht="16" thickBot="1" x14ac:dyDescent="0.25">
      <c r="D10" s="8">
        <v>2014</v>
      </c>
      <c r="E10" s="7">
        <v>616000</v>
      </c>
    </row>
    <row r="11" spans="2:13" ht="16" thickBot="1" x14ac:dyDescent="0.25">
      <c r="D11" s="8">
        <v>2015</v>
      </c>
      <c r="E11" s="7">
        <v>644350</v>
      </c>
      <c r="H11" s="51" t="s">
        <v>33</v>
      </c>
      <c r="I11" s="52" t="s">
        <v>30</v>
      </c>
      <c r="K11" s="51" t="s">
        <v>30</v>
      </c>
    </row>
    <row r="12" spans="2:13" ht="30" x14ac:dyDescent="0.2">
      <c r="D12" s="8">
        <v>2016</v>
      </c>
      <c r="E12" s="7">
        <v>689454</v>
      </c>
      <c r="H12" s="142" t="s">
        <v>47</v>
      </c>
      <c r="I12" s="53" t="s">
        <v>48</v>
      </c>
      <c r="K12" s="56" t="s">
        <v>48</v>
      </c>
    </row>
    <row r="13" spans="2:13" x14ac:dyDescent="0.2">
      <c r="D13" s="8">
        <v>2017</v>
      </c>
      <c r="E13" s="7">
        <v>737717</v>
      </c>
      <c r="H13" s="143"/>
      <c r="I13" s="54"/>
      <c r="K13" s="57"/>
    </row>
    <row r="14" spans="2:13" ht="31" thickBot="1" x14ac:dyDescent="0.25">
      <c r="D14" s="8">
        <v>2018</v>
      </c>
      <c r="E14" s="7">
        <v>781242</v>
      </c>
      <c r="H14" s="144"/>
      <c r="I14" s="55" t="s">
        <v>49</v>
      </c>
      <c r="K14" s="58" t="s">
        <v>49</v>
      </c>
    </row>
    <row r="15" spans="2:13" ht="30" x14ac:dyDescent="0.2">
      <c r="D15" s="8">
        <v>2019</v>
      </c>
      <c r="E15" s="7">
        <v>828116</v>
      </c>
      <c r="H15" s="142" t="s">
        <v>50</v>
      </c>
      <c r="I15" s="53" t="s">
        <v>51</v>
      </c>
      <c r="K15" s="56" t="s">
        <v>51</v>
      </c>
    </row>
    <row r="16" spans="2:13" x14ac:dyDescent="0.2">
      <c r="D16" s="61">
        <v>2020</v>
      </c>
      <c r="E16" s="62">
        <v>877802</v>
      </c>
      <c r="H16" s="143"/>
      <c r="I16" s="54"/>
      <c r="K16" s="57"/>
    </row>
    <row r="17" spans="8:11" ht="31" thickBot="1" x14ac:dyDescent="0.25">
      <c r="H17" s="144"/>
      <c r="I17" s="55" t="s">
        <v>52</v>
      </c>
      <c r="K17" s="58" t="s">
        <v>52</v>
      </c>
    </row>
    <row r="18" spans="8:11" ht="30" x14ac:dyDescent="0.2">
      <c r="H18" s="142" t="s">
        <v>37</v>
      </c>
      <c r="I18" s="53" t="s">
        <v>53</v>
      </c>
      <c r="K18" s="56" t="s">
        <v>53</v>
      </c>
    </row>
    <row r="19" spans="8:11" x14ac:dyDescent="0.2">
      <c r="H19" s="143"/>
      <c r="I19" s="54"/>
      <c r="K19" s="57"/>
    </row>
    <row r="20" spans="8:11" ht="31" thickBot="1" x14ac:dyDescent="0.25">
      <c r="H20" s="144"/>
      <c r="I20" s="55" t="s">
        <v>54</v>
      </c>
      <c r="K20" s="58" t="s">
        <v>54</v>
      </c>
    </row>
    <row r="21" spans="8:11" ht="30" x14ac:dyDescent="0.2">
      <c r="H21" s="142" t="s">
        <v>55</v>
      </c>
      <c r="I21" s="53" t="s">
        <v>56</v>
      </c>
      <c r="K21" s="56" t="s">
        <v>56</v>
      </c>
    </row>
    <row r="22" spans="8:11" x14ac:dyDescent="0.2">
      <c r="H22" s="143"/>
      <c r="I22" s="54"/>
      <c r="K22" s="57"/>
    </row>
    <row r="23" spans="8:11" ht="31" thickBot="1" x14ac:dyDescent="0.25">
      <c r="H23" s="144"/>
      <c r="I23" s="55" t="s">
        <v>57</v>
      </c>
      <c r="K23" s="58" t="s">
        <v>57</v>
      </c>
    </row>
    <row r="24" spans="8:11" ht="30" x14ac:dyDescent="0.2">
      <c r="H24" s="142" t="s">
        <v>58</v>
      </c>
      <c r="I24" s="53" t="s">
        <v>59</v>
      </c>
      <c r="K24" s="56" t="s">
        <v>59</v>
      </c>
    </row>
    <row r="25" spans="8:11" x14ac:dyDescent="0.2">
      <c r="H25" s="143"/>
      <c r="I25" s="54"/>
      <c r="K25" s="57"/>
    </row>
    <row r="26" spans="8:11" ht="31" thickBot="1" x14ac:dyDescent="0.25">
      <c r="H26" s="144"/>
      <c r="I26" s="55" t="s">
        <v>60</v>
      </c>
      <c r="K26" s="58" t="s">
        <v>60</v>
      </c>
    </row>
    <row r="27" spans="8:11" ht="30" x14ac:dyDescent="0.2">
      <c r="H27" s="142" t="s">
        <v>61</v>
      </c>
      <c r="I27" s="53" t="s">
        <v>62</v>
      </c>
      <c r="K27" s="56" t="s">
        <v>62</v>
      </c>
    </row>
    <row r="28" spans="8:11" x14ac:dyDescent="0.2">
      <c r="H28" s="143"/>
      <c r="I28" s="54"/>
      <c r="K28" s="57"/>
    </row>
    <row r="29" spans="8:11" ht="31" thickBot="1" x14ac:dyDescent="0.25">
      <c r="H29" s="144"/>
      <c r="I29" s="55" t="s">
        <v>63</v>
      </c>
      <c r="K29" s="58" t="s">
        <v>63</v>
      </c>
    </row>
    <row r="30" spans="8:11" ht="30" x14ac:dyDescent="0.2">
      <c r="H30" s="142" t="s">
        <v>35</v>
      </c>
      <c r="I30" s="53" t="s">
        <v>59</v>
      </c>
      <c r="K30" s="56" t="s">
        <v>59</v>
      </c>
    </row>
    <row r="31" spans="8:11" x14ac:dyDescent="0.2">
      <c r="H31" s="143"/>
      <c r="I31" s="54"/>
      <c r="K31" s="57"/>
    </row>
    <row r="32" spans="8:11" ht="31" thickBot="1" x14ac:dyDescent="0.25">
      <c r="H32" s="144"/>
      <c r="I32" s="55" t="s">
        <v>64</v>
      </c>
      <c r="K32" s="58" t="s">
        <v>64</v>
      </c>
    </row>
    <row r="33" spans="8:11" ht="30" x14ac:dyDescent="0.2">
      <c r="H33" s="142" t="s">
        <v>65</v>
      </c>
      <c r="I33" s="53" t="s">
        <v>62</v>
      </c>
      <c r="K33" s="56" t="s">
        <v>62</v>
      </c>
    </row>
    <row r="34" spans="8:11" x14ac:dyDescent="0.2">
      <c r="H34" s="143"/>
      <c r="I34" s="54"/>
      <c r="K34" s="57"/>
    </row>
    <row r="35" spans="8:11" ht="31" thickBot="1" x14ac:dyDescent="0.25">
      <c r="H35" s="144"/>
      <c r="I35" s="55" t="s">
        <v>63</v>
      </c>
      <c r="K35" s="58" t="s">
        <v>63</v>
      </c>
    </row>
    <row r="36" spans="8:11" ht="30" x14ac:dyDescent="0.2">
      <c r="H36" s="142" t="s">
        <v>36</v>
      </c>
      <c r="I36" s="53" t="s">
        <v>66</v>
      </c>
      <c r="K36" s="56" t="s">
        <v>66</v>
      </c>
    </row>
    <row r="37" spans="8:11" x14ac:dyDescent="0.2">
      <c r="H37" s="143"/>
      <c r="I37" s="54"/>
      <c r="K37" s="57"/>
    </row>
    <row r="38" spans="8:11" ht="31" thickBot="1" x14ac:dyDescent="0.25">
      <c r="H38" s="144"/>
      <c r="I38" s="55" t="s">
        <v>67</v>
      </c>
      <c r="K38" s="58" t="s">
        <v>67</v>
      </c>
    </row>
  </sheetData>
  <mergeCells count="9">
    <mergeCell ref="H30:H32"/>
    <mergeCell ref="H33:H35"/>
    <mergeCell ref="H36:H38"/>
    <mergeCell ref="H12:H14"/>
    <mergeCell ref="H15:H17"/>
    <mergeCell ref="H18:H20"/>
    <mergeCell ref="H21:H23"/>
    <mergeCell ref="H24:H26"/>
    <mergeCell ref="H27:H2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B1D0A6D5725B84897F59B6893B0CC6D" ma:contentTypeVersion="13" ma:contentTypeDescription="Crear nuevo documento." ma:contentTypeScope="" ma:versionID="0fe375e6eb824a33a72a2f5a20c7a5bf">
  <xsd:schema xmlns:xsd="http://www.w3.org/2001/XMLSchema" xmlns:xs="http://www.w3.org/2001/XMLSchema" xmlns:p="http://schemas.microsoft.com/office/2006/metadata/properties" xmlns:ns3="eae753f6-8b19-48c9-a51a-c532223f522a" xmlns:ns4="42245d1a-f24d-4064-86e5-3594ddee305e" targetNamespace="http://schemas.microsoft.com/office/2006/metadata/properties" ma:root="true" ma:fieldsID="fae3a006fbb4371f0d764ee88cdba871" ns3:_="" ns4:_="">
    <xsd:import namespace="eae753f6-8b19-48c9-a51a-c532223f522a"/>
    <xsd:import namespace="42245d1a-f24d-4064-86e5-3594ddee305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e753f6-8b19-48c9-a51a-c532223f52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245d1a-f24d-4064-86e5-3594ddee30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1908554-5548-4B90-8FA1-A1977E098A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4B4B76-260C-414E-8E53-A1258CD0A7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e753f6-8b19-48c9-a51a-c532223f522a"/>
    <ds:schemaRef ds:uri="42245d1a-f24d-4064-86e5-3594ddee30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FD0150-A5DA-45A5-8831-5DCFE5BBC041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D83FC1AB-6CF6-4278-AD6D-503BF2211334}">
  <ds:schemaRefs>
    <ds:schemaRef ds:uri="42245d1a-f24d-4064-86e5-3594ddee305e"/>
    <ds:schemaRef ds:uri="http://purl.org/dc/terms/"/>
    <ds:schemaRef ds:uri="http://purl.org/dc/elements/1.1/"/>
    <ds:schemaRef ds:uri="http://schemas.microsoft.com/office/2006/documentManagement/types"/>
    <ds:schemaRef ds:uri="eae753f6-8b19-48c9-a51a-c532223f522a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1.Carta y exp habilitante</vt:lpstr>
      <vt:lpstr>2. Exp habilitante EJECUTADA</vt:lpstr>
      <vt:lpstr>3. Exp habilitante EN EJEC</vt:lpstr>
      <vt:lpstr>Hoja 1 variables</vt:lpstr>
      <vt:lpstr>'1.Carta y exp habilitante'!Área_de_impresión</vt:lpstr>
      <vt:lpstr>'2. Exp habilitante EJECUTADA'!Área_de_impresión</vt:lpstr>
      <vt:lpstr>'3. Exp habilitante EN EJEC'!Área_de_impresión</vt:lpstr>
      <vt:lpstr>RESPUESTASINO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2020-11-06T17:12:36Z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0x0101007B1D0A6D5725B84897F59B6893B0CC6D</vt:lpwstr>
  </property>
</Properties>
</file>