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D7387828-E390-2A4E-8071-758C8EE2968E}" xr6:coauthVersionLast="45" xr6:coauthVersionMax="45" xr10:uidLastSave="{00000000-0000-0000-0000-000000000000}"/>
  <workbookProtection workbookAlgorithmName="SHA-512" workbookHashValue="gMQvql+kyTz99zTccNjcHQfyeSBBokMbiMLtij0EVMlwYcNauNW0uUc1pcw/qNPkeRkRW6+IzS/FhP+HKCv12g==" workbookSaltValue="R3tx8M8jL95hVTFdI+iRYA==" workbookSpinCount="100000" lockStructure="1"/>
  <bookViews>
    <workbookView xWindow="0" yWindow="460" windowWidth="27320" windowHeight="13660" tabRatio="942"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Print_Area" localSheetId="0">'1.Carta y exp habilitante'!$A$1:$K$23</definedName>
    <definedName name="_xlnm.Print_Area" localSheetId="1">'2. Exp habilitante EJECUTADA'!$A$1:$Q$10</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N6" i="5" l="1"/>
  <c r="O10" i="5" l="1"/>
  <c r="O9" i="5"/>
  <c r="N10" i="5"/>
  <c r="N9" i="5"/>
  <c r="N8" i="5"/>
  <c r="P10" i="5" l="1"/>
  <c r="P9" i="5"/>
  <c r="P8" i="5" s="1"/>
  <c r="O7" i="5" l="1"/>
  <c r="N7" i="5"/>
  <c r="O6" i="5"/>
  <c r="C1" i="5"/>
  <c r="N15" i="34" l="1"/>
  <c r="O15" i="34" s="1"/>
  <c r="N14" i="34"/>
  <c r="O14" i="34" s="1"/>
  <c r="N13" i="34"/>
  <c r="O13" i="34" s="1"/>
  <c r="N12" i="34"/>
  <c r="O12" i="34" s="1"/>
  <c r="N11" i="34"/>
  <c r="O11" i="34" s="1"/>
  <c r="N10" i="34"/>
  <c r="O10" i="34" s="1"/>
  <c r="N9" i="34"/>
  <c r="O9" i="34" s="1"/>
  <c r="N8" i="34"/>
  <c r="O8" i="34" s="1"/>
  <c r="N7" i="34"/>
  <c r="O7" i="34" s="1"/>
  <c r="N6" i="34"/>
  <c r="O6" i="34" s="1"/>
  <c r="O17" i="34" l="1"/>
  <c r="A18" i="34"/>
  <c r="E13" i="3" s="1"/>
  <c r="A12" i="5"/>
  <c r="A13" i="3" l="1"/>
  <c r="C13" i="3"/>
  <c r="J4" i="4"/>
  <c r="C1" i="34"/>
  <c r="G13" i="3" l="1"/>
  <c r="J9" i="4"/>
  <c r="K9" i="4" s="1"/>
  <c r="J8" i="4"/>
  <c r="K8" i="4" s="1"/>
  <c r="J7" i="4"/>
  <c r="K7" i="4" s="1"/>
  <c r="D21" i="3" s="1"/>
  <c r="J6" i="4"/>
  <c r="J5" i="4"/>
  <c r="K4" i="4"/>
  <c r="P7" i="5" l="1"/>
  <c r="P6" i="5"/>
  <c r="Q11" i="5" l="1"/>
  <c r="I16" i="3" s="1"/>
  <c r="K5" i="4"/>
  <c r="K6" i="4"/>
  <c r="H20" i="3" l="1"/>
  <c r="H24" i="3" s="1"/>
</calcChain>
</file>

<file path=xl/sharedStrings.xml><?xml version="1.0" encoding="utf-8"?>
<sst xmlns="http://schemas.openxmlformats.org/spreadsheetml/2006/main" count="238" uniqueCount="134">
  <si>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</si>
  <si>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</si>
  <si>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</si>
  <si>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</si>
  <si>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</si>
  <si>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</si>
  <si>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</si>
  <si>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</si>
  <si>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</si>
  <si>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</si>
  <si>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</si>
  <si>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</si>
  <si>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</si>
  <si>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</si>
  <si>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</si>
  <si>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</si>
  <si>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</si>
  <si>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</si>
  <si>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</si>
  <si>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</si>
  <si>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</si>
  <si>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</si>
  <si>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</si>
  <si>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</si>
  <si>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</si>
  <si>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</si>
  <si>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</si>
  <si>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</si>
  <si>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</si>
  <si>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</si>
  <si>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</si>
  <si>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</si>
  <si>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</si>
  <si>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</si>
  <si>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</si>
  <si>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</si>
  <si>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</si>
  <si>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</si>
  <si>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</si>
  <si>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</si>
  <si>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</si>
  <si>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</si>
  <si>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</si>
  <si>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</si>
  <si>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</si>
  <si>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</si>
  <si>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</si>
  <si>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</si>
  <si>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</si>
  <si>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</si>
  <si>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</si>
  <si>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</si>
  <si>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</si>
  <si>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</si>
  <si>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</si>
  <si>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</si>
  <si>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</si>
  <si>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</si>
  <si>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</si>
  <si>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</si>
  <si>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</si>
  <si>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</si>
  <si>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</si>
  <si>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</si>
  <si>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</si>
  <si>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</si>
  <si>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</si>
  <si>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</si>
  <si>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</si>
  <si>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</si>
  <si>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</si>
  <si>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</si>
  <si>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</si>
  <si>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</si>
  <si>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</si>
  <si>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</si>
  <si>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</si>
  <si>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</si>
  <si>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</si>
  <si>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</si>
  <si>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</si>
  <si>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</si>
  <si>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</si>
  <si>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</si>
  <si>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</si>
  <si>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</si>
  <si>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</si>
  <si>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</si>
  <si>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</si>
  <si>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</si>
  <si>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</si>
  <si>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</si>
  <si>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</si>
  <si>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</si>
  <si>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</si>
  <si>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CHINA GREAT WALL INDUSTRY CORPORATION</t>
  </si>
  <si>
    <t>APT Mobile SatCom Limited</t>
  </si>
  <si>
    <t>Extranjero</t>
  </si>
  <si>
    <t>N/A</t>
  </si>
  <si>
    <t>Entrega en-órbita de un Satélite de Comunicaciones y otros bienes y servicios asociados con el satélite. El contrato tiene como objeto permitir al Cliente convertirse en uno de los líderes regionales proveedor de capacidad de transpondedor y servicios relacionados en la Región Asia Pacifico</t>
  </si>
  <si>
    <t>APT Satellite Company Limited ("APT (HK)")</t>
  </si>
  <si>
    <t xml:space="preserve">I </t>
  </si>
  <si>
    <t>No dice</t>
  </si>
  <si>
    <t>Las obligaciones del Contratista son: diseñar, fabricar, entregar y lanzar el satélite APSTAR-6D, basado en la plataforma satelital DFH-4 mejorada (DFH-4E) con una solución híbrida de propulsión, construyendo el primer sistema global de alto volumen de comunicación satelital en China. Este sistema satelital de comunicación banda ancha de alto volumen basado en los haces puntuales ku y ka establecerá el sistema global de comunicación por internet y será la red satelital de comunicación banda ancha y plataforma de servicio, proporcionando los servicios de comunicación satelital banda ancha de alta-calidad, alta- eficiencia y rentables para comunicación marítima, aérea y vehículos terrestres. La capacidad será de docenas veces más alta que la de comunicación satelital convencional, habilitando a los usuarios para disfrutar servicio de internet de alta-velocidad vía transmisión satelital en cualquier momento y lugar, mientras que los precios de transmisión baja significativamente. Las obligaciones también incluyen operaciones LEOP (Fase de Lanzamiento y Órbita Temprana) y posicionamiento del satélite en fase de órbita temprana, pruebas en-órbita, entrega, instalación y puesta en funcionamiento del simulador de satélite dinámico, subsistema de banda base y centro de control satelital, soporte para operación en-línea y en-sitio, y obtención de seguros. El satélite, junto con los sistemas terrestres relevantes, proporciona internet, DTH (Directo al Hogar) y otros servicios para la región, cubriendo especialmente colegios y pueblos en áreas remotas, hizo su considerable contribución en eliminar los vacíos de informatización entre las regiones con varias fases de desarrollo.</t>
  </si>
  <si>
    <t>no viene firmada</t>
  </si>
  <si>
    <t>No presenta adiciones o varios contratos</t>
  </si>
  <si>
    <t xml:space="preserve">No viene la información </t>
  </si>
  <si>
    <t>APT Satellite Company Limited (“APT (HK)”)</t>
  </si>
  <si>
    <t>ZHANGXIN
Ingeniero Satelital, Centro de Control Satelital</t>
  </si>
  <si>
    <t>No viene con adiciones o contratos adicionales, por lo cual CUMPLE</t>
  </si>
  <si>
    <t>Las obligaciones del Contratista son: diseñar, fabricar, entregar y lanzar el satélite APSTAR-9, una plataforma satelital serie DFH-4 con 32 transpondedores de banda-C, 14 transpondedores de banda-Ku, satélite de comunicaciones geoestacionario de alta potencia. Las obligaciones también incluyen operaciones LEOP (Fase de Lanzamiento y Órbita Temprana) y posicionamiento del satélite en fase de órbita temprana, pruebas en-órbita, entrega, instalación y puesta en funcionamiento del simulador de satélite dinámico, subsistema de banda base y centro de control satelital, soporte para operación en-línea y en- sitio, y obtención de seguros. El satélite, junto con los sistemas terrestres relevantes, proporciona internet, DTH (Directo al Hogar) y otros servicios para la región, cubriendo especialmente colegios y pueblos en áreas remotas, hizo su considerable contribución en eliminar los vacíos de informatización entre las regiones con varias fases de desarrollo.</t>
  </si>
  <si>
    <t>Las obligaciones del Contratista son: diseñar, fabricar, entregar y lanzar el satélite APSTAR 6C, una plataforma satelital serie OFH-4 con 26 transpondedores de banda-e, 19 transpondedores de banda-Ku, y transpondedores de banda-Ka, satélite de comunicaciones geoestacionario de alta potencia. Las obligaciones también incluyen operaciones LEOP {Fase de Lanzamiento y Órbita Temprana) y posicionamiento del satélite en fase de órbita temprana, pruebas en- órbita, entrega, instalación y puesta en funcionamiento del simulador de satélite dinámico, subsistema de banda base y centro de control satelital, soporte para operación en-línea y en-sitio, y obtención de seguros. El satélite, junto con los sistemas terrestres relevantes, proporciona internet, DTH (Directo al Hogar) y otros servicios para la región, cubriendo especialmente en colegios y pueblos en áreas remotas, hizo su considerable contribución en eliminar los vacíos de
informatización entre las regiones con varias fases de desarrollo.</t>
  </si>
  <si>
    <t>EXTRANJERO</t>
  </si>
  <si>
    <t>MINISTRY OF POSTS AND TELCOMMUNICATIONS, LAO PDR</t>
  </si>
  <si>
    <t>PLANEACIÓN, DISEÑO, CONSTRUCCIÓN Y PUESTA EN OPERACIÓN DE UN SATELITE CONOCIDO COMO SATELITE DE RADIODIFUSIÓN Y TELECOMUNICACIONES DE LAOS Y OTROS BIENES Y SERVICIOS ASOCIADOS CON ESTE SATELITE. PERMITIENDO LA PROVISIÓN DE INTERNET, DTH Y OTROS SERVICIOS PARA LA REGIÓN, ESPECIALMENTE PARA LA CONECTMDAD A ESCUELAS Y PUEBLOS EN ÁREAS RURALES, Y HACER UNA CONTRIBUCIÓN CONSIDERABLE EN ELIMINAR LAS BRECHAS DE INFORMATIZACIÓN ENTRE REGIONES CON DIFERENTES ETAPAS DE DESARROLLO.</t>
  </si>
  <si>
    <t>I</t>
  </si>
  <si>
    <t>DÓLAR</t>
  </si>
  <si>
    <t>NA</t>
  </si>
  <si>
    <t xml:space="preserve">Proveer un (1) Satélite de Comunicaciones denominado Lao 
Broadcasting and Telecommunication Satellite (Satélite de 
Telecomunicación y Difusión de Laos) y otros bienes y servicios 
asociados con el satélite. </t>
  </si>
  <si>
    <t xml:space="preserve">Las obligaciones del Contratista son: proporcionar servicios de entrega y lanzamiento, construcción del satélite, arreglos de seguros, simulador del satélite, LEOP (Fase de Lanzamiento y Órbita Temprana) y IOT (Internet de las Cosas), capacitación técnica, soporte de operación a corto plazo y soporte en-sitio a largo plazo, habilitando el provisionamiento del servicio de internet de alta-velocidad, DTH (Directo al Hogar) y otros servicios para la región, cubriendo  especialmente colegios y pueblos en áreas remotas, y así hacer una considerable contribución en eliminar los vacíos de informatización entre las regiones con varias fases de desarrollo. </t>
  </si>
  <si>
    <t>Keolavanh Outhavong 
Lao Asia Pacific Satellite Co., Ltd., Subgerente Departamento Control y 
Aplicación Satelital</t>
  </si>
  <si>
    <t>CONTRATO UNICO</t>
  </si>
  <si>
    <t>ALGERIAN SPACE AGENCY (ASAL)</t>
  </si>
  <si>
    <t xml:space="preserve">LA PLANEACIÓN. DISEÑO, CONSTRUCCIÓN Y PUESTA EN OPERACIÓN DE UN (1) SATELITE DE COMUNICACIONES QUE SE CONOCERÁ COMO A LCOMSAT-I. SISTEMA DE CONTROL TERRESTRE (GCS), SISTEMA DE APLICACIÓN TERRESTRE (GAS), SEGURO, LANZAMIENTO Y CAPACITACIÓN PROGRAMA Y OTROS BIENES Y SERVICIOS ASOCIADOS CON EL SÁTELITE, PERMITIENDO LA PROVISIÓN DE INTERNET, DTH Y OTROS SERVICIOS PARA LA REGIÓN, ESPECIALMENTE EN ESCUELAS Y PUEBLOS EN ÁREAS RURALES. Y PARA HACER UNA CONTRIBUCIÓN CONSIDERABLE EN LA ELIMINACIÓN DE BRECHAS DE INFORMACIÓN Y COMUNICACIÓN ENTRE REGIONES CON DIFERENTES ETAPAS DE DESARROLLO. </t>
  </si>
  <si>
    <t>Un (1) Satélite de Comunicaciones denominado ALCOMSAT-1, Sistema</t>
  </si>
  <si>
    <t xml:space="preserve">Las obligaciones del Contratista son: proporcionar servicios de entrega y lanzamiento, construcción del satélite, arreglos de seguros, sistema de control terrestre, capacitación técnica, soporte de operación a corto 
plazo y soporte en-sitio a largo plazo. El objeto del Proyecto es proveer al Cliente la capacidad de un sistema satelital de comunicación al igual que la plataforma de operación y servicio, habilitando el provisionamiento del servicio de internet de alta-velocidad, DTH (Directo al Hogar) y otros servicios para la región, cubriendo especialmente colegios y pueblos en áreas remotas, y así hacer una considerable 
contribución en eliminar los vacíos de informatización entre las regiones con varias fases de desarrollo. </t>
  </si>
  <si>
    <t xml:space="preserve">MESTAR AMINE
SECRETARIO GENERAL </t>
  </si>
  <si>
    <t>NIGERIAN COMMUNICATIONS SATELLITE LIMITED</t>
  </si>
  <si>
    <t xml:space="preserve">LA PLANEACIÓN, DISEÑO. CONSTRUCCIÓN Y PUESTA EN OPERACIÓN DE UN SATE LITE DE TELECOMUNICACIONES NIGCOMSAT-1R Y OTROS BIENES Y SERVICIOS ASOCIADOS CON EL SATELITE LAS OBUGACIONES I NCLUYEN LA PLANEACIÓN, EL DISEÑO, LA FABRICACIÓN, Y LA PUESTA EN OPERACIÓN, TODO El SOFTWARE OPERATIVO Y OPERACIONES SATELITALES, CAPACITACIÓN, SOPORTE EN LINEA E IN SITU PARA LA OPERACIÓN Y ADQUISICIÓN DE SEGUROS. EL SATELITE, JUNTO CON LOS SISTEMAS TERRESTRES PERTINENTES, PROPORCIONA INTERNET, DTH Y OTROS SERVICIOS PARA LA REGIÓN. ESPECIALMENTE PARA ESCUELAS Y PUEBLOS EN ÁREAS REMOTAS. HIZO UNA CONTRIBUCIÓN CONSIDERABLE PARA ELIMINAR LAS BRECHAS DE INFORMATIZACIÓN ENTRE REGIONES CON DIFERENTES ETAPAS DE DESARROLLO. </t>
  </si>
  <si>
    <t xml:space="preserve">de Control Terrestre (GCS), Sistema de Aplicación Terrestre (GAS), seguros, lanzamiento y programa de capacitación. </t>
  </si>
  <si>
    <t xml:space="preserve">Las obligaciones del Contratista son: proporcionar servicios de fabricación, entrega y lanzamiento del satélite NIGCOMSAT-1R, basado en la plataforma satelital DFH-4 con cargas SBAS (Sistema de Aumentación Satelital) de Banda-C, Banda-Ku, Banda-Ka, y Banda-L. Las obligaciones incluyen diseño, fabricación, pruebas en-planta, envío al Sitio de Lanzamiento, preparación para el Lanzamiento, integración con el Vehículo de Lanzamiento, lanzamiento, Pruebas En-Órbita, y cumplimiento de los requisitos de desempeño, aceptación En-Órbita, Estaciones TT&amp;C (Telemetría, Trazabilidad y Comando) y Centro de Control Satelital terrestre, todo el Software Operacional, y operaciones satelitales, capacitación técnica, soporte para operación en-línea y en- sitio y obtención de seguros. El satélite, junto con los sistemas terrestres relevantes, proporciona internet, DTH (Directo al Hogar) y otros servicios para la región, cubriendo especialmente colegios y pueblos en áreas remotas, hizo su considerable contribución en eliminar los vacíos de informatización entre las regiones con varias fases de desarrollo. </t>
  </si>
  <si>
    <t>DANJUMA IBRAHIM NDIHGIHDAH 
GERENTE GENERAL, CONTROL Y OPERACIONES SATELITALES</t>
  </si>
  <si>
    <r>
      <t xml:space="preserve">La certificación no presenta lo solicitado en los Requisitos Habilitantes del pliego de condiciones,  donde dice: </t>
    </r>
    <r>
      <rPr>
        <i/>
        <sz val="8"/>
        <rFont val="Calibri"/>
        <family val="2"/>
        <scheme val="minor"/>
      </rPr>
      <t xml:space="preserve">" Para tales efectos, deberán acreditar que dichos contratos llevan en operación satisfactoria al menos tres (3) años." </t>
    </r>
    <r>
      <rPr>
        <sz val="8"/>
        <rFont val="Calibri"/>
        <family val="2"/>
        <scheme val="minor"/>
      </rPr>
      <t xml:space="preserve"> Adicional a esto no cuemple con lo establecido en el mismo numeral </t>
    </r>
    <r>
      <rPr>
        <i/>
        <sz val="8"/>
        <rFont val="Calibri"/>
        <family val="2"/>
        <scheme val="minor"/>
      </rPr>
      <t xml:space="preserve">"...G.	Valor ejecutado por el Contratista. La fecha de corte para calcular el monto ejecutado deberá constar en la certificación y tendrá que ser anterior o coincidir con la fecha de expedición de dicha certificación..." </t>
    </r>
    <r>
      <rPr>
        <sz val="8"/>
        <rFont val="Calibri"/>
        <family val="2"/>
        <scheme val="minor"/>
      </rPr>
      <t xml:space="preserve">La certificación no viene con fecha de expedición. </t>
    </r>
    <r>
      <rPr>
        <i/>
        <sz val="8"/>
        <rFont val="Calibri"/>
        <family val="2"/>
        <scheme val="minor"/>
      </rPr>
      <t xml:space="preserve">
</t>
    </r>
    <r>
      <rPr>
        <sz val="8"/>
        <rFont val="Calibri"/>
        <family val="2"/>
        <scheme val="minor"/>
      </rPr>
      <t>La certificación no viene firmada, viene solo con un sello
Adicional a lo anterior la certificación no cumple con lo solicitado en el pliego de condiciones, de conformidad con lo establecido en el numeral  2.4. IDIOMA Y LEGALIZACIÓN DE DOCUMENTOS OTORGADOS EN EL EXTERIOR “(.)Los documentos en idioma distinto al castellano deben ser presentados en su lengua original junto con la traducción simple al castellano y entregar la traducción oficial al castellano dentro del plazo previsto para la subsanación. La traducción oficial debe ser el mismo texto presentado con la traducción simple (.) Para efectos del trámite de apostilla o legalización de documentos públicos otorgados en el exterior, debe estarse a lo establecido en la Resolución No. 1959 del 03 de agosto de 2020 “Por la cual se dictan disposiciones en materia de apostillas y de legalizaciones de documentos y se deroga la Resolución 10547 del 14 de diciembre de 2018” expedida por el Ministerio de Relaciones Exteriores (.)"  por lo cual deberá aportarse la correspondiente traducción oficial en los términos planteados en los pliegos de condiciones.</t>
    </r>
  </si>
  <si>
    <t xml:space="preserve">
La certificación no cumple con lo solicitado en el pliego de condiciones, de conformidad con lo establecido en el numeral  2.4. IDIOMA Y LEGALIZACIÓN DE DOCUMENTOS OTORGADOS EN EL EXTERIOR “(.)Los documentos en idioma distinto al castellano deben ser presentados en su lengua original junto con la traducción simple al castellano y entregar la traducción oficial al castellano dentro del plazo previsto para la subsanación. La traducción oficial debe ser el mismo texto presentado con la traducción simple (.) Para efectos del trámite de apostilla o legalización de documentos públicos otorgados en el exterior, debe estarse a lo establecido en la Resolución No. 1959 del 03 de agosto de 2020 “Por la cual se dictan disposiciones en materia de apostillas y de legalizaciones de documentos y se deroga la Resolución 10547 del 14 de diciembre de 2018” expedida por el Ministerio de Relaciones Exteriores (.)"  por lo cual deberá aportarse la correspondiente traducción oficial en los términos planteados en los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</si>
</sst>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Red]\-&quot;$&quot;#,##0.00"/>
    <numFmt numFmtId="44" formatCode="_-&quot;$&quot;* #,##0.00_-;\-&quot;$&quot;* #,##0.00_-;_-&quot;$&quot;*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 numFmtId="169" formatCode="&quot;$&quot;#,##0"/>
    <numFmt numFmtId="170" formatCode="&quot;$&quot;\ #,##0.00"/>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sz val="16"/>
      <color theme="1"/>
      <name val="Calibri (Cuerpo)"/>
    </font>
    <font>
      <i/>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4">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cellStyleXfs>
  <cellXfs count="145">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0" fillId="2" borderId="0" xfId="0" applyFill="1" applyBorder="1" applyAlignment="1">
      <alignment horizontal="justify" vertical="center"/>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3" borderId="1" xfId="1" applyNumberFormat="1" applyFont="1" applyFill="1" applyBorder="1" applyAlignment="1">
      <alignment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5"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169" fontId="7" fillId="3" borderId="1" xfId="0" applyNumberFormat="1" applyFont="1" applyFill="1" applyBorder="1" applyAlignment="1">
      <alignment horizontal="center" vertical="center" wrapText="1"/>
    </xf>
    <xf numFmtId="169" fontId="7" fillId="3" borderId="1" xfId="0" applyNumberFormat="1" applyFont="1" applyFill="1" applyBorder="1" applyAlignment="1">
      <alignment horizontal="center" vertical="center"/>
    </xf>
    <xf numFmtId="165" fontId="7" fillId="3" borderId="1" xfId="3" applyFont="1" applyFill="1" applyBorder="1" applyAlignment="1">
      <alignment horizontal="center" vertical="center" wrapText="1"/>
    </xf>
    <xf numFmtId="170" fontId="7" fillId="3" borderId="1" xfId="0" applyNumberFormat="1" applyFont="1" applyFill="1" applyBorder="1" applyAlignment="1">
      <alignment horizontal="center" vertical="center" wrapText="1"/>
    </xf>
    <xf numFmtId="170" fontId="7" fillId="3" borderId="1" xfId="2" applyNumberFormat="1" applyFont="1" applyFill="1" applyBorder="1" applyAlignment="1">
      <alignment vertical="center" wrapText="1"/>
    </xf>
    <xf numFmtId="166" fontId="7" fillId="3" borderId="1" xfId="2" applyFont="1" applyFill="1" applyBorder="1" applyAlignment="1">
      <alignment vertical="center" wrapText="1"/>
    </xf>
    <xf numFmtId="167" fontId="7" fillId="3" borderId="1" xfId="1" applyFont="1" applyFill="1" applyBorder="1" applyAlignment="1">
      <alignment vertical="center" wrapText="1"/>
    </xf>
    <xf numFmtId="3" fontId="7" fillId="3" borderId="1" xfId="2" applyNumberFormat="1" applyFont="1" applyFill="1" applyBorder="1" applyAlignment="1">
      <alignment vertical="center" wrapText="1"/>
    </xf>
    <xf numFmtId="14" fontId="8" fillId="3" borderId="1" xfId="0" applyNumberFormat="1"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wrapText="1"/>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0" xfId="0" applyFont="1" applyFill="1" applyBorder="1" applyAlignment="1">
      <alignment horizont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10" fontId="0" fillId="0" borderId="1" xfId="0" applyNumberFormat="1" applyFill="1" applyBorder="1" applyAlignment="1">
      <alignment horizontal="center" vertical="center" wrapText="1"/>
    </xf>
    <xf numFmtId="0" fontId="16" fillId="2" borderId="15"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12" fillId="0" borderId="36" xfId="0" applyFont="1" applyBorder="1" applyAlignment="1">
      <alignment vertical="center" wrapText="1"/>
    </xf>
    <xf numFmtId="0" fontId="12" fillId="0" borderId="33" xfId="0" applyFont="1" applyBorder="1" applyAlignment="1">
      <alignment vertical="center" wrapText="1"/>
    </xf>
    <xf numFmtId="0" fontId="12" fillId="0" borderId="32" xfId="0" applyFont="1" applyBorder="1" applyAlignment="1">
      <alignment vertical="center" wrapText="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
  <sheetViews>
    <sheetView zoomScaleNormal="100" workbookViewId="0">
      <selection activeCell="C12" sqref="C12:D12"/>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31" customHeight="1" thickBot="1" x14ac:dyDescent="0.3">
      <c r="A1" s="21" t="s">
        <v>0</v>
      </c>
      <c r="B1" s="125" t="s">
        <v>95</v>
      </c>
      <c r="C1" s="126"/>
      <c r="D1" s="126"/>
      <c r="E1" s="126"/>
      <c r="F1" s="126"/>
      <c r="G1" s="126"/>
      <c r="H1" s="126"/>
      <c r="I1" s="126"/>
      <c r="J1" s="126"/>
      <c r="K1" s="127"/>
    </row>
    <row r="2" spans="1:11" ht="15.75" customHeight="1" x14ac:dyDescent="0.2">
      <c r="A2" s="46"/>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109" t="s">
        <v>1</v>
      </c>
      <c r="B4" s="110"/>
      <c r="C4" s="110"/>
      <c r="D4" s="110"/>
      <c r="E4" s="110"/>
      <c r="F4" s="110"/>
      <c r="G4" s="110"/>
      <c r="H4" s="110"/>
      <c r="I4" s="111"/>
      <c r="J4" s="15"/>
      <c r="K4" s="15"/>
    </row>
    <row r="5" spans="1:11" ht="15.75" customHeight="1" x14ac:dyDescent="0.2">
      <c r="A5" s="121"/>
      <c r="B5" s="121"/>
      <c r="C5" s="121"/>
      <c r="D5" s="121"/>
      <c r="E5" s="121"/>
      <c r="F5" s="121"/>
      <c r="G5" s="121"/>
      <c r="H5" s="121"/>
      <c r="I5" s="121"/>
      <c r="J5" s="15"/>
      <c r="K5" s="15"/>
    </row>
    <row r="6" spans="1:11" ht="47.25" customHeight="1" x14ac:dyDescent="0.2">
      <c r="A6" s="20" t="s">
        <v>27</v>
      </c>
      <c r="B6" s="123" t="s">
        <v>28</v>
      </c>
      <c r="C6" s="123"/>
      <c r="D6" s="112" t="s">
        <v>29</v>
      </c>
      <c r="E6" s="92"/>
      <c r="F6" s="92"/>
      <c r="G6" s="92"/>
      <c r="H6" s="92"/>
      <c r="I6" s="93"/>
      <c r="J6" s="15"/>
      <c r="K6" s="15"/>
    </row>
    <row r="7" spans="1:11" ht="55" customHeight="1" x14ac:dyDescent="0.2">
      <c r="A7" s="19" t="s">
        <v>95</v>
      </c>
      <c r="B7" s="124">
        <v>1</v>
      </c>
      <c r="C7" s="124"/>
      <c r="D7" s="83" t="s">
        <v>3</v>
      </c>
      <c r="E7" s="84"/>
      <c r="F7" s="84"/>
      <c r="G7" s="84"/>
      <c r="H7" s="84"/>
      <c r="I7" s="85"/>
      <c r="J7" s="15"/>
      <c r="K7" s="15"/>
    </row>
    <row r="8" spans="1:11" ht="23.25" customHeight="1" x14ac:dyDescent="0.2">
      <c r="A8" s="19"/>
      <c r="B8" s="86"/>
      <c r="C8" s="87"/>
      <c r="D8" s="83"/>
      <c r="E8" s="84"/>
      <c r="F8" s="84"/>
      <c r="G8" s="84"/>
      <c r="H8" s="84"/>
      <c r="I8" s="85"/>
      <c r="J8" s="15"/>
      <c r="K8" s="15"/>
    </row>
    <row r="9" spans="1:11" ht="23.25" customHeight="1" x14ac:dyDescent="0.2">
      <c r="A9" s="19"/>
      <c r="B9" s="86"/>
      <c r="C9" s="87"/>
      <c r="D9" s="83"/>
      <c r="E9" s="84"/>
      <c r="F9" s="84"/>
      <c r="G9" s="84"/>
      <c r="H9" s="84"/>
      <c r="I9" s="85"/>
      <c r="J9" s="15"/>
      <c r="K9" s="15"/>
    </row>
    <row r="10" spans="1:11" ht="8.25" customHeight="1" x14ac:dyDescent="0.2">
      <c r="A10" s="16"/>
      <c r="B10" s="16"/>
      <c r="C10" s="16"/>
      <c r="D10" s="16"/>
      <c r="E10" s="16"/>
      <c r="F10" s="5"/>
      <c r="G10" s="5"/>
      <c r="H10" s="17"/>
      <c r="I10" s="18"/>
      <c r="J10" s="15"/>
      <c r="K10" s="15"/>
    </row>
    <row r="11" spans="1:11" ht="18" customHeight="1" x14ac:dyDescent="0.2">
      <c r="A11" s="97" t="s">
        <v>90</v>
      </c>
      <c r="B11" s="98"/>
      <c r="C11" s="98"/>
      <c r="D11" s="98"/>
      <c r="E11" s="98"/>
      <c r="F11" s="98"/>
      <c r="G11" s="98"/>
      <c r="H11" s="98"/>
      <c r="I11" s="98"/>
      <c r="J11" s="15"/>
      <c r="K11" s="15"/>
    </row>
    <row r="12" spans="1:11" ht="49" customHeight="1" x14ac:dyDescent="0.2">
      <c r="A12" s="99" t="s">
        <v>80</v>
      </c>
      <c r="B12" s="100"/>
      <c r="C12" s="99" t="s">
        <v>81</v>
      </c>
      <c r="D12" s="100"/>
      <c r="E12" s="99" t="s">
        <v>82</v>
      </c>
      <c r="F12" s="100"/>
      <c r="G12" s="112" t="s">
        <v>83</v>
      </c>
      <c r="H12" s="92"/>
      <c r="I12" s="93"/>
      <c r="J12" s="15"/>
      <c r="K12" s="15"/>
    </row>
    <row r="13" spans="1:11" ht="51" customHeight="1" x14ac:dyDescent="0.2">
      <c r="A13" s="99">
        <f>+'2. Exp habilitante EJECUTADA'!A12+'3. Exp habilitante EN EJEC'!A18</f>
        <v>6</v>
      </c>
      <c r="B13" s="100"/>
      <c r="C13" s="99">
        <f>+'2. Exp habilitante EJECUTADA'!A12</f>
        <v>5</v>
      </c>
      <c r="D13" s="100"/>
      <c r="E13" s="99">
        <f>+'3. Exp habilitante EN EJEC'!A18</f>
        <v>1</v>
      </c>
      <c r="F13" s="100"/>
      <c r="G13" s="113">
        <f>IF(AND(C13&gt;=E13,A13&lt;=10),1,0)</f>
        <v>1</v>
      </c>
      <c r="H13" s="114"/>
      <c r="I13" s="115"/>
      <c r="J13" s="15"/>
      <c r="K13" s="15"/>
    </row>
    <row r="14" spans="1:11" ht="15" customHeight="1" x14ac:dyDescent="0.2">
      <c r="A14" s="3"/>
      <c r="B14" s="4"/>
      <c r="C14" s="4"/>
      <c r="D14" s="4"/>
      <c r="E14" s="4"/>
      <c r="F14" s="3"/>
      <c r="G14" s="3"/>
      <c r="H14" s="3"/>
      <c r="I14" s="3"/>
    </row>
    <row r="15" spans="1:11" ht="15" customHeight="1" x14ac:dyDescent="0.2">
      <c r="A15" s="97" t="s">
        <v>91</v>
      </c>
      <c r="B15" s="98"/>
      <c r="C15" s="98"/>
      <c r="D15" s="98"/>
      <c r="E15" s="98"/>
      <c r="F15" s="98"/>
      <c r="G15" s="98"/>
      <c r="H15" s="98"/>
      <c r="I15" s="98"/>
      <c r="J15" s="98"/>
      <c r="K15" s="120"/>
    </row>
    <row r="16" spans="1:11" ht="30" customHeight="1" x14ac:dyDescent="0.2">
      <c r="A16" s="116" t="s">
        <v>31</v>
      </c>
      <c r="B16" s="116"/>
      <c r="C16" s="116"/>
      <c r="D16" s="116"/>
      <c r="E16" s="116"/>
      <c r="F16" s="116"/>
      <c r="G16" s="116"/>
      <c r="H16" s="116"/>
      <c r="I16" s="117">
        <f>+'2. Exp habilitante EJECUTADA'!Q11+'3. Exp habilitante EN EJEC'!O17</f>
        <v>0</v>
      </c>
      <c r="J16" s="118"/>
      <c r="K16" s="119"/>
    </row>
    <row r="17" spans="1:11" ht="15" customHeight="1" x14ac:dyDescent="0.2">
      <c r="A17" s="10"/>
      <c r="B17" s="10"/>
      <c r="C17" s="10"/>
      <c r="D17" s="10"/>
      <c r="E17" s="10"/>
      <c r="F17" s="10"/>
      <c r="G17" s="10"/>
      <c r="H17" s="10"/>
      <c r="I17" s="10"/>
      <c r="J17" s="10"/>
      <c r="K17" s="10"/>
    </row>
    <row r="18" spans="1:11" ht="10.5" customHeight="1" x14ac:dyDescent="0.2">
      <c r="A18" s="122"/>
      <c r="B18" s="122"/>
      <c r="C18" s="122"/>
      <c r="D18" s="122"/>
      <c r="E18" s="122"/>
      <c r="F18" s="122"/>
      <c r="G18" s="122"/>
      <c r="H18" s="122"/>
      <c r="I18" s="122"/>
      <c r="J18" s="122"/>
      <c r="K18" s="122"/>
    </row>
    <row r="19" spans="1:11" ht="30" customHeight="1" thickBot="1" x14ac:dyDescent="0.25">
      <c r="A19" s="77" t="s">
        <v>25</v>
      </c>
      <c r="B19" s="78"/>
      <c r="C19" s="78"/>
      <c r="D19" s="92"/>
      <c r="E19" s="92"/>
      <c r="F19" s="92"/>
      <c r="G19" s="93"/>
      <c r="H19" s="112" t="s">
        <v>2</v>
      </c>
      <c r="I19" s="92"/>
      <c r="J19" s="92"/>
      <c r="K19" s="93"/>
    </row>
    <row r="20" spans="1:11" ht="30" customHeight="1" thickBot="1" x14ac:dyDescent="0.25">
      <c r="A20" s="88" t="s">
        <v>39</v>
      </c>
      <c r="B20" s="89"/>
      <c r="C20" s="90"/>
      <c r="D20" s="91" t="s">
        <v>41</v>
      </c>
      <c r="E20" s="92"/>
      <c r="F20" s="92"/>
      <c r="G20" s="93"/>
      <c r="H20" s="77">
        <f>+IF($I$16&gt;=$D$21,1,0)</f>
        <v>0</v>
      </c>
      <c r="I20" s="78"/>
      <c r="J20" s="78"/>
      <c r="K20" s="79"/>
    </row>
    <row r="21" spans="1:11" ht="126" customHeight="1" thickBot="1" x14ac:dyDescent="0.25">
      <c r="A21" s="88" t="s">
        <v>71</v>
      </c>
      <c r="B21" s="89"/>
      <c r="C21" s="90"/>
      <c r="D21" s="94">
        <f>VLOOKUP(A21,'Hoja 1 variables'!H4:K9,4,FALSE)</f>
        <v>243576.25870606356</v>
      </c>
      <c r="E21" s="95"/>
      <c r="F21" s="95"/>
      <c r="G21" s="96"/>
      <c r="H21" s="80"/>
      <c r="I21" s="81"/>
      <c r="J21" s="81"/>
      <c r="K21" s="82"/>
    </row>
    <row r="22" spans="1:11" ht="15" customHeight="1" thickBot="1" x14ac:dyDescent="0.25">
      <c r="A22" s="2"/>
      <c r="B22" s="2"/>
      <c r="C22" s="2"/>
      <c r="D22" s="2"/>
      <c r="E22" s="2"/>
      <c r="F22" s="2"/>
      <c r="G22" s="2"/>
      <c r="H22" s="2"/>
      <c r="I22" s="2"/>
    </row>
    <row r="23" spans="1:11" ht="15" customHeight="1" thickBot="1" x14ac:dyDescent="0.25">
      <c r="A23" s="101" t="s">
        <v>92</v>
      </c>
      <c r="B23" s="102"/>
      <c r="C23" s="102"/>
      <c r="D23" s="102"/>
      <c r="E23" s="102"/>
      <c r="F23" s="102"/>
      <c r="G23" s="102"/>
      <c r="H23" s="102"/>
      <c r="I23" s="102"/>
      <c r="J23" s="102"/>
      <c r="K23" s="103"/>
    </row>
    <row r="24" spans="1:11" ht="16" thickBot="1" x14ac:dyDescent="0.25">
      <c r="A24" s="104" t="s">
        <v>93</v>
      </c>
      <c r="B24" s="105"/>
      <c r="C24" s="105"/>
      <c r="D24" s="105"/>
      <c r="E24" s="105"/>
      <c r="F24" s="105"/>
      <c r="G24" s="105"/>
      <c r="H24" s="106">
        <f>+IF(SUM(H20,G13)=2,1,0)</f>
        <v>0</v>
      </c>
      <c r="I24" s="107"/>
      <c r="J24" s="107"/>
      <c r="K24" s="108"/>
    </row>
  </sheetData>
  <sheetProtection algorithmName="SHA-512" hashValue="2dzAX0z1VNknCOJSpxkpBwnEyHkTH5O8c6p4tnJaDuCqmgz3fHZGx2c5NFjf+OyjiRb9oiJHIiBxlu9D76Wj8Q==" saltValue="Hv5u2Il/YCClMKWOBTIC4w==" spinCount="100000" sheet="1" objects="1" scenarios="1"/>
  <dataConsolidate/>
  <mergeCells count="34">
    <mergeCell ref="B7:C7"/>
    <mergeCell ref="D7:I7"/>
    <mergeCell ref="A13:B13"/>
    <mergeCell ref="C13:D13"/>
    <mergeCell ref="B1:K1"/>
    <mergeCell ref="D6:I6"/>
    <mergeCell ref="A23:K23"/>
    <mergeCell ref="A24:G24"/>
    <mergeCell ref="H24:K24"/>
    <mergeCell ref="A4:I4"/>
    <mergeCell ref="A19:G19"/>
    <mergeCell ref="B8:C8"/>
    <mergeCell ref="E13:F13"/>
    <mergeCell ref="G12:I12"/>
    <mergeCell ref="G13:I13"/>
    <mergeCell ref="A16:H16"/>
    <mergeCell ref="I16:K16"/>
    <mergeCell ref="A15:K15"/>
    <mergeCell ref="A5:I5"/>
    <mergeCell ref="A18:K18"/>
    <mergeCell ref="H19:K19"/>
    <mergeCell ref="B6:C6"/>
    <mergeCell ref="H20:K21"/>
    <mergeCell ref="D8:I8"/>
    <mergeCell ref="B9:C9"/>
    <mergeCell ref="D9:I9"/>
    <mergeCell ref="A21:C21"/>
    <mergeCell ref="A20:C20"/>
    <mergeCell ref="D20:G20"/>
    <mergeCell ref="D21:G21"/>
    <mergeCell ref="A11:I11"/>
    <mergeCell ref="A12:B12"/>
    <mergeCell ref="C12:D12"/>
    <mergeCell ref="E12:F12"/>
  </mergeCells>
  <dataValidations count="2">
    <dataValidation type="list" showInputMessage="1" showErrorMessage="1" prompt="Seleccionar SI o NO" sqref="D6:D9 F10:G10" xr:uid="{00000000-0002-0000-0100-000000000000}">
      <formula1>RESPUESTASINO</formula1>
    </dataValidation>
    <dataValidation showInputMessage="1" showErrorMessage="1" prompt="Seleccionar SI o NO" sqref="G12:I12 G13:I13"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A21:C21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17"/>
  <sheetViews>
    <sheetView topLeftCell="W9" zoomScale="130" zoomScaleNormal="130" workbookViewId="0">
      <selection activeCell="AB7" sqref="AB7"/>
    </sheetView>
  </sheetViews>
  <sheetFormatPr baseColWidth="10" defaultColWidth="9.1640625" defaultRowHeight="15" x14ac:dyDescent="0.2"/>
  <cols>
    <col min="1" max="1" width="6.6640625" style="1" customWidth="1"/>
    <col min="2" max="2" width="29.1640625" style="1" customWidth="1"/>
    <col min="3" max="3" width="20.5" style="1" customWidth="1"/>
    <col min="4" max="4" width="9" style="1" customWidth="1"/>
    <col min="5" max="5" width="8.5" style="1" customWidth="1"/>
    <col min="6" max="6" width="21.1640625" style="1" customWidth="1"/>
    <col min="7" max="7" width="55.6640625" style="1" customWidth="1"/>
    <col min="8" max="8" width="9" style="1" bestFit="1" customWidth="1"/>
    <col min="9" max="9" width="8.83203125" style="1" customWidth="1"/>
    <col min="10" max="10" width="4" style="1" customWidth="1"/>
    <col min="11" max="11" width="5.33203125" style="1" customWidth="1"/>
    <col min="12" max="13" width="17.83203125" style="1" customWidth="1"/>
    <col min="14" max="14" width="16.6640625" style="1" bestFit="1" customWidth="1"/>
    <col min="15" max="15" width="15" style="1" bestFit="1" customWidth="1"/>
    <col min="16" max="16" width="16" style="1" customWidth="1"/>
    <col min="17" max="17" width="23.5" style="33" customWidth="1"/>
    <col min="18" max="18" width="12.33203125" style="1" bestFit="1" customWidth="1"/>
    <col min="19" max="19" width="12.5" style="1" bestFit="1" customWidth="1"/>
    <col min="20" max="20" width="16.6640625" style="1" bestFit="1" customWidth="1"/>
    <col min="21" max="21" width="35.5" style="1" customWidth="1"/>
    <col min="22" max="22" width="79.1640625" style="1" customWidth="1"/>
    <col min="23" max="23" width="16.83203125" style="1" customWidth="1"/>
    <col min="24" max="24" width="22.5" style="1" customWidth="1"/>
    <col min="25" max="25" width="9.1640625" style="1"/>
    <col min="26" max="26" width="17" style="1" customWidth="1"/>
    <col min="27" max="27" width="9.1640625" style="1"/>
    <col min="28" max="28" width="62.6640625" style="1" customWidth="1"/>
    <col min="29" max="16384" width="9.1640625" style="1"/>
  </cols>
  <sheetData>
    <row r="1" spans="1:28" ht="20.25" customHeight="1" x14ac:dyDescent="0.2">
      <c r="A1" s="134" t="s">
        <v>0</v>
      </c>
      <c r="B1" s="134"/>
      <c r="C1" s="136" t="str">
        <f>+'1.Carta y exp habilitante'!B1</f>
        <v>CHINA GREAT WALL INDUSTRY CORPORATION</v>
      </c>
      <c r="D1" s="137"/>
      <c r="E1" s="137"/>
      <c r="F1" s="137"/>
      <c r="G1" s="137"/>
      <c r="H1" s="137"/>
      <c r="I1" s="137"/>
      <c r="J1" s="137"/>
      <c r="K1" s="137"/>
      <c r="L1" s="137"/>
      <c r="M1" s="137"/>
      <c r="N1" s="137"/>
      <c r="O1" s="137"/>
      <c r="P1" s="137"/>
      <c r="Q1" s="137"/>
      <c r="R1" s="137"/>
      <c r="S1" s="137"/>
      <c r="T1" s="137"/>
      <c r="U1" s="137"/>
      <c r="V1" s="137"/>
      <c r="W1" s="137"/>
      <c r="X1" s="137"/>
      <c r="Y1" s="137"/>
      <c r="Z1" s="137"/>
      <c r="AA1" s="137"/>
      <c r="AB1" s="137"/>
    </row>
    <row r="2" spans="1:28" x14ac:dyDescent="0.2">
      <c r="B2" s="2"/>
      <c r="C2" s="2"/>
      <c r="D2" s="2"/>
      <c r="E2" s="2"/>
      <c r="F2" s="2"/>
      <c r="G2" s="2"/>
      <c r="H2" s="2"/>
      <c r="I2" s="2"/>
      <c r="J2" s="2"/>
      <c r="K2" s="2"/>
      <c r="L2" s="2"/>
      <c r="M2" s="2"/>
    </row>
    <row r="3" spans="1:28" x14ac:dyDescent="0.2">
      <c r="B3" s="2"/>
      <c r="C3" s="2"/>
      <c r="D3" s="2"/>
      <c r="E3" s="2"/>
      <c r="F3" s="2"/>
      <c r="G3" s="2"/>
      <c r="H3" s="2"/>
      <c r="I3" s="2"/>
      <c r="J3" s="2"/>
      <c r="K3" s="2"/>
      <c r="L3" s="2"/>
      <c r="M3" s="2"/>
    </row>
    <row r="4" spans="1:28" s="6" customFormat="1" ht="34.5" customHeight="1" x14ac:dyDescent="0.15">
      <c r="A4" s="133" t="s">
        <v>18</v>
      </c>
      <c r="B4" s="133" t="s">
        <v>5</v>
      </c>
      <c r="C4" s="138" t="s">
        <v>77</v>
      </c>
      <c r="D4" s="133" t="s">
        <v>7</v>
      </c>
      <c r="E4" s="133" t="s">
        <v>76</v>
      </c>
      <c r="F4" s="133" t="s">
        <v>6</v>
      </c>
      <c r="G4" s="133" t="s">
        <v>75</v>
      </c>
      <c r="H4" s="133" t="s">
        <v>8</v>
      </c>
      <c r="I4" s="133" t="s">
        <v>9</v>
      </c>
      <c r="J4" s="135" t="s">
        <v>10</v>
      </c>
      <c r="K4" s="135"/>
      <c r="L4" s="128" t="s">
        <v>78</v>
      </c>
      <c r="M4" s="128" t="s">
        <v>79</v>
      </c>
      <c r="N4" s="133" t="s">
        <v>13</v>
      </c>
      <c r="O4" s="133" t="s">
        <v>14</v>
      </c>
      <c r="P4" s="133" t="s">
        <v>15</v>
      </c>
      <c r="Q4" s="130" t="s">
        <v>42</v>
      </c>
      <c r="R4" s="131"/>
      <c r="S4" s="131"/>
      <c r="T4" s="132"/>
      <c r="U4" s="130" t="s">
        <v>43</v>
      </c>
      <c r="V4" s="131"/>
      <c r="W4" s="131"/>
      <c r="X4" s="131"/>
      <c r="Y4" s="131"/>
      <c r="Z4" s="132"/>
      <c r="AA4" s="133" t="s">
        <v>16</v>
      </c>
      <c r="AB4" s="133" t="s">
        <v>17</v>
      </c>
    </row>
    <row r="5" spans="1:28" s="6" customFormat="1" ht="114" customHeight="1" x14ac:dyDescent="0.15">
      <c r="A5" s="133"/>
      <c r="B5" s="133"/>
      <c r="C5" s="139"/>
      <c r="D5" s="133"/>
      <c r="E5" s="133"/>
      <c r="F5" s="133"/>
      <c r="G5" s="133"/>
      <c r="H5" s="133"/>
      <c r="I5" s="133"/>
      <c r="J5" s="30" t="s">
        <v>11</v>
      </c>
      <c r="K5" s="30" t="s">
        <v>12</v>
      </c>
      <c r="L5" s="129"/>
      <c r="M5" s="129"/>
      <c r="N5" s="133"/>
      <c r="O5" s="133"/>
      <c r="P5" s="133"/>
      <c r="Q5" s="47" t="s">
        <v>32</v>
      </c>
      <c r="R5" s="48" t="s">
        <v>44</v>
      </c>
      <c r="S5" s="48" t="s">
        <v>45</v>
      </c>
      <c r="T5" s="48" t="s">
        <v>46</v>
      </c>
      <c r="U5" s="49" t="s">
        <v>21</v>
      </c>
      <c r="V5" s="49" t="s">
        <v>26</v>
      </c>
      <c r="W5" s="49" t="s">
        <v>22</v>
      </c>
      <c r="X5" s="49" t="s">
        <v>23</v>
      </c>
      <c r="Y5" s="49" t="s">
        <v>24</v>
      </c>
      <c r="Z5" s="50" t="s">
        <v>74</v>
      </c>
      <c r="AA5" s="133"/>
      <c r="AB5" s="133"/>
    </row>
    <row r="6" spans="1:28" ht="151" customHeight="1" x14ac:dyDescent="0.2">
      <c r="A6" s="13">
        <v>1</v>
      </c>
      <c r="B6" s="13" t="s">
        <v>95</v>
      </c>
      <c r="C6" s="13" t="s">
        <v>97</v>
      </c>
      <c r="D6" s="23" t="s">
        <v>98</v>
      </c>
      <c r="E6" s="23" t="s">
        <v>98</v>
      </c>
      <c r="F6" s="23" t="s">
        <v>100</v>
      </c>
      <c r="G6" s="27" t="s">
        <v>99</v>
      </c>
      <c r="H6" s="24">
        <v>42294</v>
      </c>
      <c r="I6" s="24">
        <v>43282</v>
      </c>
      <c r="J6" s="23" t="s">
        <v>101</v>
      </c>
      <c r="K6" s="25">
        <v>1</v>
      </c>
      <c r="L6" s="25" t="s">
        <v>116</v>
      </c>
      <c r="M6" s="70">
        <v>180000000</v>
      </c>
      <c r="N6" s="26">
        <f>2930.8*M6</f>
        <v>527544000000.00006</v>
      </c>
      <c r="O6" s="28">
        <f>+'Hoja 1 variables'!E14</f>
        <v>781242</v>
      </c>
      <c r="P6" s="28">
        <f>+N6/O6</f>
        <v>675263.2346955234</v>
      </c>
      <c r="Q6" s="51" t="s">
        <v>98</v>
      </c>
      <c r="R6" s="51" t="s">
        <v>98</v>
      </c>
      <c r="S6" s="51" t="s">
        <v>98</v>
      </c>
      <c r="T6" s="51" t="s">
        <v>98</v>
      </c>
      <c r="U6" s="23" t="s">
        <v>99</v>
      </c>
      <c r="V6" s="23" t="s">
        <v>111</v>
      </c>
      <c r="W6" s="23" t="s">
        <v>108</v>
      </c>
      <c r="X6" s="23" t="s">
        <v>109</v>
      </c>
      <c r="Y6" s="24">
        <v>42294</v>
      </c>
      <c r="Z6" s="24">
        <v>43282</v>
      </c>
      <c r="AA6" s="13">
        <v>0</v>
      </c>
      <c r="AB6" s="23" t="s">
        <v>133</v>
      </c>
    </row>
    <row r="7" spans="1:28" ht="128.25" customHeight="1" x14ac:dyDescent="0.2">
      <c r="A7" s="13">
        <v>1</v>
      </c>
      <c r="B7" s="13" t="s">
        <v>95</v>
      </c>
      <c r="C7" s="13" t="s">
        <v>97</v>
      </c>
      <c r="D7" s="23" t="s">
        <v>98</v>
      </c>
      <c r="E7" s="23" t="s">
        <v>98</v>
      </c>
      <c r="F7" s="23" t="s">
        <v>107</v>
      </c>
      <c r="G7" s="27" t="s">
        <v>99</v>
      </c>
      <c r="H7" s="24">
        <v>41600</v>
      </c>
      <c r="I7" s="24">
        <v>42354</v>
      </c>
      <c r="J7" s="23" t="s">
        <v>101</v>
      </c>
      <c r="K7" s="25">
        <v>1</v>
      </c>
      <c r="L7" s="25" t="s">
        <v>116</v>
      </c>
      <c r="M7" s="70">
        <v>211120000</v>
      </c>
      <c r="N7" s="26">
        <f>3328.08*M7</f>
        <v>702624249600</v>
      </c>
      <c r="O7" s="28">
        <f>+'Hoja 1 variables'!E11</f>
        <v>644350</v>
      </c>
      <c r="P7" s="28">
        <f t="shared" ref="P7" si="0">+N7/O7</f>
        <v>1090438.813688213</v>
      </c>
      <c r="Q7" s="51" t="s">
        <v>98</v>
      </c>
      <c r="R7" s="51" t="s">
        <v>98</v>
      </c>
      <c r="S7" s="51" t="s">
        <v>98</v>
      </c>
      <c r="T7" s="51" t="s">
        <v>98</v>
      </c>
      <c r="U7" s="23" t="s">
        <v>99</v>
      </c>
      <c r="V7" s="23" t="s">
        <v>110</v>
      </c>
      <c r="W7" s="23" t="s">
        <v>108</v>
      </c>
      <c r="X7" s="23" t="s">
        <v>109</v>
      </c>
      <c r="Y7" s="24">
        <v>41600</v>
      </c>
      <c r="Z7" s="24">
        <v>42354</v>
      </c>
      <c r="AA7" s="13">
        <v>0</v>
      </c>
      <c r="AB7" s="23" t="s">
        <v>133</v>
      </c>
    </row>
    <row r="8" spans="1:28" ht="117" customHeight="1" x14ac:dyDescent="0.2">
      <c r="A8" s="13">
        <v>1</v>
      </c>
      <c r="B8" s="23" t="s">
        <v>95</v>
      </c>
      <c r="C8" s="13" t="s">
        <v>112</v>
      </c>
      <c r="D8" s="23" t="s">
        <v>98</v>
      </c>
      <c r="E8" s="23" t="s">
        <v>98</v>
      </c>
      <c r="F8" s="23" t="s">
        <v>113</v>
      </c>
      <c r="G8" s="27" t="s">
        <v>114</v>
      </c>
      <c r="H8" s="24">
        <v>41239</v>
      </c>
      <c r="I8" s="24">
        <v>42397</v>
      </c>
      <c r="J8" s="23" t="s">
        <v>115</v>
      </c>
      <c r="K8" s="25">
        <v>1</v>
      </c>
      <c r="L8" s="25" t="s">
        <v>116</v>
      </c>
      <c r="M8" s="70">
        <v>258890000</v>
      </c>
      <c r="N8" s="72">
        <f>M8*3366.63</f>
        <v>871586840700</v>
      </c>
      <c r="O8" s="73">
        <v>689454</v>
      </c>
      <c r="P8" s="51">
        <f>+N8/O8</f>
        <v>1264169.6773098712</v>
      </c>
      <c r="Q8" s="74" t="s">
        <v>117</v>
      </c>
      <c r="R8" s="74" t="s">
        <v>117</v>
      </c>
      <c r="S8" s="74" t="s">
        <v>117</v>
      </c>
      <c r="T8" s="74" t="s">
        <v>117</v>
      </c>
      <c r="U8" s="23" t="s">
        <v>118</v>
      </c>
      <c r="V8" s="32" t="s">
        <v>119</v>
      </c>
      <c r="W8" s="23" t="s">
        <v>120</v>
      </c>
      <c r="X8" s="13" t="s">
        <v>121</v>
      </c>
      <c r="Y8" s="24">
        <v>41239</v>
      </c>
      <c r="Z8" s="24">
        <v>42397</v>
      </c>
      <c r="AA8" s="13">
        <v>0</v>
      </c>
      <c r="AB8" s="31" t="s">
        <v>133</v>
      </c>
    </row>
    <row r="9" spans="1:28" ht="147" customHeight="1" x14ac:dyDescent="0.2">
      <c r="A9" s="13">
        <v>1</v>
      </c>
      <c r="B9" s="23" t="s">
        <v>95</v>
      </c>
      <c r="C9" s="13" t="s">
        <v>112</v>
      </c>
      <c r="D9" s="23" t="s">
        <v>98</v>
      </c>
      <c r="E9" s="23" t="s">
        <v>98</v>
      </c>
      <c r="F9" s="23" t="s">
        <v>122</v>
      </c>
      <c r="G9" s="27" t="s">
        <v>123</v>
      </c>
      <c r="H9" s="24">
        <v>41688</v>
      </c>
      <c r="I9" s="24">
        <v>44127</v>
      </c>
      <c r="J9" s="23" t="s">
        <v>115</v>
      </c>
      <c r="K9" s="25">
        <v>1</v>
      </c>
      <c r="L9" s="25" t="s">
        <v>116</v>
      </c>
      <c r="M9" s="71">
        <v>496885179</v>
      </c>
      <c r="N9" s="26">
        <f>M9*3776.73</f>
        <v>1876601162084.6699</v>
      </c>
      <c r="O9" s="75">
        <f>+'Hoja 1 variables'!E16</f>
        <v>877802</v>
      </c>
      <c r="P9" s="72">
        <f t="shared" ref="P9" si="1">+N9/O9</f>
        <v>2137841.0644822749</v>
      </c>
      <c r="Q9" s="74" t="s">
        <v>117</v>
      </c>
      <c r="R9" s="74" t="s">
        <v>117</v>
      </c>
      <c r="S9" s="74" t="s">
        <v>117</v>
      </c>
      <c r="T9" s="74" t="s">
        <v>117</v>
      </c>
      <c r="U9" s="23" t="s">
        <v>124</v>
      </c>
      <c r="V9" s="23" t="s">
        <v>125</v>
      </c>
      <c r="W9" s="23" t="s">
        <v>126</v>
      </c>
      <c r="X9" s="13" t="s">
        <v>121</v>
      </c>
      <c r="Y9" s="24">
        <v>41624</v>
      </c>
      <c r="Z9" s="24">
        <v>44127</v>
      </c>
      <c r="AA9" s="13">
        <v>0</v>
      </c>
      <c r="AB9" s="31" t="s">
        <v>133</v>
      </c>
    </row>
    <row r="10" spans="1:28" ht="162" customHeight="1" x14ac:dyDescent="0.2">
      <c r="A10" s="13">
        <v>1</v>
      </c>
      <c r="B10" s="23" t="s">
        <v>95</v>
      </c>
      <c r="C10" s="13" t="s">
        <v>112</v>
      </c>
      <c r="D10" s="23" t="s">
        <v>98</v>
      </c>
      <c r="E10" s="23" t="s">
        <v>98</v>
      </c>
      <c r="F10" s="23" t="s">
        <v>127</v>
      </c>
      <c r="G10" s="27" t="s">
        <v>128</v>
      </c>
      <c r="H10" s="76">
        <v>39896</v>
      </c>
      <c r="I10" s="76">
        <v>40987</v>
      </c>
      <c r="J10" s="23" t="s">
        <v>115</v>
      </c>
      <c r="K10" s="25">
        <v>1</v>
      </c>
      <c r="L10" s="25" t="s">
        <v>116</v>
      </c>
      <c r="M10" s="71">
        <v>150000000</v>
      </c>
      <c r="N10" s="26">
        <f>M10*1758.38</f>
        <v>263757000000.00003</v>
      </c>
      <c r="O10" s="73">
        <f>+'Hoja 1 variables'!E7</f>
        <v>566700</v>
      </c>
      <c r="P10" s="51">
        <f>+N10/O10</f>
        <v>465426.15140285873</v>
      </c>
      <c r="Q10" s="74" t="s">
        <v>117</v>
      </c>
      <c r="R10" s="74" t="s">
        <v>117</v>
      </c>
      <c r="S10" s="74" t="s">
        <v>117</v>
      </c>
      <c r="T10" s="74" t="s">
        <v>117</v>
      </c>
      <c r="U10" s="23" t="s">
        <v>129</v>
      </c>
      <c r="V10" s="23" t="s">
        <v>130</v>
      </c>
      <c r="W10" s="23" t="s">
        <v>131</v>
      </c>
      <c r="X10" s="13" t="s">
        <v>121</v>
      </c>
      <c r="Y10" s="24">
        <v>39896</v>
      </c>
      <c r="Z10" s="24">
        <v>40987</v>
      </c>
      <c r="AA10" s="13">
        <v>0</v>
      </c>
      <c r="AB10" s="31" t="s">
        <v>133</v>
      </c>
    </row>
    <row r="11" spans="1:28" x14ac:dyDescent="0.2">
      <c r="Q11" s="37">
        <f>+SUMPRODUCT($P$6:$P$10,$AA$6:$AA$10)</f>
        <v>0</v>
      </c>
    </row>
    <row r="12" spans="1:28" x14ac:dyDescent="0.2">
      <c r="A12" s="1">
        <f>SUM(A6:A10)</f>
        <v>5</v>
      </c>
      <c r="K12" s="9"/>
      <c r="L12" s="9"/>
      <c r="M12" s="9"/>
      <c r="N12" s="34"/>
      <c r="O12" s="9"/>
      <c r="P12" s="37"/>
    </row>
    <row r="13" spans="1:28" x14ac:dyDescent="0.2">
      <c r="K13" s="9"/>
      <c r="L13" s="9"/>
      <c r="M13" s="9"/>
      <c r="N13" s="34"/>
      <c r="O13" s="35"/>
    </row>
    <row r="14" spans="1:28" x14ac:dyDescent="0.2">
      <c r="K14" s="9"/>
      <c r="L14" s="9"/>
      <c r="M14" s="9"/>
      <c r="N14" s="9"/>
      <c r="O14" s="36"/>
    </row>
    <row r="15" spans="1:28" x14ac:dyDescent="0.2">
      <c r="K15" s="9"/>
      <c r="L15" s="9"/>
      <c r="M15" s="9"/>
      <c r="N15" s="9"/>
      <c r="O15" s="9"/>
    </row>
    <row r="16" spans="1:28" x14ac:dyDescent="0.2">
      <c r="K16" s="9"/>
      <c r="L16" s="9"/>
      <c r="M16" s="9"/>
      <c r="N16" s="9"/>
      <c r="O16" s="9"/>
    </row>
    <row r="17" spans="11:15" x14ac:dyDescent="0.2">
      <c r="K17" s="9"/>
      <c r="L17" s="9"/>
      <c r="M17" s="9"/>
      <c r="N17" s="36"/>
      <c r="O17" s="9"/>
    </row>
  </sheetData>
  <sheetProtection algorithmName="SHA-512" hashValue="l4gCzAeoMl0VJ0uQRcCJCDZzzQhexpxh1eSpKFtic/3YpvfGvpgv+yKnEieet9fPePuzACQmCVcNEX0er3tmFw==" saltValue="E1X9egdip9ygotxCUoYT/w==" spinCount="100000" sheet="1" objects="1" scenarios="1"/>
  <mergeCells count="21">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 ref="M4:M5"/>
    <mergeCell ref="Q4:T4"/>
    <mergeCell ref="U4:Z4"/>
    <mergeCell ref="AA4:AA5"/>
    <mergeCell ref="AB4:AB5"/>
  </mergeCells>
  <dataValidations xWindow="1067" yWindow="589" count="1">
    <dataValidation allowBlank="1" showInputMessage="1" showErrorMessage="1" prompt="1=SI_x000a_0=NO" sqref="U8:Z8 W9:Z9 U10:Z10" xr:uid="{1BAFA5A2-CFCB-3945-9EB0-CED3536BDA20}"/>
  </dataValidation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2">
        <x14:dataValidation type="list" allowBlank="1" showInputMessage="1" showErrorMessage="1" prompt="1=SI_x000a_0=NO" xr:uid="{AA0B99AD-9371-4A42-A4FB-5D366164511D}">
          <x14:formula1>
            <xm:f>'Hoja 1 variables'!$C$2:$C$3</xm:f>
          </x14:formula1>
          <xm:sqref>AA6:AA7</xm:sqref>
        </x14:dataValidation>
        <x14:dataValidation type="list" allowBlank="1" showInputMessage="1" showErrorMessage="1" prompt="POR CADA CONTRATO 1" xr:uid="{3E652470-A155-CC47-954D-CA73ABF4F62D}">
          <x14:formula1>
            <xm:f>'Hoja 1 variables'!$C$2:$C$3</xm:f>
          </x14:formula1>
          <xm:sqref>A6:A10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topLeftCell="A5" zoomScale="110" zoomScaleNormal="110" workbookViewId="0">
      <selection activeCell="W6" sqref="W6"/>
    </sheetView>
  </sheetViews>
  <sheetFormatPr baseColWidth="10" defaultColWidth="9.1640625" defaultRowHeight="15" x14ac:dyDescent="0.2"/>
  <cols>
    <col min="1" max="1" width="6.6640625" style="1" customWidth="1"/>
    <col min="2" max="2" width="37.83203125" style="1" customWidth="1"/>
    <col min="3" max="3" width="15.6640625" style="1" customWidth="1"/>
    <col min="4" max="4" width="9" style="1" customWidth="1"/>
    <col min="5" max="5" width="59.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42.33203125" style="1" customWidth="1"/>
    <col min="17" max="17" width="79.1640625" style="1" customWidth="1"/>
    <col min="18" max="18" width="38" style="1" customWidth="1"/>
    <col min="19" max="19" width="32.33203125" style="1" customWidth="1"/>
    <col min="20" max="20" width="11.5" style="1" customWidth="1"/>
    <col min="21" max="22" width="17" style="1" customWidth="1"/>
    <col min="23" max="23" width="68" style="1" customWidth="1"/>
    <col min="24" max="16384" width="9.1640625" style="1"/>
  </cols>
  <sheetData>
    <row r="1" spans="1:23" ht="20.25" customHeight="1" x14ac:dyDescent="0.2">
      <c r="A1" s="134" t="s">
        <v>0</v>
      </c>
      <c r="B1" s="134"/>
      <c r="C1" s="136">
        <f>+'1.Carta y exp habilitante'!B1:K1</f>
        <v>0</v>
      </c>
      <c r="D1" s="137"/>
      <c r="E1" s="137"/>
      <c r="F1" s="137"/>
      <c r="G1" s="137"/>
      <c r="H1" s="137"/>
      <c r="I1" s="137"/>
      <c r="J1" s="137"/>
      <c r="K1" s="137"/>
      <c r="L1" s="137"/>
      <c r="M1" s="137"/>
      <c r="N1" s="137"/>
      <c r="O1" s="137"/>
      <c r="P1" s="137"/>
      <c r="Q1" s="137"/>
      <c r="R1" s="137"/>
      <c r="S1" s="137"/>
      <c r="T1" s="137"/>
      <c r="U1" s="137"/>
      <c r="V1" s="137"/>
      <c r="W1" s="137"/>
    </row>
    <row r="2" spans="1:23" x14ac:dyDescent="0.2">
      <c r="B2" s="2"/>
      <c r="C2" s="2"/>
      <c r="D2" s="2"/>
      <c r="E2" s="2"/>
      <c r="F2" s="2"/>
      <c r="G2" s="2"/>
      <c r="H2" s="2"/>
      <c r="I2" s="2"/>
      <c r="J2" s="2"/>
      <c r="K2" s="2"/>
    </row>
    <row r="3" spans="1:23" x14ac:dyDescent="0.2">
      <c r="B3" s="2"/>
      <c r="C3" s="2"/>
      <c r="D3" s="2"/>
      <c r="E3" s="2"/>
      <c r="F3" s="2"/>
      <c r="G3" s="2"/>
      <c r="H3" s="2"/>
      <c r="I3" s="2"/>
      <c r="J3" s="2"/>
      <c r="K3" s="2"/>
    </row>
    <row r="4" spans="1:23" s="6" customFormat="1" ht="34.5" customHeight="1" x14ac:dyDescent="0.15">
      <c r="A4" s="133" t="s">
        <v>18</v>
      </c>
      <c r="B4" s="133" t="s">
        <v>5</v>
      </c>
      <c r="C4" s="138" t="s">
        <v>77</v>
      </c>
      <c r="D4" s="133" t="s">
        <v>6</v>
      </c>
      <c r="E4" s="133" t="s">
        <v>94</v>
      </c>
      <c r="F4" s="133" t="s">
        <v>8</v>
      </c>
      <c r="G4" s="133" t="s">
        <v>84</v>
      </c>
      <c r="H4" s="135" t="s">
        <v>10</v>
      </c>
      <c r="I4" s="135"/>
      <c r="J4" s="128" t="s">
        <v>78</v>
      </c>
      <c r="K4" s="128" t="s">
        <v>79</v>
      </c>
      <c r="L4" s="133" t="s">
        <v>13</v>
      </c>
      <c r="M4" s="138" t="s">
        <v>87</v>
      </c>
      <c r="N4" s="133" t="s">
        <v>89</v>
      </c>
      <c r="O4" s="133" t="s">
        <v>15</v>
      </c>
      <c r="P4" s="130" t="s">
        <v>43</v>
      </c>
      <c r="Q4" s="131"/>
      <c r="R4" s="131"/>
      <c r="S4" s="131"/>
      <c r="T4" s="131"/>
      <c r="U4" s="132"/>
      <c r="V4" s="140" t="s">
        <v>16</v>
      </c>
      <c r="W4" s="133" t="s">
        <v>17</v>
      </c>
    </row>
    <row r="5" spans="1:23" s="6" customFormat="1" ht="114" customHeight="1" x14ac:dyDescent="0.15">
      <c r="A5" s="133"/>
      <c r="B5" s="133"/>
      <c r="C5" s="139"/>
      <c r="D5" s="133"/>
      <c r="E5" s="133"/>
      <c r="F5" s="133"/>
      <c r="G5" s="133"/>
      <c r="H5" s="60" t="s">
        <v>11</v>
      </c>
      <c r="I5" s="60" t="s">
        <v>12</v>
      </c>
      <c r="J5" s="129"/>
      <c r="K5" s="129"/>
      <c r="L5" s="133"/>
      <c r="M5" s="139"/>
      <c r="N5" s="133"/>
      <c r="O5" s="133"/>
      <c r="P5" s="49" t="s">
        <v>21</v>
      </c>
      <c r="Q5" s="49" t="s">
        <v>26</v>
      </c>
      <c r="R5" s="49" t="s">
        <v>85</v>
      </c>
      <c r="S5" s="49" t="s">
        <v>86</v>
      </c>
      <c r="T5" s="49" t="s">
        <v>24</v>
      </c>
      <c r="U5" s="50" t="s">
        <v>88</v>
      </c>
      <c r="V5" s="141"/>
      <c r="W5" s="133"/>
    </row>
    <row r="6" spans="1:23" ht="240" customHeight="1" x14ac:dyDescent="0.2">
      <c r="A6" s="13">
        <v>1</v>
      </c>
      <c r="B6" s="13" t="s">
        <v>95</v>
      </c>
      <c r="C6" s="13" t="s">
        <v>97</v>
      </c>
      <c r="D6" s="23" t="s">
        <v>96</v>
      </c>
      <c r="E6" s="27" t="s">
        <v>99</v>
      </c>
      <c r="F6" s="24">
        <v>42370</v>
      </c>
      <c r="G6" s="27" t="s">
        <v>102</v>
      </c>
      <c r="H6" s="24" t="s">
        <v>101</v>
      </c>
      <c r="I6" s="25">
        <v>1</v>
      </c>
      <c r="J6" s="68">
        <v>0</v>
      </c>
      <c r="K6" s="68">
        <v>0</v>
      </c>
      <c r="L6" s="68">
        <v>0</v>
      </c>
      <c r="M6" s="68">
        <v>0</v>
      </c>
      <c r="N6" s="28">
        <f>+'Hoja 1 variables'!E$16</f>
        <v>877802</v>
      </c>
      <c r="O6" s="66">
        <f>+M6/N6</f>
        <v>0</v>
      </c>
      <c r="P6" s="23" t="s">
        <v>99</v>
      </c>
      <c r="Q6" s="23" t="s">
        <v>103</v>
      </c>
      <c r="R6" s="13" t="s">
        <v>104</v>
      </c>
      <c r="S6" s="13" t="s">
        <v>105</v>
      </c>
      <c r="T6" s="24">
        <v>44044</v>
      </c>
      <c r="U6" s="13" t="s">
        <v>106</v>
      </c>
      <c r="V6" s="13">
        <v>0</v>
      </c>
      <c r="W6" s="23" t="s">
        <v>132</v>
      </c>
    </row>
    <row r="7" spans="1:23" x14ac:dyDescent="0.2">
      <c r="A7" s="13"/>
      <c r="B7" s="13"/>
      <c r="C7" s="13"/>
      <c r="D7" s="23"/>
      <c r="E7" s="27"/>
      <c r="F7" s="24"/>
      <c r="G7" s="24"/>
      <c r="H7" s="23"/>
      <c r="I7" s="25"/>
      <c r="J7" s="68"/>
      <c r="K7" s="25"/>
      <c r="L7" s="26"/>
      <c r="M7" s="26"/>
      <c r="N7" s="28">
        <f>+'Hoja 1 variables'!E$16</f>
        <v>877802</v>
      </c>
      <c r="O7" s="66">
        <f t="shared" ref="O7:O15" si="0">+M7/N7</f>
        <v>0</v>
      </c>
      <c r="P7" s="13"/>
      <c r="Q7" s="13"/>
      <c r="R7" s="13"/>
      <c r="S7" s="13"/>
      <c r="T7" s="13"/>
      <c r="U7" s="13"/>
      <c r="V7" s="13"/>
      <c r="W7" s="31"/>
    </row>
    <row r="8" spans="1:23" x14ac:dyDescent="0.2">
      <c r="A8" s="13"/>
      <c r="B8" s="13"/>
      <c r="C8" s="13"/>
      <c r="D8" s="23"/>
      <c r="E8" s="27"/>
      <c r="F8" s="24"/>
      <c r="G8" s="24"/>
      <c r="H8" s="23"/>
      <c r="I8" s="25"/>
      <c r="J8" s="68"/>
      <c r="K8" s="25"/>
      <c r="L8" s="26"/>
      <c r="M8" s="26"/>
      <c r="N8" s="28">
        <f>+'Hoja 1 variables'!E$16</f>
        <v>877802</v>
      </c>
      <c r="O8" s="66">
        <f t="shared" si="0"/>
        <v>0</v>
      </c>
      <c r="P8" s="13"/>
      <c r="Q8" s="13"/>
      <c r="R8" s="13"/>
      <c r="S8" s="13"/>
      <c r="T8" s="13"/>
      <c r="U8" s="13"/>
      <c r="V8" s="13"/>
      <c r="W8" s="31"/>
    </row>
    <row r="9" spans="1:23" x14ac:dyDescent="0.2">
      <c r="A9" s="13"/>
      <c r="B9" s="13"/>
      <c r="C9" s="13"/>
      <c r="D9" s="23"/>
      <c r="E9" s="27"/>
      <c r="F9" s="24"/>
      <c r="G9" s="24"/>
      <c r="H9" s="23"/>
      <c r="I9" s="25"/>
      <c r="J9" s="68"/>
      <c r="K9" s="25"/>
      <c r="L9" s="26"/>
      <c r="M9" s="26"/>
      <c r="N9" s="28">
        <f>+'Hoja 1 variables'!E$16</f>
        <v>877802</v>
      </c>
      <c r="O9" s="66">
        <f t="shared" si="0"/>
        <v>0</v>
      </c>
      <c r="P9" s="13"/>
      <c r="Q9" s="13"/>
      <c r="R9" s="13"/>
      <c r="S9" s="13"/>
      <c r="T9" s="13"/>
      <c r="U9" s="13"/>
      <c r="V9" s="13"/>
      <c r="W9" s="31"/>
    </row>
    <row r="10" spans="1:23" x14ac:dyDescent="0.2">
      <c r="A10" s="13"/>
      <c r="B10" s="13"/>
      <c r="C10" s="13"/>
      <c r="D10" s="23"/>
      <c r="E10" s="27"/>
      <c r="F10" s="24"/>
      <c r="G10" s="24"/>
      <c r="H10" s="23"/>
      <c r="I10" s="25"/>
      <c r="J10" s="68"/>
      <c r="K10" s="25"/>
      <c r="L10" s="26"/>
      <c r="M10" s="26"/>
      <c r="N10" s="28">
        <f>+'Hoja 1 variables'!E$16</f>
        <v>877802</v>
      </c>
      <c r="O10" s="66">
        <f t="shared" si="0"/>
        <v>0</v>
      </c>
      <c r="P10" s="13"/>
      <c r="Q10" s="13"/>
      <c r="R10" s="13"/>
      <c r="S10" s="13"/>
      <c r="T10" s="13"/>
      <c r="U10" s="13"/>
      <c r="V10" s="13"/>
      <c r="W10" s="31"/>
    </row>
    <row r="11" spans="1:23" x14ac:dyDescent="0.2">
      <c r="A11" s="13"/>
      <c r="B11" s="13"/>
      <c r="C11" s="13"/>
      <c r="D11" s="23"/>
      <c r="E11" s="27"/>
      <c r="F11" s="24"/>
      <c r="G11" s="24"/>
      <c r="H11" s="23"/>
      <c r="I11" s="25"/>
      <c r="J11" s="68"/>
      <c r="K11" s="25"/>
      <c r="L11" s="26"/>
      <c r="M11" s="26"/>
      <c r="N11" s="28">
        <f>+'Hoja 1 variables'!E$16</f>
        <v>877802</v>
      </c>
      <c r="O11" s="66">
        <f t="shared" si="0"/>
        <v>0</v>
      </c>
      <c r="P11" s="13"/>
      <c r="Q11" s="13"/>
      <c r="R11" s="13"/>
      <c r="S11" s="13"/>
      <c r="T11" s="13"/>
      <c r="U11" s="13"/>
      <c r="V11" s="13"/>
      <c r="W11" s="31"/>
    </row>
    <row r="12" spans="1:23" x14ac:dyDescent="0.2">
      <c r="A12" s="13"/>
      <c r="B12" s="13"/>
      <c r="C12" s="13"/>
      <c r="D12" s="23"/>
      <c r="E12" s="27"/>
      <c r="F12" s="24"/>
      <c r="G12" s="24"/>
      <c r="H12" s="23"/>
      <c r="I12" s="25"/>
      <c r="J12" s="68"/>
      <c r="K12" s="25"/>
      <c r="L12" s="26"/>
      <c r="M12" s="26"/>
      <c r="N12" s="28">
        <f>+'Hoja 1 variables'!E$16</f>
        <v>877802</v>
      </c>
      <c r="O12" s="66">
        <f t="shared" si="0"/>
        <v>0</v>
      </c>
      <c r="P12" s="13"/>
      <c r="Q12" s="13"/>
      <c r="R12" s="13"/>
      <c r="S12" s="13"/>
      <c r="T12" s="13"/>
      <c r="U12" s="13"/>
      <c r="V12" s="13"/>
      <c r="W12" s="22"/>
    </row>
    <row r="13" spans="1:23" x14ac:dyDescent="0.2">
      <c r="A13" s="13"/>
      <c r="B13" s="23"/>
      <c r="C13" s="23"/>
      <c r="D13" s="23"/>
      <c r="E13" s="27"/>
      <c r="F13" s="24"/>
      <c r="G13" s="24"/>
      <c r="H13" s="13"/>
      <c r="I13" s="25"/>
      <c r="J13" s="68"/>
      <c r="K13" s="25"/>
      <c r="L13" s="28"/>
      <c r="M13" s="28"/>
      <c r="N13" s="28">
        <f>+'Hoja 1 variables'!E$16</f>
        <v>877802</v>
      </c>
      <c r="O13" s="66">
        <f t="shared" si="0"/>
        <v>0</v>
      </c>
      <c r="P13" s="13"/>
      <c r="Q13" s="13"/>
      <c r="R13" s="13"/>
      <c r="S13" s="13"/>
      <c r="T13" s="13"/>
      <c r="U13" s="13"/>
      <c r="V13" s="13"/>
      <c r="W13" s="22"/>
    </row>
    <row r="14" spans="1:23" x14ac:dyDescent="0.2">
      <c r="A14" s="13"/>
      <c r="B14" s="23"/>
      <c r="C14" s="23"/>
      <c r="D14" s="23"/>
      <c r="E14" s="27"/>
      <c r="F14" s="24"/>
      <c r="G14" s="24"/>
      <c r="H14" s="13"/>
      <c r="I14" s="29"/>
      <c r="J14" s="69"/>
      <c r="K14" s="29"/>
      <c r="L14" s="26"/>
      <c r="M14" s="26"/>
      <c r="N14" s="28">
        <f>+'Hoja 1 variables'!E$16</f>
        <v>877802</v>
      </c>
      <c r="O14" s="66">
        <f t="shared" si="0"/>
        <v>0</v>
      </c>
      <c r="P14" s="13"/>
      <c r="Q14" s="13"/>
      <c r="R14" s="13"/>
      <c r="S14" s="13"/>
      <c r="T14" s="13"/>
      <c r="U14" s="13"/>
      <c r="V14" s="13"/>
      <c r="W14" s="22"/>
    </row>
    <row r="15" spans="1:23" x14ac:dyDescent="0.2">
      <c r="A15" s="13"/>
      <c r="B15" s="23"/>
      <c r="C15" s="23"/>
      <c r="D15" s="23"/>
      <c r="E15" s="27"/>
      <c r="F15" s="24"/>
      <c r="G15" s="24"/>
      <c r="H15" s="13"/>
      <c r="I15" s="29"/>
      <c r="J15" s="69"/>
      <c r="K15" s="29"/>
      <c r="L15" s="26"/>
      <c r="M15" s="26"/>
      <c r="N15" s="28">
        <f>+'Hoja 1 variables'!E$16</f>
        <v>877802</v>
      </c>
      <c r="O15" s="66">
        <f t="shared" si="0"/>
        <v>0</v>
      </c>
      <c r="P15" s="13"/>
      <c r="Q15" s="13"/>
      <c r="R15" s="13"/>
      <c r="S15" s="13"/>
      <c r="T15" s="13"/>
      <c r="U15" s="13"/>
      <c r="V15" s="13"/>
      <c r="W15" s="22"/>
    </row>
    <row r="17" spans="1:15" x14ac:dyDescent="0.2">
      <c r="K17" s="9"/>
      <c r="L17" s="34"/>
      <c r="M17" s="34"/>
      <c r="N17" s="9"/>
      <c r="O17" s="37">
        <f>+SUMPRODUCT($O$6:$O$15,$V$6:$V$15)</f>
        <v>0</v>
      </c>
    </row>
    <row r="18" spans="1:15" x14ac:dyDescent="0.2">
      <c r="A18" s="1">
        <f>SUM(A6:A15)</f>
        <v>1</v>
      </c>
      <c r="K18" s="9"/>
      <c r="L18" s="34"/>
      <c r="M18" s="34"/>
      <c r="N18" s="35"/>
    </row>
    <row r="19" spans="1:15" x14ac:dyDescent="0.2">
      <c r="K19" s="9"/>
      <c r="L19" s="9"/>
      <c r="M19" s="9"/>
      <c r="N19" s="36"/>
    </row>
    <row r="20" spans="1:15" x14ac:dyDescent="0.2">
      <c r="K20" s="9"/>
      <c r="L20" s="9"/>
      <c r="M20" s="9"/>
      <c r="N20" s="9"/>
    </row>
    <row r="21" spans="1:15" x14ac:dyDescent="0.2">
      <c r="K21" s="9"/>
      <c r="L21" s="9"/>
      <c r="M21" s="9"/>
      <c r="N21" s="9"/>
    </row>
    <row r="22" spans="1:15" x14ac:dyDescent="0.2">
      <c r="K22" s="9"/>
      <c r="L22" s="36"/>
      <c r="M22" s="36"/>
      <c r="N22" s="9"/>
    </row>
  </sheetData>
  <sheetProtection algorithmName="SHA-512" hashValue="DuyCyUU7x1TsXDwX19NWXKUearZmKH7VfjgDmM5t+UvX50XtJZXWVge8DN74F4w3ulYucsYnoOPtuVrH/REfTA==" saltValue="8Rf0VXBHd69+JsNTa0QFOg==" spinCount="100000" sheet="1" objects="1" scenarios="1"/>
  <mergeCells count="19">
    <mergeCell ref="A1:B1"/>
    <mergeCell ref="A4:A5"/>
    <mergeCell ref="B4:B5"/>
    <mergeCell ref="C4:C5"/>
    <mergeCell ref="D4:D5"/>
    <mergeCell ref="V4:V5"/>
    <mergeCell ref="W4:W5"/>
    <mergeCell ref="J4:J5"/>
    <mergeCell ref="K4:K5"/>
    <mergeCell ref="C1:W1"/>
    <mergeCell ref="M4:M5"/>
    <mergeCell ref="H4:I4"/>
    <mergeCell ref="L4:L5"/>
    <mergeCell ref="N4:N5"/>
    <mergeCell ref="O4:O5"/>
    <mergeCell ref="P4:U4"/>
    <mergeCell ref="E4:E5"/>
    <mergeCell ref="F4:F5"/>
    <mergeCell ref="G4:G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A5" workbookViewId="0">
      <selection activeCell="L8" sqref="L8"/>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9" t="s">
        <v>34</v>
      </c>
      <c r="I3" s="40" t="s">
        <v>38</v>
      </c>
      <c r="J3" s="44" t="s">
        <v>40</v>
      </c>
      <c r="K3" s="45">
        <v>0.1</v>
      </c>
    </row>
    <row r="4" spans="2:13" ht="16" thickBot="1" x14ac:dyDescent="0.25">
      <c r="D4" s="8">
        <v>2009</v>
      </c>
      <c r="E4" s="7">
        <v>496900</v>
      </c>
      <c r="H4" s="38" t="s">
        <v>68</v>
      </c>
      <c r="I4" s="61">
        <v>1065474968972</v>
      </c>
      <c r="J4" s="43">
        <f>+I4/E$16</f>
        <v>1213798.7484330179</v>
      </c>
      <c r="K4" s="65">
        <f>+J4*K$3</f>
        <v>121379.87484330179</v>
      </c>
    </row>
    <row r="5" spans="2:13" ht="16" thickBot="1" x14ac:dyDescent="0.25">
      <c r="B5">
        <v>100</v>
      </c>
      <c r="D5" s="8">
        <v>2010</v>
      </c>
      <c r="E5" s="7">
        <v>515000</v>
      </c>
      <c r="H5" s="38" t="s">
        <v>69</v>
      </c>
      <c r="I5" s="41">
        <v>1072552301475</v>
      </c>
      <c r="J5" s="42">
        <f t="shared" ref="J5:J9" si="0">+I5/E$16</f>
        <v>1221861.3098113241</v>
      </c>
      <c r="K5" s="67">
        <f t="shared" ref="K5:K8" si="1">+J5*K$3</f>
        <v>122186.13098113242</v>
      </c>
    </row>
    <row r="6" spans="2:13" ht="61" thickBot="1" x14ac:dyDescent="0.25">
      <c r="B6">
        <v>0</v>
      </c>
      <c r="D6" s="8">
        <v>2011</v>
      </c>
      <c r="E6" s="7">
        <v>535600</v>
      </c>
      <c r="H6" s="38" t="s">
        <v>70</v>
      </c>
      <c r="I6" s="41">
        <v>1072552301475</v>
      </c>
      <c r="J6" s="42">
        <f t="shared" si="0"/>
        <v>1221861.3098113241</v>
      </c>
      <c r="K6" s="67">
        <f t="shared" si="1"/>
        <v>122186.13098113242</v>
      </c>
      <c r="M6" s="64">
        <v>2138117270447</v>
      </c>
    </row>
    <row r="7" spans="2:13" ht="61" thickBot="1" x14ac:dyDescent="0.25">
      <c r="D7" s="8">
        <v>2012</v>
      </c>
      <c r="E7" s="7">
        <v>566700</v>
      </c>
      <c r="H7" s="38" t="s">
        <v>71</v>
      </c>
      <c r="I7" s="41">
        <v>2138117270447</v>
      </c>
      <c r="J7" s="42">
        <f t="shared" si="0"/>
        <v>2435762.5870606354</v>
      </c>
      <c r="K7" s="67">
        <f t="shared" si="1"/>
        <v>243576.25870606356</v>
      </c>
    </row>
    <row r="8" spans="2:13" ht="85" thickBot="1" x14ac:dyDescent="0.25">
      <c r="D8" s="8">
        <v>2013</v>
      </c>
      <c r="E8" s="7">
        <v>589500</v>
      </c>
      <c r="H8" s="38" t="s">
        <v>72</v>
      </c>
      <c r="I8" s="61">
        <v>1065474968972</v>
      </c>
      <c r="J8" s="43">
        <f t="shared" si="0"/>
        <v>1213798.7484330179</v>
      </c>
      <c r="K8" s="67">
        <f t="shared" si="1"/>
        <v>121379.87484330179</v>
      </c>
    </row>
    <row r="9" spans="2:13" ht="97" thickBot="1" x14ac:dyDescent="0.25">
      <c r="D9" s="8"/>
      <c r="E9" s="7"/>
      <c r="H9" s="38" t="s">
        <v>73</v>
      </c>
      <c r="I9" s="41">
        <v>1072552301475</v>
      </c>
      <c r="J9" s="42">
        <f t="shared" si="0"/>
        <v>1221861.3098113241</v>
      </c>
      <c r="K9" s="67">
        <f>+J9*K$3</f>
        <v>122186.13098113242</v>
      </c>
    </row>
    <row r="10" spans="2:13" ht="16" thickBot="1" x14ac:dyDescent="0.25">
      <c r="D10" s="8">
        <v>2014</v>
      </c>
      <c r="E10" s="7">
        <v>616000</v>
      </c>
    </row>
    <row r="11" spans="2:13" ht="16" thickBot="1" x14ac:dyDescent="0.25">
      <c r="D11" s="8">
        <v>2015</v>
      </c>
      <c r="E11" s="7">
        <v>644350</v>
      </c>
      <c r="H11" s="52" t="s">
        <v>33</v>
      </c>
      <c r="I11" s="53" t="s">
        <v>30</v>
      </c>
      <c r="K11" s="52" t="s">
        <v>30</v>
      </c>
    </row>
    <row r="12" spans="2:13" ht="30" x14ac:dyDescent="0.2">
      <c r="D12" s="8">
        <v>2016</v>
      </c>
      <c r="E12" s="7">
        <v>689454</v>
      </c>
      <c r="H12" s="142" t="s">
        <v>47</v>
      </c>
      <c r="I12" s="54" t="s">
        <v>48</v>
      </c>
      <c r="K12" s="57" t="s">
        <v>48</v>
      </c>
    </row>
    <row r="13" spans="2:13" x14ac:dyDescent="0.2">
      <c r="D13" s="8">
        <v>2017</v>
      </c>
      <c r="E13" s="7">
        <v>737717</v>
      </c>
      <c r="H13" s="143"/>
      <c r="I13" s="55"/>
      <c r="K13" s="58"/>
    </row>
    <row r="14" spans="2:13" ht="31" thickBot="1" x14ac:dyDescent="0.25">
      <c r="D14" s="8">
        <v>2018</v>
      </c>
      <c r="E14" s="7">
        <v>781242</v>
      </c>
      <c r="H14" s="144"/>
      <c r="I14" s="56" t="s">
        <v>49</v>
      </c>
      <c r="K14" s="59" t="s">
        <v>49</v>
      </c>
    </row>
    <row r="15" spans="2:13" ht="30" x14ac:dyDescent="0.2">
      <c r="D15" s="8">
        <v>2019</v>
      </c>
      <c r="E15" s="7">
        <v>828116</v>
      </c>
      <c r="H15" s="142" t="s">
        <v>50</v>
      </c>
      <c r="I15" s="54" t="s">
        <v>51</v>
      </c>
      <c r="K15" s="57" t="s">
        <v>51</v>
      </c>
    </row>
    <row r="16" spans="2:13" x14ac:dyDescent="0.2">
      <c r="D16" s="62">
        <v>2020</v>
      </c>
      <c r="E16" s="63">
        <v>877802</v>
      </c>
      <c r="H16" s="143"/>
      <c r="I16" s="55"/>
      <c r="K16" s="58"/>
    </row>
    <row r="17" spans="8:11" ht="31" thickBot="1" x14ac:dyDescent="0.25">
      <c r="H17" s="144"/>
      <c r="I17" s="56" t="s">
        <v>52</v>
      </c>
      <c r="K17" s="59" t="s">
        <v>52</v>
      </c>
    </row>
    <row r="18" spans="8:11" ht="30" x14ac:dyDescent="0.2">
      <c r="H18" s="142" t="s">
        <v>37</v>
      </c>
      <c r="I18" s="54" t="s">
        <v>53</v>
      </c>
      <c r="K18" s="57" t="s">
        <v>53</v>
      </c>
    </row>
    <row r="19" spans="8:11" x14ac:dyDescent="0.2">
      <c r="H19" s="143"/>
      <c r="I19" s="55"/>
      <c r="K19" s="58"/>
    </row>
    <row r="20" spans="8:11" ht="31" thickBot="1" x14ac:dyDescent="0.25">
      <c r="H20" s="144"/>
      <c r="I20" s="56" t="s">
        <v>54</v>
      </c>
      <c r="K20" s="59" t="s">
        <v>54</v>
      </c>
    </row>
    <row r="21" spans="8:11" ht="30" x14ac:dyDescent="0.2">
      <c r="H21" s="142" t="s">
        <v>55</v>
      </c>
      <c r="I21" s="54" t="s">
        <v>56</v>
      </c>
      <c r="K21" s="57" t="s">
        <v>56</v>
      </c>
    </row>
    <row r="22" spans="8:11" x14ac:dyDescent="0.2">
      <c r="H22" s="143"/>
      <c r="I22" s="55"/>
      <c r="K22" s="58"/>
    </row>
    <row r="23" spans="8:11" ht="31" thickBot="1" x14ac:dyDescent="0.25">
      <c r="H23" s="144"/>
      <c r="I23" s="56" t="s">
        <v>57</v>
      </c>
      <c r="K23" s="59" t="s">
        <v>57</v>
      </c>
    </row>
    <row r="24" spans="8:11" ht="30" x14ac:dyDescent="0.2">
      <c r="H24" s="142" t="s">
        <v>58</v>
      </c>
      <c r="I24" s="54" t="s">
        <v>59</v>
      </c>
      <c r="K24" s="57" t="s">
        <v>59</v>
      </c>
    </row>
    <row r="25" spans="8:11" x14ac:dyDescent="0.2">
      <c r="H25" s="143"/>
      <c r="I25" s="55"/>
      <c r="K25" s="58"/>
    </row>
    <row r="26" spans="8:11" ht="31" thickBot="1" x14ac:dyDescent="0.25">
      <c r="H26" s="144"/>
      <c r="I26" s="56" t="s">
        <v>60</v>
      </c>
      <c r="K26" s="59" t="s">
        <v>60</v>
      </c>
    </row>
    <row r="27" spans="8:11" ht="30" x14ac:dyDescent="0.2">
      <c r="H27" s="142" t="s">
        <v>61</v>
      </c>
      <c r="I27" s="54" t="s">
        <v>62</v>
      </c>
      <c r="K27" s="57" t="s">
        <v>62</v>
      </c>
    </row>
    <row r="28" spans="8:11" x14ac:dyDescent="0.2">
      <c r="H28" s="143"/>
      <c r="I28" s="55"/>
      <c r="K28" s="58"/>
    </row>
    <row r="29" spans="8:11" ht="31" thickBot="1" x14ac:dyDescent="0.25">
      <c r="H29" s="144"/>
      <c r="I29" s="56" t="s">
        <v>63</v>
      </c>
      <c r="K29" s="59" t="s">
        <v>63</v>
      </c>
    </row>
    <row r="30" spans="8:11" ht="30" x14ac:dyDescent="0.2">
      <c r="H30" s="142" t="s">
        <v>35</v>
      </c>
      <c r="I30" s="54" t="s">
        <v>59</v>
      </c>
      <c r="K30" s="57" t="s">
        <v>59</v>
      </c>
    </row>
    <row r="31" spans="8:11" x14ac:dyDescent="0.2">
      <c r="H31" s="143"/>
      <c r="I31" s="55"/>
      <c r="K31" s="58"/>
    </row>
    <row r="32" spans="8:11" ht="31" thickBot="1" x14ac:dyDescent="0.25">
      <c r="H32" s="144"/>
      <c r="I32" s="56" t="s">
        <v>64</v>
      </c>
      <c r="K32" s="59" t="s">
        <v>64</v>
      </c>
    </row>
    <row r="33" spans="8:11" ht="30" x14ac:dyDescent="0.2">
      <c r="H33" s="142" t="s">
        <v>65</v>
      </c>
      <c r="I33" s="54" t="s">
        <v>62</v>
      </c>
      <c r="K33" s="57" t="s">
        <v>62</v>
      </c>
    </row>
    <row r="34" spans="8:11" x14ac:dyDescent="0.2">
      <c r="H34" s="143"/>
      <c r="I34" s="55"/>
      <c r="K34" s="58"/>
    </row>
    <row r="35" spans="8:11" ht="31" thickBot="1" x14ac:dyDescent="0.25">
      <c r="H35" s="144"/>
      <c r="I35" s="56" t="s">
        <v>63</v>
      </c>
      <c r="K35" s="59" t="s">
        <v>63</v>
      </c>
    </row>
    <row r="36" spans="8:11" ht="30" x14ac:dyDescent="0.2">
      <c r="H36" s="142" t="s">
        <v>36</v>
      </c>
      <c r="I36" s="54" t="s">
        <v>66</v>
      </c>
      <c r="K36" s="57" t="s">
        <v>66</v>
      </c>
    </row>
    <row r="37" spans="8:11" x14ac:dyDescent="0.2">
      <c r="H37" s="143"/>
      <c r="I37" s="55"/>
      <c r="K37" s="58"/>
    </row>
    <row r="38" spans="8:11" ht="31" thickBot="1" x14ac:dyDescent="0.25">
      <c r="H38" s="144"/>
      <c r="I38" s="56" t="s">
        <v>67</v>
      </c>
      <c r="K38" s="59"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 
</file>

<file path=customXml/itemProps1.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908554-5548-4B90-8FA1-A1977E098ABA}">
  <ds:schemaRefs>
    <ds:schemaRef ds:uri="http://schemas.microsoft.com/sharepoint/v3/contenttype/forms"/>
  </ds:schemaRefs>
</ds:datastoreItem>
</file>

<file path=customXml/itemProps3.xml><?xml version="1.0" encoding="utf-8"?>
<ds:datastoreItem xmlns:ds="http://schemas.openxmlformats.org/officeDocument/2006/customXml" ds:itemID="{D83FC1AB-6CF6-4278-AD6D-503BF2211334}">
  <ds:schemaRefs>
    <ds:schemaRef ds:uri="http://purl.org/dc/dcmitype/"/>
    <ds:schemaRef ds:uri="http://purl.org/dc/elements/1.1/"/>
    <ds:schemaRef ds:uri="http://schemas.openxmlformats.org/package/2006/metadata/core-properties"/>
    <ds:schemaRef ds:uri="http://purl.org/dc/terms/"/>
    <ds:schemaRef ds:uri="http://www.w3.org/XML/1998/namespace"/>
    <ds:schemaRef ds:uri="http://schemas.microsoft.com/office/2006/metadata/properties"/>
    <ds:schemaRef ds:uri="http://schemas.microsoft.com/office/2006/documentManagement/types"/>
    <ds:schemaRef ds:uri="a9c56943-e0b1-4db2-b0ee-d93868731e05"/>
    <ds:schemaRef ds:uri="http://schemas.microsoft.com/office/infopath/2007/PartnerControls"/>
    <ds:schemaRef ds:uri="fddf1d85-b843-4883-8c9e-615ca3d9987f"/>
  </ds:schemaRefs>
</ds:datastoreItem>
</file>

<file path=customXml/itemProps4.xml><?xml version="1.0" encoding="utf-8"?>
<ds:datastoreItem xmlns:ds="http://schemas.openxmlformats.org/officeDocument/2006/customXml" ds:itemID="{86FD0150-A5DA-45A5-8831-5DCFE5BBC04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