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filterPrivacy="1"/>
  <xr:revisionPtr revIDLastSave="0" documentId="13_ncr:1_{77558C03-0389-2148-BB99-3CE9729F1160}" xr6:coauthVersionLast="45" xr6:coauthVersionMax="45" xr10:uidLastSave="{00000000-0000-0000-0000-000000000000}"/>
  <workbookProtection workbookAlgorithmName="SHA-512" workbookHashValue="gHAg28ydCtb/PXysjZ+pYgYN82xBIxLJbvksBkfEsEB8ZS2mk3nQcCyA1hJE3RL/nq+qJBlPG11ADPPtGhZjYw==" workbookSaltValue="zXnu8+/BpnO/dsK8KiOrdw==" workbookSpinCount="100000" lockStructure="1"/>
  <bookViews>
    <workbookView xWindow="460" yWindow="980" windowWidth="24240" windowHeight="13140" tabRatio="636" activeTab="2" xr2:uid="{00000000-000D-0000-FFFF-FFFF00000000}"/>
  </bookViews>
  <sheets>
    <sheet name="1.Carta y exp habilitante" sheetId="3" r:id="rId1"/>
    <sheet name="2. Exp habilitante EJECUTADA" sheetId="5" r:id="rId2"/>
    <sheet name="3. Exp habilitante EN EJEC" sheetId="34" r:id="rId3"/>
    <sheet name="Hoja 1 variables" sheetId="4" state="hidden" r:id="rId4"/>
  </sheets>
  <externalReferences>
    <externalReference r:id="rId5"/>
  </externalReferences>
  <definedNames>
    <definedName name="_xlnm.Print_Area" localSheetId="0">'1.Carta y exp habilitante'!$A$1:$K$24</definedName>
    <definedName name="_xlnm.Print_Area" localSheetId="1">'2. Exp habilitante EJECUTADA'!$A$1:$Q$15</definedName>
    <definedName name="_xlnm.Print_Area" localSheetId="2">'3. Exp habilitante EN EJEC'!$A$1:$O$15</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Q16" i="5" l="1"/>
  <c r="O10" i="5"/>
  <c r="O9" i="5"/>
  <c r="O8" i="5"/>
  <c r="O7" i="5"/>
  <c r="O15" i="5"/>
  <c r="P14" i="5"/>
  <c r="O6" i="5"/>
  <c r="O13" i="5"/>
  <c r="P13" i="5" s="1"/>
  <c r="O12" i="5"/>
  <c r="O11" i="5"/>
  <c r="N15" i="34" l="1"/>
  <c r="O15" i="34" s="1"/>
  <c r="N14" i="34"/>
  <c r="O14" i="34" s="1"/>
  <c r="N13" i="34"/>
  <c r="O13" i="34" s="1"/>
  <c r="N12" i="34"/>
  <c r="O12" i="34" s="1"/>
  <c r="N11" i="34"/>
  <c r="O11" i="34" s="1"/>
  <c r="N10" i="34"/>
  <c r="O10" i="34" s="1"/>
  <c r="N9" i="34"/>
  <c r="O9" i="34" s="1"/>
  <c r="N8" i="34"/>
  <c r="O8" i="34" s="1"/>
  <c r="N7" i="34"/>
  <c r="O7" i="34" s="1"/>
  <c r="N6" i="34"/>
  <c r="O6" i="34" s="1"/>
  <c r="O17" i="34" l="1"/>
  <c r="A18" i="34"/>
  <c r="A17" i="5"/>
  <c r="E14" i="3" l="1"/>
  <c r="A14" i="3"/>
  <c r="C14" i="3"/>
  <c r="J4" i="4"/>
  <c r="C1" i="34"/>
  <c r="G14" i="3" l="1"/>
  <c r="I17" i="3"/>
  <c r="J9" i="4"/>
  <c r="K9" i="4" s="1"/>
  <c r="J8" i="4"/>
  <c r="K8" i="4" s="1"/>
  <c r="J7" i="4"/>
  <c r="K7" i="4" s="1"/>
  <c r="J6" i="4"/>
  <c r="J5" i="4"/>
  <c r="K4" i="4"/>
  <c r="P7" i="5" l="1"/>
  <c r="P8" i="5"/>
  <c r="P9" i="5"/>
  <c r="P10" i="5"/>
  <c r="P11" i="5"/>
  <c r="P12" i="5"/>
  <c r="P15" i="5"/>
  <c r="P6" i="5"/>
  <c r="C1" i="5" l="1"/>
  <c r="K5" i="4" l="1"/>
  <c r="K6" i="4"/>
  <c r="D22" i="3" l="1"/>
  <c r="H21" i="3" s="1"/>
  <c r="H25" i="3" s="1"/>
</calcChain>
</file>

<file path=xl/sharedStrings.xml><?xml version="1.0" encoding="utf-8"?>
<sst xmlns="http://schemas.openxmlformats.org/spreadsheetml/2006/main" count="250" uniqueCount="142">
  <si>
    <t>PROPONENTE</t>
  </si>
  <si>
    <t>CARTA DE PRESENTACIÓN DE LA PROPUESTA</t>
  </si>
  <si>
    <t>Cumple con el requisito mínimo habilitante?</t>
  </si>
  <si>
    <t>SI</t>
  </si>
  <si>
    <t>NO</t>
  </si>
  <si>
    <t>Miembro que reporta la Experiencia</t>
  </si>
  <si>
    <t>Entidad Contratante</t>
  </si>
  <si>
    <t>Consecutivo RUP</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</si>
  <si>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</si>
  <si>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</si>
  <si>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</si>
  <si>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</si>
  <si>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</si>
  <si>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</si>
  <si>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</si>
  <si>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</si>
  <si>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</si>
  <si>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</si>
  <si>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</si>
  <si>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</si>
  <si>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</si>
  <si>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</si>
  <si>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</si>
  <si>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</si>
  <si>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</si>
  <si>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Requisito mínimo habilitante en SMMLV</t>
  </si>
  <si>
    <t>Actividades y /o obligaciones</t>
  </si>
  <si>
    <t>MIEMBROS DEL PROPONENTE PLURAL:</t>
  </si>
  <si>
    <t>PORCENTAJE DE PARTICIPACIÓN</t>
  </si>
  <si>
    <t xml:space="preserve">ACREDITA LA EXPERIENCIA </t>
  </si>
  <si>
    <t>Puntaje</t>
  </si>
  <si>
    <t>Valor acreditado en SMMLV por los contratos válidos de acuerdo a los requisitos habilitantes del numeral 5.3. del Pliego de Condiciones</t>
  </si>
  <si>
    <t>Valor del Contrato en SMMLV (RUP)
con % de participación</t>
  </si>
  <si>
    <t xml:space="preserve">Región </t>
  </si>
  <si>
    <t xml:space="preserve">Region </t>
  </si>
  <si>
    <t>Norte</t>
  </si>
  <si>
    <t>Oriente</t>
  </si>
  <si>
    <t>Sur</t>
  </si>
  <si>
    <t>Presupuesto</t>
  </si>
  <si>
    <t xml:space="preserve">REGION </t>
  </si>
  <si>
    <t xml:space="preserve"> En SMMLV</t>
  </si>
  <si>
    <t xml:space="preserve">SMMLV POR REGION </t>
  </si>
  <si>
    <t>RUP</t>
  </si>
  <si>
    <t xml:space="preserve">CERTIFICACION </t>
  </si>
  <si>
    <t>Nombre del contratista (RUP)</t>
  </si>
  <si>
    <t>Nombre del contratante (RUP)</t>
  </si>
  <si>
    <t>Porcentaje de participación en el valor ejecutado en caso de consorcios y uniones temporales (RUP)</t>
  </si>
  <si>
    <t xml:space="preserve">Antioquia </t>
  </si>
  <si>
    <r>
      <t>15 puntos:</t>
    </r>
    <r>
      <rPr>
        <sz val="11"/>
        <color theme="1"/>
        <rFont val="Arial Narrow"/>
        <family val="2"/>
      </rPr>
      <t xml:space="preserve">  93 accesos </t>
    </r>
  </si>
  <si>
    <r>
      <t>30 puntos:</t>
    </r>
    <r>
      <rPr>
        <sz val="11"/>
        <color theme="1"/>
        <rFont val="Arial Narrow"/>
        <family val="2"/>
      </rPr>
      <t xml:space="preserve"> 154 accesos</t>
    </r>
  </si>
  <si>
    <t xml:space="preserve">Cundinamarca  </t>
  </si>
  <si>
    <r>
      <t>15 puntos:</t>
    </r>
    <r>
      <rPr>
        <sz val="11"/>
        <color theme="1"/>
        <rFont val="Arial Narrow"/>
        <family val="2"/>
      </rPr>
      <t xml:space="preserve"> 56 accesos</t>
    </r>
  </si>
  <si>
    <r>
      <t>30 puntos:</t>
    </r>
    <r>
      <rPr>
        <sz val="11"/>
        <color theme="1"/>
        <rFont val="Arial Narrow"/>
        <family val="2"/>
      </rPr>
      <t xml:space="preserve"> 93 accesos</t>
    </r>
  </si>
  <si>
    <r>
      <t>15 puntos:</t>
    </r>
    <r>
      <rPr>
        <sz val="11"/>
        <color theme="1"/>
        <rFont val="Arial Narrow"/>
        <family val="2"/>
      </rPr>
      <t xml:space="preserve"> 43 accesos</t>
    </r>
  </si>
  <si>
    <r>
      <t>30 puntos:</t>
    </r>
    <r>
      <rPr>
        <sz val="11"/>
        <color theme="1"/>
        <rFont val="Arial Narrow"/>
        <family val="2"/>
      </rPr>
      <t xml:space="preserve"> 71 accesos</t>
    </r>
  </si>
  <si>
    <t>Eje cafetero</t>
  </si>
  <si>
    <r>
      <t>15 puntos:</t>
    </r>
    <r>
      <rPr>
        <sz val="11"/>
        <color theme="1"/>
        <rFont val="Arial Narrow"/>
        <family val="2"/>
      </rPr>
      <t xml:space="preserve"> 36 accesos</t>
    </r>
  </si>
  <si>
    <r>
      <t>30 puntos:</t>
    </r>
    <r>
      <rPr>
        <sz val="11"/>
        <color theme="1"/>
        <rFont val="Arial Narrow"/>
        <family val="2"/>
      </rPr>
      <t xml:space="preserve"> 61 accesos</t>
    </r>
  </si>
  <si>
    <t xml:space="preserve">Centro-occidente </t>
  </si>
  <si>
    <r>
      <t>15 puntos:</t>
    </r>
    <r>
      <rPr>
        <sz val="11"/>
        <color theme="1"/>
        <rFont val="Arial Narrow"/>
        <family val="2"/>
      </rPr>
      <t xml:space="preserve"> 42 accesos</t>
    </r>
  </si>
  <si>
    <r>
      <t>30 puntos:</t>
    </r>
    <r>
      <rPr>
        <sz val="11"/>
        <color theme="1"/>
        <rFont val="Arial Narrow"/>
        <family val="2"/>
      </rPr>
      <t xml:space="preserve"> 54 accesos</t>
    </r>
  </si>
  <si>
    <t>Pacífico</t>
  </si>
  <si>
    <r>
      <t>15 puntos:</t>
    </r>
    <r>
      <rPr>
        <sz val="11"/>
        <color theme="1"/>
        <rFont val="Arial Narrow"/>
        <family val="2"/>
      </rPr>
      <t xml:space="preserve"> 31 accesos</t>
    </r>
  </si>
  <si>
    <r>
      <t>30 puntos:</t>
    </r>
    <r>
      <rPr>
        <sz val="11"/>
        <color theme="1"/>
        <rFont val="Arial Narrow"/>
        <family val="2"/>
      </rPr>
      <t xml:space="preserve"> 52 accesos</t>
    </r>
  </si>
  <si>
    <r>
      <t>30 puntos:</t>
    </r>
    <r>
      <rPr>
        <sz val="11"/>
        <color theme="1"/>
        <rFont val="Arial Narrow"/>
        <family val="2"/>
      </rPr>
      <t xml:space="preserve">  70 accesos</t>
    </r>
  </si>
  <si>
    <t>Centro-oriente</t>
  </si>
  <si>
    <r>
      <t>15 puntos:</t>
    </r>
    <r>
      <rPr>
        <sz val="11"/>
        <color theme="1"/>
        <rFont val="Arial Narrow"/>
        <family val="2"/>
      </rPr>
      <t xml:space="preserve"> 27 accesos</t>
    </r>
  </si>
  <si>
    <r>
      <t>30 puntos:</t>
    </r>
    <r>
      <rPr>
        <sz val="11"/>
        <color theme="1"/>
        <rFont val="Arial Narrow"/>
        <family val="2"/>
      </rPr>
      <t xml:space="preserve"> 45 accesos</t>
    </r>
  </si>
  <si>
    <t>REGION A</t>
  </si>
  <si>
    <t>REGION B</t>
  </si>
  <si>
    <t xml:space="preserve">•	Presentar propuesta por un mismo proponente para ambas regiones (Región A y Región B), con la opción de ser adjudicatario sólo de una región, </t>
  </si>
  <si>
    <t xml:space="preserve">•	Presentar propuesta por un mismo proponente para ambas regiones (Región A y Región B), con la opción excepcional  de ser adjudicatario de las dos regiones, </t>
  </si>
  <si>
    <t>•	Presentarse en dos proponentes diferentes para ambas regiones (Región A y Región B), con la opción excepcional  de ser adjudicatario de las dos regiones 
REGION A</t>
  </si>
  <si>
    <t>•	Presentarse en dos proponentes diferentes para ambas regiones (Región A y Región B), con la opción excepcional  de ser adjudicatario de las dos regiones 
REGION B</t>
  </si>
  <si>
    <t>Fecha de terminación de los contratos ejecutados y terminados dentro de los diez (10) años anteriores a la fecha de cierre del presente proceso de selección</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</si>
  <si>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</si>
  <si>
    <t xml:space="preserve">Clasificación UNSPSC
81161700
81112100
83111600
</t>
  </si>
  <si>
    <t>Contrato Nacional o extranjero</t>
  </si>
  <si>
    <t xml:space="preserve">Moneda del contrato Contrato.
Si la moneda del contrato es diferente al dólar https://www1.oanda.com/lang/es/currency/converter/. </t>
  </si>
  <si>
    <t>valor en dolares</t>
  </si>
  <si>
    <t>No. de contratos con los cuales se acredita la experiencia</t>
  </si>
  <si>
    <t xml:space="preserve">No. de contratos terminados </t>
  </si>
  <si>
    <t xml:space="preserve">No. máximo de contratos en ejecución </t>
  </si>
  <si>
    <t>Equivalencia entre contratos terminados y contratos en ejecución</t>
  </si>
  <si>
    <t xml:space="preserve">Tiempo de operación del contrato. </t>
  </si>
  <si>
    <t>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</si>
  <si>
    <t xml:space="preserve"> Si la certificación incluye varios contratos, se debe identificar en forma precisa si se trata de adiciones, prórrogas u otrosíes al principal o son contratos diferentes, indicando en cada uno de ellos sus plazos (fecha de suscripción y/o de inicio del contrato y, tiempo de operación del contrato) y valor. Si la certificación incluye el Contrato principal con sus adiciones, prórrogas u otrosíes, se entenderá como un solo Contrato certificado.  </t>
  </si>
  <si>
    <t>Valor ejecutado por el Contratista. La fecha de corte para calcular el monto ejecutado deberá constar en la certificación y tendrá que ser anterior o coincidir con la fecha de expedición de dicha certificación.</t>
  </si>
  <si>
    <t>Indicar expresamente que los tres (3) años de operación a cargo del contratista, de acuerdo con el concepto del contratante, ha sido satisfactoria en cuanto al cumplimiento de los indicadores de calidad y niveles de servicio.</t>
  </si>
  <si>
    <t xml:space="preserve">SMMLV </t>
  </si>
  <si>
    <t>1. CONSIDERACIONES PARA LA ACREDITACIÓN DE LA EXPERIENCIA CON CONTRATOS EN EJECUCIÓN</t>
  </si>
  <si>
    <t>2. EXPERIENCIA COMO REQUISITO HABILITANTE</t>
  </si>
  <si>
    <t>3. REQUISITOS HABILITANTES</t>
  </si>
  <si>
    <t>CUMPLE CON LOS REQUISITOS HABILITANTES?</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</si>
  <si>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Europea.ç</t>
  </si>
  <si>
    <t xml:space="preserve"> UNIÓN TEMPORAL CENTROS POBLADOS COLOMBIA 2020.</t>
  </si>
  <si>
    <t>ICM INGENIEROS S.A.S</t>
  </si>
  <si>
    <t>INTEC DE LA COSTA S.A.S</t>
  </si>
  <si>
    <t>OMEGA BUILDING CONSTRUCTORA S.A.S</t>
  </si>
  <si>
    <t>FUNDACION DE TELECOMUNICACIONES, INGENIERIA, SEGURIDAD E INNOVACION</t>
  </si>
  <si>
    <t xml:space="preserve">FUNDACION DE TELECOMUNIC ACIONES, INGENIERIA, SEGURIDAD E INNOVACION </t>
  </si>
  <si>
    <t>NACIONAL</t>
  </si>
  <si>
    <t>DEPARTAMENTO DEL MAGDALENA</t>
  </si>
  <si>
    <t>81161700 81112100 83111600</t>
  </si>
  <si>
    <t>N/A</t>
  </si>
  <si>
    <t>I</t>
  </si>
  <si>
    <t>FUNDACION EMPRESARIAL DE NUEVAS TECNOLOGIAS DE LA INFORMACION EN COLOMBIA-FUNTICS</t>
  </si>
  <si>
    <t>METROTEL REDES S.A.</t>
  </si>
  <si>
    <t xml:space="preserve">GOBERNACION DE CORDOBA </t>
  </si>
  <si>
    <t>DEPARTAMENTO DE CORDOBA - GOBERNACION DE CORDOBA</t>
  </si>
  <si>
    <t>811617 
811121 
831116</t>
  </si>
  <si>
    <t>Departamento 
de 
Guajira</t>
  </si>
  <si>
    <t>Implementacion de estrategias de aprovechamiento de las tic para el desarrollo del sector educativo mediante el corredor digital en el 
departamento de la Guajira</t>
  </si>
  <si>
    <t>METROTEL S.A -ESP</t>
  </si>
  <si>
    <t xml:space="preserve">FUNDACION  EMPRESARIAL  DE  NUEVAS  TECNOLOGIAS  DE  LA  INFORMACION DE COLOMBIA-FUNTICS </t>
  </si>
  <si>
    <t>DEPARTAMENTO DE LA GUAJIRA</t>
  </si>
  <si>
    <t>81161700 81112100</t>
  </si>
  <si>
    <t xml:space="preserve">811617 
811121 
831116 </t>
  </si>
  <si>
    <t>811617 
811121</t>
  </si>
  <si>
    <t>Fondo de Tecnologías de 
la Información y las 
Comunicaciones</t>
  </si>
  <si>
    <t xml:space="preserve">Implementar el “Proyecto Conexiones Digitales II”, orientado a la instalación, 
operación y mantenimiento de la infraestructura necesaria sobre las redes 
fijas y/o móviles, para la prestación de servicios en banda Ancha en los 
municipios incluidos en departamentos ofertados, cumpliendo las condiciones 
y niveles de servicios exigidos en el Anexo Técnico (3.150 Beneficiarios de 
Viviendas de Interés Prioritario – VIP). </t>
  </si>
  <si>
    <t xml:space="preserve">
Proveer el servicio de conectividad a internet a insittuciones educativas oficiales no certificadas del departamento de Bolívar señaladas en el anexo técnico Nº 1 bajo los criterios de calidad, disponibilidad y cobertura conforme a lo señalado en las directrices técnicas  establecidas en la ficha tecnica del programa conexión total del ministerio de educación nacional. </t>
  </si>
  <si>
    <t xml:space="preserve">DEPARTAMENTO DE BOLIVAR </t>
  </si>
  <si>
    <t xml:space="preserve">METROT EL S.A. E.S.P  </t>
  </si>
  <si>
    <t xml:space="preserve">Montaje, implementación, soporte de infraestructura y suminsitro de bienes para birndar conectividad a insituciones educativas del departamento de bolívar.  </t>
  </si>
  <si>
    <t>Implementación, montaje, operación de tecnologias de la información y las 
comunicaciones en instituciones educativas del departametno de Magdalena incluyendo suministro e instalación de equipos.</t>
  </si>
  <si>
    <t>FONDO DE TECNOLOGIAS DE LA INFORMACION  Y LAS COMUNICACIONES</t>
  </si>
  <si>
    <t xml:space="preserve">FUNDACION  EMPRESARIAL  DE  NUEVAS  TECNOLOGIAS  DE  LA  INFORMACION DE COLOMBIA
-FUNTICS </t>
  </si>
  <si>
    <t>DEPARTAMENTO DE BOLIVAR</t>
  </si>
  <si>
    <t>FUNDACION EMPRESARIAL DE NUEVAS TECNOLOGIAS DE LA INFORMACION DE COLOMBIA</t>
  </si>
  <si>
    <t>METROPOLITANA  DE  TELECOMUNICACIONES  SOCIEDAD  ANONIMA  EMPRESA  DE  SERVICIOS
PUBLICOS ,METROTEL S.A  ESP.</t>
  </si>
  <si>
    <t xml:space="preserve">81161700
81112100
</t>
  </si>
  <si>
    <t>El proponente no incluye certificado de ejecucion del contrato para comprobar la experiencia relacionada.</t>
  </si>
  <si>
    <t>Provision de infraestructura tecnologica para garantizar conectividad a instituciones educativas del departamento de cordoba incluyendo suministro de bienes e instalacion de los mismos</t>
  </si>
  <si>
    <t xml:space="preserve">Convenio de coperación y asociación entre el departamento de córdoba y la fundación empresarial de nuevas tecnologias de la información de colombia (FUNTICS) para proveer el servicio de conectividad a internet a instituciones educativas oficiales de 23 municipios no certificados del Departamento de córdoba. </t>
  </si>
  <si>
    <t xml:space="preserve">Fortalecimiento de la cultura ciudadana y democrática en ctel  a través de la IEP apoyada en TIC en el dpto del Magdalena </t>
  </si>
  <si>
    <t>Provisión de infraestructura tecnológica para garantizar conectividad a instituciones educativas del departamento de Córdoba incluyendo suministro de bienes e instalación de los mismos.</t>
  </si>
  <si>
    <t>Montaje e implementación de infraestructura tecnológica para la prestacion del servicio de conectividad a internet a 56 instituciones educaciones oficiales del Departamento del Cesar</t>
  </si>
  <si>
    <r>
      <t xml:space="preserve">En el acta de terminación y liquidación presentada por el oferente vienen con fecha de 30 de diciembre de 2015, por lo cual no es clara la fecha de terminación del contrato. Por otro lado, no se incluyen actividades, por los cual no cumple con lo solicitado en el pliego de condiciones, en los requisitos habilitantes donde solicita: </t>
    </r>
    <r>
      <rPr>
        <i/>
        <sz val="8"/>
        <rFont val="Calibri"/>
        <family val="2"/>
        <scheme val="minor"/>
      </rPr>
      <t xml:space="preserve">"....El objeto o las obligaciones de los contratos aportados deberá contener actividades de: 
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No se fue posible validar las actividades u obligaciones del contrato. ..".
</t>
    </r>
    <r>
      <rPr>
        <sz val="8"/>
        <rFont val="Calibri"/>
        <family val="2"/>
        <scheme val="minor"/>
      </rPr>
      <t xml:space="preserve">
Y en la última hoja (hoja de firmas) es diferente a las demás hojas del documento)</t>
    </r>
  </si>
  <si>
    <r>
      <t xml:space="preserve">La certificacion que presenta el proponente, no es valida ya que presentan un informe de actividades que realizó el interventor, mas no una certificación  donde se evidencie el cumplimiento del contrato ejecutado,  razon por la cual no cumple con lo solicitado en el pliego de condiciones, en la información adicional de contratos registrados, no contenida en el RUP, donde se solicita: </t>
    </r>
    <r>
      <rPr>
        <i/>
        <sz val="8"/>
        <color theme="1"/>
        <rFont val="Calibri"/>
        <family val="2"/>
        <scheme val="minor"/>
      </rPr>
      <t>"... La información de los contratos registrados que no se encuentre contenida en el RUP deberá ser acreditada con certificaciones de experiencia, actas de liquidación expedidas por el contratante o supervisor del contrato o cualquier otro documento soporte que permita validar la experiencia en los términos solicitados...."</t>
    </r>
    <r>
      <rPr>
        <sz val="8"/>
        <color theme="1"/>
        <rFont val="Calibri"/>
        <family val="2"/>
        <scheme val="minor"/>
      </rPr>
      <t>, por otro lado,  tambien se identifica una diferencia entre el valor del contrato reportado en la certificacion y el valor del RUP en los  SMLV´s.</t>
    </r>
  </si>
  <si>
    <r>
      <t>No cumple con lo solicitado en el pliego en los requisitos habilitantes minimos, donde se solicita que:</t>
    </r>
    <r>
      <rPr>
        <i/>
        <sz val="8"/>
        <color theme="1"/>
        <rFont val="Calibri"/>
        <family val="2"/>
        <scheme val="minor"/>
      </rPr>
      <t xml:space="preserve"> "… e)	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r>
  </si>
  <si>
    <r>
      <t xml:space="preserve">No cumple con lo solicitado en el pliego de condiciones, en los requisitos habilitantes donde solicita: </t>
    </r>
    <r>
      <rPr>
        <i/>
        <sz val="8"/>
        <color theme="1"/>
        <rFont val="Calibri"/>
        <family val="2"/>
        <scheme val="minor"/>
      </rPr>
      <t>"....El objeto o las obligaciones de los contratos aportados deberá contener actividades de: 
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No se fue posible validar las actividades u obligaciones del contrato. ..</t>
    </r>
    <r>
      <rPr>
        <sz val="8"/>
        <color theme="1"/>
        <rFont val="Calibri"/>
        <family val="2"/>
        <scheme val="minor"/>
      </rPr>
      <t>". 
Adicional a esto el cargo de la persona que firma la certificacion no es la idonea para emitir la certificacion, por lo cual no cumple con lo solicitado en el pliego:</t>
    </r>
    <r>
      <rPr>
        <i/>
        <sz val="8"/>
        <color theme="1"/>
        <rFont val="Calibri"/>
        <family val="2"/>
        <scheme val="minor"/>
      </rPr>
      <t xml:space="preserve"> "… e)	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</si>
</sst>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Red]\-&quot;$&quot;#,##0.00"/>
    <numFmt numFmtId="44" formatCode="_-&quot;$&quot;* #,##0.00_-;\-&quot;$&quot;* #,##0.00_-;_-&quot;$&quot;* &quot;-&quot;??_-;_-@_-"/>
    <numFmt numFmtId="164" formatCode="&quot;$&quot;\ #,##0;[Red]\-&quot;$&quot;\ #,##0"/>
    <numFmt numFmtId="165" formatCode="_-&quot;$&quot;\ * #,##0_-;\-&quot;$&quot;\ * #,##0_-;_-&quot;$&quot;\ * &quot;-&quot;_-;_-@_-"/>
    <numFmt numFmtId="166" formatCode="_(&quot;$&quot;\ * #,##0.00_);_(&quot;$&quot;\ * \(#,##0.00\);_(&quot;$&quot;\ * &quot;-&quot;??_);_(@_)"/>
    <numFmt numFmtId="167" formatCode="_(* #,##0.00_);_(* \(#,##0.00\);_(* &quot;-&quot;??_);_(@_)"/>
    <numFmt numFmtId="168" formatCode="_(&quot;$&quot;\ * #,##0_);_(&quot;$&quot;\ * \(#,##0\);_(&quot;$&quot;\ * &quot;-&quot;??_);_(@_)"/>
  </numFmts>
  <fonts count="18"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8"/>
      <name val="Calibri"/>
      <family val="2"/>
      <scheme val="minor"/>
    </font>
    <font>
      <sz val="10"/>
      <name val="Calibri"/>
      <family val="2"/>
      <scheme val="minor"/>
    </font>
    <font>
      <sz val="11"/>
      <name val="Calibri"/>
      <family val="2"/>
      <scheme val="minor"/>
    </font>
    <font>
      <b/>
      <sz val="11"/>
      <color theme="1"/>
      <name val="Arial Narrow"/>
      <family val="2"/>
    </font>
    <font>
      <sz val="11"/>
      <color theme="1"/>
      <name val="Arial Narrow"/>
      <family val="2"/>
    </font>
    <font>
      <sz val="8"/>
      <color rgb="FF000000"/>
      <name val="Arial Narrow"/>
      <family val="2"/>
    </font>
    <font>
      <sz val="9"/>
      <color rgb="FF000000"/>
      <name val="Arial Narrow"/>
      <family val="2"/>
    </font>
    <font>
      <b/>
      <sz val="10"/>
      <name val="Calibri"/>
      <family val="2"/>
      <scheme val="minor"/>
    </font>
    <font>
      <i/>
      <sz val="8"/>
      <name val="Calibri"/>
      <family val="2"/>
      <scheme val="minor"/>
    </font>
    <font>
      <i/>
      <sz val="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0" tint="-0.14999847407452621"/>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indexed="64"/>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s>
  <cellStyleXfs count="5">
    <xf numFmtId="0" fontId="0" fillId="0" borderId="0"/>
    <xf numFmtId="167"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143">
    <xf numFmtId="0" fontId="0" fillId="0" borderId="0" xfId="0"/>
    <xf numFmtId="0" fontId="0" fillId="2" borderId="0" xfId="0" applyFill="1" applyBorder="1"/>
    <xf numFmtId="0" fontId="3" fillId="2" borderId="0" xfId="0" applyFont="1" applyFill="1" applyBorder="1"/>
    <xf numFmtId="0" fontId="4" fillId="2" borderId="0" xfId="0" applyFont="1" applyFill="1" applyBorder="1" applyAlignment="1">
      <alignmen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center" vertical="center"/>
    </xf>
    <xf numFmtId="0" fontId="7" fillId="2" borderId="0" xfId="0" applyFont="1" applyFill="1" applyBorder="1"/>
    <xf numFmtId="3" fontId="0" fillId="0" borderId="1" xfId="0" applyNumberFormat="1" applyBorder="1"/>
    <xf numFmtId="0" fontId="0" fillId="0" borderId="1" xfId="0" applyBorder="1" applyAlignment="1">
      <alignment horizontal="center"/>
    </xf>
    <xf numFmtId="0" fontId="0" fillId="0" borderId="0" xfId="0" applyFill="1" applyBorder="1"/>
    <xf numFmtId="0" fontId="4" fillId="2" borderId="0" xfId="0" applyFont="1" applyFill="1" applyBorder="1" applyAlignment="1">
      <alignment horizontal="left"/>
    </xf>
    <xf numFmtId="0" fontId="0" fillId="0" borderId="1" xfId="0" applyBorder="1" applyAlignment="1">
      <alignment horizontal="center" vertical="center"/>
    </xf>
    <xf numFmtId="0" fontId="0" fillId="0" borderId="0" xfId="0" applyAlignment="1">
      <alignment horizontal="center" vertical="center"/>
    </xf>
    <xf numFmtId="0" fontId="7" fillId="3" borderId="1" xfId="0" applyFont="1" applyFill="1" applyBorder="1" applyAlignment="1">
      <alignment horizontal="center" vertic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9"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0" fontId="4" fillId="2" borderId="0" xfId="0" applyFont="1" applyFill="1" applyBorder="1" applyAlignment="1">
      <alignment vertical="center"/>
    </xf>
    <xf numFmtId="0" fontId="2" fillId="0" borderId="12" xfId="0" applyFont="1" applyFill="1" applyBorder="1" applyAlignment="1">
      <alignment vertical="center" wrapText="1"/>
    </xf>
    <xf numFmtId="0" fontId="4" fillId="2" borderId="11" xfId="0" applyFont="1" applyFill="1" applyBorder="1" applyAlignment="1">
      <alignment horizontal="center" vertical="center" wrapText="1"/>
    </xf>
    <xf numFmtId="0" fontId="4" fillId="2" borderId="7" xfId="0" applyFont="1" applyFill="1" applyBorder="1" applyAlignment="1">
      <alignment horizontal="center"/>
    </xf>
    <xf numFmtId="167" fontId="7" fillId="3" borderId="1" xfId="1" applyNumberFormat="1" applyFont="1" applyFill="1" applyBorder="1" applyAlignment="1">
      <alignment vertical="center" wrapText="1"/>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8" fontId="7" fillId="3" borderId="1" xfId="2" applyNumberFormat="1" applyFont="1" applyFill="1" applyBorder="1" applyAlignment="1">
      <alignment vertical="center" wrapText="1"/>
    </xf>
    <xf numFmtId="0" fontId="7" fillId="3" borderId="1" xfId="0" applyFont="1" applyFill="1" applyBorder="1" applyAlignment="1">
      <alignment vertical="center" wrapText="1"/>
    </xf>
    <xf numFmtId="166" fontId="7" fillId="3" borderId="1" xfId="2" applyNumberFormat="1" applyFont="1" applyFill="1" applyBorder="1" applyAlignment="1">
      <alignment vertical="center" wrapText="1"/>
    </xf>
    <xf numFmtId="9" fontId="7" fillId="3"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0" fillId="2" borderId="0" xfId="0" applyFill="1" applyBorder="1" applyAlignment="1">
      <alignment horizontal="justify" vertical="center"/>
    </xf>
    <xf numFmtId="168" fontId="7" fillId="0" borderId="0" xfId="2" applyNumberFormat="1" applyFont="1" applyFill="1" applyBorder="1" applyAlignment="1">
      <alignment vertical="center" wrapText="1"/>
    </xf>
    <xf numFmtId="166" fontId="0" fillId="0" borderId="0" xfId="0" applyNumberFormat="1" applyFill="1" applyBorder="1"/>
    <xf numFmtId="168" fontId="0" fillId="0" borderId="0" xfId="0" applyNumberFormat="1" applyFill="1" applyBorder="1"/>
    <xf numFmtId="167" fontId="7" fillId="0" borderId="0" xfId="1" applyNumberFormat="1" applyFont="1" applyFill="1" applyBorder="1" applyAlignment="1">
      <alignment vertical="center" wrapText="1"/>
    </xf>
    <xf numFmtId="0" fontId="13" fillId="0" borderId="16" xfId="0" applyFont="1" applyBorder="1" applyAlignment="1">
      <alignment vertical="center" wrapText="1"/>
    </xf>
    <xf numFmtId="0" fontId="0" fillId="0" borderId="8" xfId="0" applyBorder="1" applyAlignment="1">
      <alignment horizontal="center" vertical="center"/>
    </xf>
    <xf numFmtId="0" fontId="0" fillId="0" borderId="9" xfId="0" applyBorder="1"/>
    <xf numFmtId="164" fontId="14" fillId="0" borderId="20" xfId="0" applyNumberFormat="1" applyFont="1" applyBorder="1" applyAlignment="1">
      <alignment horizontal="right" vertical="center" wrapText="1"/>
    </xf>
    <xf numFmtId="0" fontId="0" fillId="0" borderId="2" xfId="0" applyBorder="1"/>
    <xf numFmtId="0" fontId="0" fillId="0" borderId="23" xfId="0" applyBorder="1"/>
    <xf numFmtId="0" fontId="0" fillId="0" borderId="17" xfId="0" applyBorder="1"/>
    <xf numFmtId="9" fontId="0" fillId="0" borderId="7" xfId="0" applyNumberFormat="1" applyBorder="1"/>
    <xf numFmtId="0" fontId="4" fillId="2" borderId="0" xfId="0" applyFont="1" applyFill="1" applyBorder="1" applyAlignment="1">
      <alignment horizontal="center"/>
    </xf>
    <xf numFmtId="0" fontId="5" fillId="6" borderId="19"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7" fillId="3" borderId="1" xfId="1" applyNumberFormat="1" applyFont="1" applyFill="1" applyBorder="1" applyAlignment="1">
      <alignment vertical="center" wrapText="1"/>
    </xf>
    <xf numFmtId="0" fontId="11" fillId="0" borderId="30"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5" xfId="0" applyFont="1" applyBorder="1" applyAlignment="1">
      <alignment horizontal="center" vertical="center" wrapText="1"/>
    </xf>
    <xf numFmtId="0" fontId="12" fillId="0" borderId="35"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32" xfId="0" applyFont="1" applyBorder="1" applyAlignment="1">
      <alignment horizontal="center" vertical="center" wrapText="1"/>
    </xf>
    <xf numFmtId="0" fontId="6" fillId="0" borderId="1" xfId="0" applyFont="1" applyFill="1" applyBorder="1" applyAlignment="1">
      <alignment horizontal="center" vertical="center" wrapText="1"/>
    </xf>
    <xf numFmtId="165" fontId="14" fillId="0" borderId="20" xfId="3" applyFont="1" applyBorder="1" applyAlignment="1">
      <alignment horizontal="right" vertical="center" wrapText="1"/>
    </xf>
    <xf numFmtId="0" fontId="0" fillId="0" borderId="1" xfId="0" applyFill="1" applyBorder="1" applyAlignment="1">
      <alignment horizontal="center"/>
    </xf>
    <xf numFmtId="3" fontId="0" fillId="0" borderId="1" xfId="0" applyNumberFormat="1" applyFill="1" applyBorder="1"/>
    <xf numFmtId="8" fontId="0" fillId="0" borderId="0" xfId="0" applyNumberFormat="1"/>
    <xf numFmtId="1" fontId="0" fillId="0" borderId="26" xfId="0" applyNumberFormat="1" applyBorder="1"/>
    <xf numFmtId="44" fontId="7" fillId="3" borderId="1" xfId="1" applyNumberFormat="1" applyFont="1" applyFill="1" applyBorder="1" applyAlignment="1">
      <alignment vertical="center" wrapText="1"/>
    </xf>
    <xf numFmtId="1" fontId="0" fillId="0" borderId="25" xfId="0" applyNumberFormat="1" applyBorder="1"/>
    <xf numFmtId="0" fontId="0" fillId="0" borderId="0" xfId="0" applyFill="1" applyBorder="1" applyAlignment="1">
      <alignment vertical="center" wrapText="1"/>
    </xf>
    <xf numFmtId="0" fontId="7" fillId="3" borderId="1" xfId="0" applyFont="1" applyFill="1" applyBorder="1" applyAlignment="1">
      <alignment horizontal="left" vertical="center" wrapText="1"/>
    </xf>
    <xf numFmtId="167" fontId="7" fillId="3" borderId="1" xfId="1" applyFont="1" applyFill="1" applyBorder="1" applyAlignment="1">
      <alignment vertical="center" wrapText="1"/>
    </xf>
    <xf numFmtId="167" fontId="7" fillId="3" borderId="1" xfId="1" applyFont="1" applyFill="1" applyBorder="1" applyAlignment="1">
      <alignment horizontal="right" vertical="center" wrapText="1"/>
    </xf>
    <xf numFmtId="167" fontId="8" fillId="3" borderId="1" xfId="1" applyFont="1" applyFill="1" applyBorder="1" applyAlignment="1">
      <alignment horizontal="justify" vertical="center" wrapText="1"/>
    </xf>
    <xf numFmtId="0" fontId="7" fillId="3" borderId="1" xfId="0" applyFont="1" applyFill="1" applyBorder="1" applyAlignment="1">
      <alignment vertical="top" wrapText="1"/>
    </xf>
    <xf numFmtId="167" fontId="0" fillId="2" borderId="0" xfId="0" applyNumberFormat="1" applyFill="1" applyBorder="1"/>
    <xf numFmtId="9" fontId="7" fillId="3" borderId="1" xfId="4" applyNumberFormat="1" applyFont="1" applyFill="1" applyBorder="1" applyAlignment="1">
      <alignment vertical="center" wrapText="1"/>
    </xf>
    <xf numFmtId="167" fontId="8" fillId="3" borderId="1" xfId="1" applyFont="1" applyFill="1" applyBorder="1" applyAlignment="1">
      <alignment horizontal="right" vertical="center" wrapText="1"/>
    </xf>
    <xf numFmtId="0" fontId="7" fillId="3" borderId="1" xfId="1" applyNumberFormat="1" applyFont="1" applyFill="1" applyBorder="1" applyAlignment="1">
      <alignment vertical="top" wrapText="1"/>
    </xf>
    <xf numFmtId="10" fontId="0" fillId="0" borderId="1" xfId="0" applyNumberFormat="1" applyFill="1" applyBorder="1" applyAlignment="1">
      <alignment horizontal="center" vertical="center" wrapText="1"/>
    </xf>
    <xf numFmtId="0" fontId="0" fillId="0" borderId="1" xfId="0"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3" fillId="2" borderId="15"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5" xfId="0" applyFont="1" applyFill="1" applyBorder="1" applyAlignment="1">
      <alignment horizontal="center"/>
    </xf>
    <xf numFmtId="0" fontId="4" fillId="2" borderId="13" xfId="0" applyFont="1" applyFill="1" applyBorder="1" applyAlignment="1">
      <alignment horizontal="center"/>
    </xf>
    <xf numFmtId="0" fontId="4" fillId="2" borderId="14" xfId="0" applyFont="1" applyFill="1" applyBorder="1" applyAlignment="1">
      <alignment horizontal="center"/>
    </xf>
    <xf numFmtId="0" fontId="0" fillId="2" borderId="37" xfId="0" applyFill="1" applyBorder="1" applyAlignment="1">
      <alignment horizontal="center"/>
    </xf>
    <xf numFmtId="0" fontId="0" fillId="2" borderId="38" xfId="0" applyFill="1" applyBorder="1" applyAlignment="1">
      <alignment horizontal="center"/>
    </xf>
    <xf numFmtId="0" fontId="0" fillId="2" borderId="17"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3" fillId="2" borderId="2" xfId="0" quotePrefix="1"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1" xfId="0" applyFont="1" applyFill="1" applyBorder="1" applyAlignment="1">
      <alignment horizontal="left" vertical="center" wrapText="1"/>
    </xf>
    <xf numFmtId="167" fontId="4" fillId="4" borderId="2" xfId="1" applyFont="1" applyFill="1" applyBorder="1" applyAlignment="1">
      <alignment horizontal="center" vertical="center" wrapText="1"/>
    </xf>
    <xf numFmtId="167" fontId="4" fillId="4" borderId="3" xfId="1" applyFont="1" applyFill="1" applyBorder="1" applyAlignment="1">
      <alignment horizontal="center" vertical="center" wrapText="1"/>
    </xf>
    <xf numFmtId="167" fontId="4" fillId="4" borderId="4" xfId="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2" borderId="0" xfId="0" applyFont="1" applyFill="1" applyBorder="1" applyAlignment="1">
      <alignment horizontal="center"/>
    </xf>
    <xf numFmtId="0" fontId="4" fillId="2" borderId="5" xfId="0" applyFont="1" applyFill="1" applyBorder="1" applyAlignment="1">
      <alignment horizontal="left"/>
    </xf>
    <xf numFmtId="0" fontId="4" fillId="2" borderId="1"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4" xfId="0" applyFont="1" applyFill="1" applyBorder="1" applyAlignment="1">
      <alignment horizontal="center" vertical="center" wrapText="1"/>
    </xf>
    <xf numFmtId="1" fontId="4" fillId="2" borderId="24"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10"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4" fillId="2"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29" xfId="0" applyFont="1" applyFill="1" applyBorder="1" applyAlignment="1">
      <alignment horizontal="center" vertical="center"/>
    </xf>
    <xf numFmtId="0" fontId="4" fillId="0" borderId="0" xfId="0" applyFont="1" applyFill="1" applyBorder="1" applyAlignment="1">
      <alignment horizontal="center" vertical="center"/>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12" fillId="0" borderId="36" xfId="0" applyFont="1" applyBorder="1" applyAlignment="1">
      <alignment vertical="center" wrapText="1"/>
    </xf>
    <xf numFmtId="0" fontId="12" fillId="0" borderId="33" xfId="0" applyFont="1" applyBorder="1" applyAlignment="1">
      <alignment vertical="center" wrapText="1"/>
    </xf>
    <xf numFmtId="0" fontId="12" fillId="0" borderId="32" xfId="0" applyFont="1" applyBorder="1" applyAlignment="1">
      <alignment vertical="center" wrapText="1"/>
    </xf>
  </cellXfs>
  <cellStyles count="5">
    <cellStyle name="Millares" xfId="1" builtinId="3"/>
    <cellStyle name="Moneda" xfId="2" builtinId="4"/>
    <cellStyle name="Moneda [0]" xfId="3" builtinId="7"/>
    <cellStyle name="Normal" xfId="0" builtinId="0"/>
    <cellStyle name="Porcentaje" xfId="4"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5"/>
  <sheetViews>
    <sheetView topLeftCell="A12" zoomScale="88" zoomScaleNormal="100" workbookViewId="0">
      <selection activeCell="A22" sqref="A22:C22"/>
    </sheetView>
  </sheetViews>
  <sheetFormatPr baseColWidth="10" defaultColWidth="9.1640625" defaultRowHeight="15" x14ac:dyDescent="0.2"/>
  <cols>
    <col min="1" max="1" width="36.83203125" style="1" customWidth="1"/>
    <col min="2" max="2" width="6.5" style="1" customWidth="1"/>
    <col min="3" max="3" width="11.6640625" style="1" customWidth="1"/>
    <col min="4" max="4" width="16.1640625" style="1" customWidth="1"/>
    <col min="5" max="5" width="18.6640625" style="1" customWidth="1"/>
    <col min="6" max="6" width="10.1640625" style="1" customWidth="1"/>
    <col min="7" max="7" width="9.83203125" style="1" customWidth="1"/>
    <col min="8" max="8" width="12.1640625" style="1" customWidth="1"/>
    <col min="9" max="9" width="6.5" style="1" customWidth="1"/>
    <col min="10" max="10" width="1.83203125" style="1" customWidth="1"/>
    <col min="11" max="11" width="14.1640625" style="1" customWidth="1"/>
    <col min="12" max="16384" width="9.1640625" style="1"/>
  </cols>
  <sheetData>
    <row r="1" spans="1:11" ht="15.75" customHeight="1" thickBot="1" x14ac:dyDescent="0.25">
      <c r="A1" s="21" t="s">
        <v>0</v>
      </c>
      <c r="B1" s="81" t="s">
        <v>95</v>
      </c>
      <c r="C1" s="82"/>
      <c r="D1" s="82"/>
      <c r="E1" s="82"/>
      <c r="F1" s="82"/>
      <c r="G1" s="82"/>
      <c r="H1" s="82"/>
      <c r="I1" s="82"/>
      <c r="J1" s="82"/>
      <c r="K1" s="83"/>
    </row>
    <row r="2" spans="1:11" ht="15.75" customHeight="1" x14ac:dyDescent="0.2">
      <c r="A2" s="45"/>
      <c r="B2" s="15"/>
      <c r="C2" s="15"/>
      <c r="D2" s="15"/>
      <c r="E2" s="15"/>
      <c r="F2" s="15"/>
      <c r="G2" s="15"/>
      <c r="H2" s="15"/>
      <c r="I2" s="15"/>
      <c r="J2" s="15"/>
      <c r="K2" s="15"/>
    </row>
    <row r="3" spans="1:11" ht="15.75" customHeight="1" x14ac:dyDescent="0.2">
      <c r="A3" s="14"/>
      <c r="B3" s="15"/>
      <c r="C3" s="15"/>
      <c r="D3" s="15"/>
      <c r="E3" s="15"/>
      <c r="F3" s="15"/>
      <c r="G3" s="15"/>
      <c r="H3" s="15"/>
      <c r="I3" s="15"/>
      <c r="J3" s="15"/>
      <c r="K3" s="15"/>
    </row>
    <row r="4" spans="1:11" ht="15.75" customHeight="1" x14ac:dyDescent="0.2">
      <c r="A4" s="95" t="s">
        <v>1</v>
      </c>
      <c r="B4" s="96"/>
      <c r="C4" s="96"/>
      <c r="D4" s="96"/>
      <c r="E4" s="96"/>
      <c r="F4" s="96"/>
      <c r="G4" s="96"/>
      <c r="H4" s="96"/>
      <c r="I4" s="97"/>
      <c r="J4" s="15"/>
      <c r="K4" s="15"/>
    </row>
    <row r="5" spans="1:11" ht="15.75" customHeight="1" x14ac:dyDescent="0.2">
      <c r="A5" s="110"/>
      <c r="B5" s="110"/>
      <c r="C5" s="110"/>
      <c r="D5" s="110"/>
      <c r="E5" s="110"/>
      <c r="F5" s="110"/>
      <c r="G5" s="110"/>
      <c r="H5" s="110"/>
      <c r="I5" s="110"/>
      <c r="J5" s="15"/>
      <c r="K5" s="15"/>
    </row>
    <row r="6" spans="1:11" ht="47.25" customHeight="1" x14ac:dyDescent="0.2">
      <c r="A6" s="20" t="s">
        <v>27</v>
      </c>
      <c r="B6" s="112" t="s">
        <v>28</v>
      </c>
      <c r="C6" s="112"/>
      <c r="D6" s="84" t="s">
        <v>29</v>
      </c>
      <c r="E6" s="85"/>
      <c r="F6" s="85"/>
      <c r="G6" s="85"/>
      <c r="H6" s="85"/>
      <c r="I6" s="86"/>
      <c r="J6" s="15"/>
      <c r="K6" s="15"/>
    </row>
    <row r="7" spans="1:11" ht="29.25" customHeight="1" x14ac:dyDescent="0.2">
      <c r="A7" s="19" t="s">
        <v>99</v>
      </c>
      <c r="B7" s="77">
        <v>0.35</v>
      </c>
      <c r="C7" s="77"/>
      <c r="D7" s="78" t="s">
        <v>3</v>
      </c>
      <c r="E7" s="78"/>
      <c r="F7" s="78"/>
      <c r="G7" s="78"/>
      <c r="H7" s="78"/>
      <c r="I7" s="78"/>
      <c r="J7" s="15"/>
      <c r="K7" s="15"/>
    </row>
    <row r="8" spans="1:11" ht="23.25" customHeight="1" x14ac:dyDescent="0.2">
      <c r="A8" s="19" t="s">
        <v>96</v>
      </c>
      <c r="B8" s="77">
        <v>0.35</v>
      </c>
      <c r="C8" s="77"/>
      <c r="D8" s="78" t="s">
        <v>4</v>
      </c>
      <c r="E8" s="78"/>
      <c r="F8" s="78"/>
      <c r="G8" s="78"/>
      <c r="H8" s="78"/>
      <c r="I8" s="78"/>
      <c r="J8" s="15"/>
      <c r="K8" s="15"/>
    </row>
    <row r="9" spans="1:11" ht="23.25" customHeight="1" x14ac:dyDescent="0.2">
      <c r="A9" s="19" t="s">
        <v>97</v>
      </c>
      <c r="B9" s="124">
        <v>0.15</v>
      </c>
      <c r="C9" s="124"/>
      <c r="D9" s="125" t="s">
        <v>4</v>
      </c>
      <c r="E9" s="125"/>
      <c r="F9" s="125"/>
      <c r="G9" s="125"/>
      <c r="H9" s="125"/>
      <c r="I9" s="125"/>
      <c r="J9" s="67"/>
      <c r="K9" s="15"/>
    </row>
    <row r="10" spans="1:11" ht="23.25" customHeight="1" x14ac:dyDescent="0.2">
      <c r="A10" s="19" t="s">
        <v>98</v>
      </c>
      <c r="B10" s="77">
        <v>0.15</v>
      </c>
      <c r="C10" s="77"/>
      <c r="D10" s="78" t="s">
        <v>4</v>
      </c>
      <c r="E10" s="78"/>
      <c r="F10" s="78"/>
      <c r="G10" s="78"/>
      <c r="H10" s="78"/>
      <c r="I10" s="78"/>
      <c r="J10" s="15"/>
      <c r="K10" s="15"/>
    </row>
    <row r="11" spans="1:11" ht="16.5" customHeight="1" x14ac:dyDescent="0.2">
      <c r="A11" s="16"/>
      <c r="B11" s="16"/>
      <c r="C11" s="16"/>
      <c r="D11" s="16"/>
      <c r="E11" s="16"/>
      <c r="F11" s="5"/>
      <c r="G11" s="5"/>
      <c r="H11" s="17"/>
      <c r="I11" s="18"/>
      <c r="J11" s="15"/>
      <c r="K11" s="15"/>
    </row>
    <row r="12" spans="1:11" ht="18" customHeight="1" x14ac:dyDescent="0.2">
      <c r="A12" s="107" t="s">
        <v>90</v>
      </c>
      <c r="B12" s="108"/>
      <c r="C12" s="108"/>
      <c r="D12" s="108"/>
      <c r="E12" s="108"/>
      <c r="F12" s="108"/>
      <c r="G12" s="108"/>
      <c r="H12" s="108"/>
      <c r="I12" s="108"/>
      <c r="J12" s="15"/>
      <c r="K12" s="15"/>
    </row>
    <row r="13" spans="1:11" ht="49" customHeight="1" x14ac:dyDescent="0.2">
      <c r="A13" s="79" t="s">
        <v>80</v>
      </c>
      <c r="B13" s="80"/>
      <c r="C13" s="79" t="s">
        <v>81</v>
      </c>
      <c r="D13" s="80"/>
      <c r="E13" s="79" t="s">
        <v>82</v>
      </c>
      <c r="F13" s="80"/>
      <c r="G13" s="84" t="s">
        <v>83</v>
      </c>
      <c r="H13" s="85"/>
      <c r="I13" s="86"/>
      <c r="J13" s="15"/>
      <c r="K13" s="15"/>
    </row>
    <row r="14" spans="1:11" ht="51" customHeight="1" x14ac:dyDescent="0.2">
      <c r="A14" s="79">
        <f>+'2. Exp habilitante EJECUTADA'!A17+'3. Exp habilitante EN EJEC'!A18</f>
        <v>10</v>
      </c>
      <c r="B14" s="80"/>
      <c r="C14" s="79">
        <f>+'2. Exp habilitante EJECUTADA'!A17</f>
        <v>10</v>
      </c>
      <c r="D14" s="80"/>
      <c r="E14" s="79">
        <f>+'3. Exp habilitante EN EJEC'!A18</f>
        <v>0</v>
      </c>
      <c r="F14" s="80"/>
      <c r="G14" s="100">
        <f>IF(AND(C14&gt;=E14,A14&lt;=10),1,0)</f>
        <v>1</v>
      </c>
      <c r="H14" s="101"/>
      <c r="I14" s="102"/>
      <c r="J14" s="15"/>
      <c r="K14" s="15"/>
    </row>
    <row r="15" spans="1:11" ht="15" customHeight="1" x14ac:dyDescent="0.2">
      <c r="A15" s="3"/>
      <c r="B15" s="4"/>
      <c r="C15" s="4"/>
      <c r="D15" s="4"/>
      <c r="E15" s="4"/>
      <c r="F15" s="3"/>
      <c r="G15" s="3"/>
      <c r="H15" s="3"/>
      <c r="I15" s="3"/>
    </row>
    <row r="16" spans="1:11" ht="15" customHeight="1" x14ac:dyDescent="0.2">
      <c r="A16" s="107" t="s">
        <v>91</v>
      </c>
      <c r="B16" s="108"/>
      <c r="C16" s="108"/>
      <c r="D16" s="108"/>
      <c r="E16" s="108"/>
      <c r="F16" s="108"/>
      <c r="G16" s="108"/>
      <c r="H16" s="108"/>
      <c r="I16" s="108"/>
      <c r="J16" s="108"/>
      <c r="K16" s="109"/>
    </row>
    <row r="17" spans="1:11" ht="30" customHeight="1" x14ac:dyDescent="0.2">
      <c r="A17" s="103" t="s">
        <v>31</v>
      </c>
      <c r="B17" s="103"/>
      <c r="C17" s="103"/>
      <c r="D17" s="103"/>
      <c r="E17" s="103"/>
      <c r="F17" s="103"/>
      <c r="G17" s="103"/>
      <c r="H17" s="103"/>
      <c r="I17" s="104">
        <f>+'2. Exp habilitante EJECUTADA'!Q16+'3. Exp habilitante EN EJEC'!O17</f>
        <v>74673.919999999998</v>
      </c>
      <c r="J17" s="105"/>
      <c r="K17" s="106"/>
    </row>
    <row r="18" spans="1:11" ht="15" customHeight="1" x14ac:dyDescent="0.2">
      <c r="A18" s="10"/>
      <c r="B18" s="10"/>
      <c r="C18" s="10"/>
      <c r="D18" s="10"/>
      <c r="E18" s="10"/>
      <c r="F18" s="10"/>
      <c r="G18" s="10"/>
      <c r="H18" s="10"/>
      <c r="I18" s="10"/>
      <c r="J18" s="10"/>
      <c r="K18" s="10"/>
    </row>
    <row r="19" spans="1:11" ht="10.5" customHeight="1" x14ac:dyDescent="0.2">
      <c r="A19" s="111"/>
      <c r="B19" s="111"/>
      <c r="C19" s="111"/>
      <c r="D19" s="111"/>
      <c r="E19" s="111"/>
      <c r="F19" s="111"/>
      <c r="G19" s="111"/>
      <c r="H19" s="111"/>
      <c r="I19" s="111"/>
      <c r="J19" s="111"/>
      <c r="K19" s="111"/>
    </row>
    <row r="20" spans="1:11" ht="30" customHeight="1" thickBot="1" x14ac:dyDescent="0.25">
      <c r="A20" s="98" t="s">
        <v>25</v>
      </c>
      <c r="B20" s="99"/>
      <c r="C20" s="99"/>
      <c r="D20" s="85"/>
      <c r="E20" s="85"/>
      <c r="F20" s="85"/>
      <c r="G20" s="86"/>
      <c r="H20" s="84" t="s">
        <v>2</v>
      </c>
      <c r="I20" s="85"/>
      <c r="J20" s="85"/>
      <c r="K20" s="86"/>
    </row>
    <row r="21" spans="1:11" ht="30" customHeight="1" thickBot="1" x14ac:dyDescent="0.25">
      <c r="A21" s="117" t="s">
        <v>39</v>
      </c>
      <c r="B21" s="118"/>
      <c r="C21" s="119"/>
      <c r="D21" s="120" t="s">
        <v>41</v>
      </c>
      <c r="E21" s="85"/>
      <c r="F21" s="85"/>
      <c r="G21" s="86"/>
      <c r="H21" s="98">
        <f>+IF($I$17&gt;=$D$22,1,0)</f>
        <v>0</v>
      </c>
      <c r="I21" s="99"/>
      <c r="J21" s="99"/>
      <c r="K21" s="113"/>
    </row>
    <row r="22" spans="1:11" ht="126" customHeight="1" thickBot="1" x14ac:dyDescent="0.25">
      <c r="A22" s="117" t="s">
        <v>70</v>
      </c>
      <c r="B22" s="118"/>
      <c r="C22" s="119"/>
      <c r="D22" s="121">
        <f>VLOOKUP(A22,'Hoja 1 variables'!H4:K9,4,FALSE)</f>
        <v>122186.13098113242</v>
      </c>
      <c r="E22" s="122"/>
      <c r="F22" s="122"/>
      <c r="G22" s="123"/>
      <c r="H22" s="114"/>
      <c r="I22" s="115"/>
      <c r="J22" s="115"/>
      <c r="K22" s="116"/>
    </row>
    <row r="23" spans="1:11" ht="15" customHeight="1" thickBot="1" x14ac:dyDescent="0.25">
      <c r="A23" s="2"/>
      <c r="B23" s="2"/>
      <c r="C23" s="2"/>
      <c r="D23" s="2"/>
      <c r="E23" s="2"/>
      <c r="F23" s="2"/>
      <c r="G23" s="2"/>
      <c r="H23" s="2"/>
      <c r="I23" s="2"/>
    </row>
    <row r="24" spans="1:11" ht="15" customHeight="1" thickBot="1" x14ac:dyDescent="0.25">
      <c r="A24" s="87" t="s">
        <v>92</v>
      </c>
      <c r="B24" s="88"/>
      <c r="C24" s="88"/>
      <c r="D24" s="88"/>
      <c r="E24" s="88"/>
      <c r="F24" s="88"/>
      <c r="G24" s="88"/>
      <c r="H24" s="88"/>
      <c r="I24" s="88"/>
      <c r="J24" s="88"/>
      <c r="K24" s="89"/>
    </row>
    <row r="25" spans="1:11" ht="16" thickBot="1" x14ac:dyDescent="0.25">
      <c r="A25" s="90" t="s">
        <v>93</v>
      </c>
      <c r="B25" s="91"/>
      <c r="C25" s="91"/>
      <c r="D25" s="91"/>
      <c r="E25" s="91"/>
      <c r="F25" s="91"/>
      <c r="G25" s="91"/>
      <c r="H25" s="92">
        <f>+IF(SUM(H21,G14)=2,1,0)</f>
        <v>0</v>
      </c>
      <c r="I25" s="93"/>
      <c r="J25" s="93"/>
      <c r="K25" s="94"/>
    </row>
  </sheetData>
  <sheetProtection algorithmName="SHA-512" hashValue="Y7Wkj/4a2+/nOMAXqjy7GkmDBIw0Dpg3Q9IWqTYNbx+T7vJ3HNx+MBlGSWFO3YRGGyjsFuTEVNljbykcfVCQLQ==" saltValue="VJ/QvvSmrYyvsFFO9xl6ug==" spinCount="100000" sheet="1" objects="1" scenarios="1"/>
  <dataConsolidate/>
  <mergeCells count="36">
    <mergeCell ref="H21:K22"/>
    <mergeCell ref="D8:I8"/>
    <mergeCell ref="B10:C10"/>
    <mergeCell ref="D10:I10"/>
    <mergeCell ref="A22:C22"/>
    <mergeCell ref="A21:C21"/>
    <mergeCell ref="D21:G21"/>
    <mergeCell ref="D22:G22"/>
    <mergeCell ref="A12:I12"/>
    <mergeCell ref="A13:B13"/>
    <mergeCell ref="C13:D13"/>
    <mergeCell ref="E13:F13"/>
    <mergeCell ref="B9:C9"/>
    <mergeCell ref="D9:I9"/>
    <mergeCell ref="A24:K24"/>
    <mergeCell ref="A25:G25"/>
    <mergeCell ref="H25:K25"/>
    <mergeCell ref="A4:I4"/>
    <mergeCell ref="A20:G20"/>
    <mergeCell ref="B8:C8"/>
    <mergeCell ref="E14:F14"/>
    <mergeCell ref="G13:I13"/>
    <mergeCell ref="G14:I14"/>
    <mergeCell ref="A17:H17"/>
    <mergeCell ref="I17:K17"/>
    <mergeCell ref="A16:K16"/>
    <mergeCell ref="A5:I5"/>
    <mergeCell ref="A19:K19"/>
    <mergeCell ref="H20:K20"/>
    <mergeCell ref="B6:C6"/>
    <mergeCell ref="B7:C7"/>
    <mergeCell ref="D7:I7"/>
    <mergeCell ref="A14:B14"/>
    <mergeCell ref="C14:D14"/>
    <mergeCell ref="B1:K1"/>
    <mergeCell ref="D6:I6"/>
  </mergeCells>
  <dataValidations count="2">
    <dataValidation type="list" showInputMessage="1" showErrorMessage="1" prompt="Seleccionar SI o NO" sqref="D6:D10 F11:G11" xr:uid="{00000000-0002-0000-0100-000000000000}">
      <formula1>RESPUESTASINO</formula1>
    </dataValidation>
    <dataValidation showInputMessage="1" showErrorMessage="1" prompt="Seleccionar SI o NO" sqref="G13:I13 G14:I14" xr:uid="{08ABB49C-2ED8-DD43-A594-483F1561AE57}"/>
  </dataValidations>
  <pageMargins left="0.70866141732283472" right="0.70866141732283472" top="1.4960629921259843" bottom="0.74803149606299213" header="0.31496062992125984" footer="0.31496062992125984"/>
  <pageSetup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492B792C-9303-4EC9-BFE0-1FFF15668F0E}">
          <x14:formula1>
            <xm:f>'Hoja 1 variables'!$H$4:$H$9</xm:f>
          </x14:formula1>
          <xm:sqref>A22:C22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22"/>
  <sheetViews>
    <sheetView topLeftCell="U14" zoomScale="130" zoomScaleNormal="130" workbookViewId="0">
      <selection activeCell="AB15" sqref="AB15"/>
    </sheetView>
  </sheetViews>
  <sheetFormatPr baseColWidth="10" defaultColWidth="9.1640625" defaultRowHeight="15" x14ac:dyDescent="0.2"/>
  <cols>
    <col min="1" max="1" width="6.6640625" style="1" customWidth="1"/>
    <col min="2" max="2" width="21" style="1" customWidth="1"/>
    <col min="3" max="3" width="20.5" style="1" customWidth="1"/>
    <col min="4" max="4" width="9" style="1" customWidth="1"/>
    <col min="5" max="5" width="8.5" style="1" customWidth="1"/>
    <col min="6" max="6" width="21.1640625" style="1" customWidth="1"/>
    <col min="7" max="7" width="54" style="1" customWidth="1"/>
    <col min="8" max="8" width="11.83203125" style="1" customWidth="1"/>
    <col min="9" max="9" width="11.5" style="1" customWidth="1"/>
    <col min="10" max="10" width="4" style="1" customWidth="1"/>
    <col min="11" max="11" width="5.33203125" style="1" customWidth="1"/>
    <col min="12" max="13" width="17.83203125" style="1" customWidth="1"/>
    <col min="14" max="14" width="16.6640625" style="1" bestFit="1" customWidth="1"/>
    <col min="15" max="15" width="15" style="1" bestFit="1" customWidth="1"/>
    <col min="16" max="16" width="16" style="1" customWidth="1"/>
    <col min="17" max="17" width="23.5" style="32" customWidth="1"/>
    <col min="18" max="18" width="26" style="1" customWidth="1"/>
    <col min="19" max="19" width="15.1640625" style="1" customWidth="1"/>
    <col min="20" max="20" width="16.6640625" style="1" bestFit="1" customWidth="1"/>
    <col min="21" max="21" width="15" style="1" bestFit="1" customWidth="1"/>
    <col min="22" max="22" width="16.6640625" style="1" bestFit="1" customWidth="1"/>
    <col min="23" max="23" width="16.83203125" style="1" customWidth="1"/>
    <col min="24" max="24" width="22.5" style="1" customWidth="1"/>
    <col min="25" max="25" width="9.1640625" style="1"/>
    <col min="26" max="26" width="17" style="1" customWidth="1"/>
    <col min="27" max="27" width="9.1640625" style="1"/>
    <col min="28" max="28" width="56" style="1" customWidth="1"/>
    <col min="29" max="16384" width="9.1640625" style="1"/>
  </cols>
  <sheetData>
    <row r="1" spans="1:29" ht="20.25" customHeight="1" x14ac:dyDescent="0.2">
      <c r="A1" s="126" t="s">
        <v>0</v>
      </c>
      <c r="B1" s="126"/>
      <c r="C1" s="129">
        <f>+'1.Carta y exp habilitante'!B1:K1</f>
        <v>0</v>
      </c>
      <c r="D1" s="130"/>
      <c r="E1" s="130"/>
      <c r="F1" s="130"/>
      <c r="G1" s="130"/>
      <c r="H1" s="130"/>
      <c r="I1" s="130"/>
      <c r="J1" s="130"/>
      <c r="K1" s="130"/>
      <c r="L1" s="130"/>
      <c r="M1" s="130"/>
      <c r="N1" s="130"/>
      <c r="O1" s="130"/>
      <c r="P1" s="130"/>
      <c r="Q1" s="130"/>
      <c r="R1" s="130"/>
      <c r="S1" s="130"/>
      <c r="T1" s="130"/>
      <c r="U1" s="130"/>
      <c r="V1" s="130"/>
      <c r="W1" s="130"/>
      <c r="X1" s="130"/>
      <c r="Y1" s="130"/>
      <c r="Z1" s="130"/>
      <c r="AA1" s="130"/>
      <c r="AB1" s="130"/>
    </row>
    <row r="2" spans="1:29" x14ac:dyDescent="0.2">
      <c r="B2" s="2"/>
      <c r="C2" s="2"/>
      <c r="D2" s="2"/>
      <c r="E2" s="2"/>
      <c r="F2" s="2"/>
      <c r="G2" s="2"/>
      <c r="H2" s="2"/>
      <c r="I2" s="2"/>
      <c r="J2" s="2"/>
      <c r="K2" s="2"/>
      <c r="L2" s="2"/>
      <c r="M2" s="2"/>
    </row>
    <row r="3" spans="1:29" x14ac:dyDescent="0.2">
      <c r="B3" s="2"/>
      <c r="C3" s="2"/>
      <c r="D3" s="2"/>
      <c r="E3" s="2"/>
      <c r="F3" s="2"/>
      <c r="G3" s="2"/>
      <c r="H3" s="2"/>
      <c r="I3" s="2"/>
      <c r="J3" s="2"/>
      <c r="K3" s="2"/>
      <c r="L3" s="2"/>
      <c r="M3" s="2"/>
    </row>
    <row r="4" spans="1:29" s="6" customFormat="1" ht="34.5" customHeight="1" x14ac:dyDescent="0.15">
      <c r="A4" s="127" t="s">
        <v>18</v>
      </c>
      <c r="B4" s="127" t="s">
        <v>5</v>
      </c>
      <c r="C4" s="133" t="s">
        <v>77</v>
      </c>
      <c r="D4" s="127" t="s">
        <v>7</v>
      </c>
      <c r="E4" s="127" t="s">
        <v>76</v>
      </c>
      <c r="F4" s="127" t="s">
        <v>6</v>
      </c>
      <c r="G4" s="127" t="s">
        <v>75</v>
      </c>
      <c r="H4" s="127" t="s">
        <v>8</v>
      </c>
      <c r="I4" s="127" t="s">
        <v>9</v>
      </c>
      <c r="J4" s="128" t="s">
        <v>10</v>
      </c>
      <c r="K4" s="128"/>
      <c r="L4" s="131" t="s">
        <v>78</v>
      </c>
      <c r="M4" s="131" t="s">
        <v>79</v>
      </c>
      <c r="N4" s="127" t="s">
        <v>13</v>
      </c>
      <c r="O4" s="127" t="s">
        <v>14</v>
      </c>
      <c r="P4" s="127" t="s">
        <v>15</v>
      </c>
      <c r="Q4" s="135" t="s">
        <v>42</v>
      </c>
      <c r="R4" s="136"/>
      <c r="S4" s="136"/>
      <c r="T4" s="137"/>
      <c r="U4" s="135" t="s">
        <v>43</v>
      </c>
      <c r="V4" s="136"/>
      <c r="W4" s="136"/>
      <c r="X4" s="136"/>
      <c r="Y4" s="136"/>
      <c r="Z4" s="137"/>
      <c r="AA4" s="127" t="s">
        <v>16</v>
      </c>
      <c r="AB4" s="127" t="s">
        <v>17</v>
      </c>
    </row>
    <row r="5" spans="1:29" s="6" customFormat="1" ht="114" customHeight="1" x14ac:dyDescent="0.15">
      <c r="A5" s="127"/>
      <c r="B5" s="127"/>
      <c r="C5" s="134"/>
      <c r="D5" s="127"/>
      <c r="E5" s="127"/>
      <c r="F5" s="127"/>
      <c r="G5" s="127"/>
      <c r="H5" s="127"/>
      <c r="I5" s="127"/>
      <c r="J5" s="30" t="s">
        <v>11</v>
      </c>
      <c r="K5" s="30" t="s">
        <v>12</v>
      </c>
      <c r="L5" s="132"/>
      <c r="M5" s="132"/>
      <c r="N5" s="127"/>
      <c r="O5" s="127"/>
      <c r="P5" s="127"/>
      <c r="Q5" s="46" t="s">
        <v>32</v>
      </c>
      <c r="R5" s="47" t="s">
        <v>44</v>
      </c>
      <c r="S5" s="47" t="s">
        <v>45</v>
      </c>
      <c r="T5" s="47" t="s">
        <v>46</v>
      </c>
      <c r="U5" s="48" t="s">
        <v>21</v>
      </c>
      <c r="V5" s="48" t="s">
        <v>26</v>
      </c>
      <c r="W5" s="48" t="s">
        <v>22</v>
      </c>
      <c r="X5" s="48" t="s">
        <v>23</v>
      </c>
      <c r="Y5" s="48" t="s">
        <v>24</v>
      </c>
      <c r="Z5" s="49" t="s">
        <v>74</v>
      </c>
      <c r="AA5" s="127"/>
      <c r="AB5" s="127"/>
    </row>
    <row r="6" spans="1:29" ht="36" x14ac:dyDescent="0.2">
      <c r="A6" s="13">
        <v>1</v>
      </c>
      <c r="B6" s="68" t="s">
        <v>100</v>
      </c>
      <c r="C6" s="13" t="s">
        <v>101</v>
      </c>
      <c r="D6" s="23">
        <v>47</v>
      </c>
      <c r="E6" s="23" t="s">
        <v>131</v>
      </c>
      <c r="F6" s="23" t="s">
        <v>111</v>
      </c>
      <c r="G6" s="27" t="s">
        <v>112</v>
      </c>
      <c r="H6" s="24">
        <v>42471</v>
      </c>
      <c r="I6" s="24">
        <v>42836</v>
      </c>
      <c r="J6" s="23" t="s">
        <v>105</v>
      </c>
      <c r="K6" s="25">
        <v>1</v>
      </c>
      <c r="L6" s="25" t="s">
        <v>104</v>
      </c>
      <c r="M6" s="25" t="s">
        <v>104</v>
      </c>
      <c r="N6" s="26">
        <v>20451304686</v>
      </c>
      <c r="O6" s="28">
        <f>'Hoja 1 variables'!E13</f>
        <v>737717</v>
      </c>
      <c r="P6" s="50">
        <f>+N6/O6</f>
        <v>27722.425653739851</v>
      </c>
      <c r="Q6" s="22">
        <v>27722.42</v>
      </c>
      <c r="R6" s="22" t="s">
        <v>114</v>
      </c>
      <c r="S6" s="22" t="s">
        <v>115</v>
      </c>
      <c r="T6" s="74">
        <v>1</v>
      </c>
      <c r="U6" s="13">
        <v>1</v>
      </c>
      <c r="V6" s="13">
        <v>1</v>
      </c>
      <c r="W6" s="13">
        <v>1</v>
      </c>
      <c r="X6" s="13">
        <v>1</v>
      </c>
      <c r="Y6" s="13">
        <v>1</v>
      </c>
      <c r="Z6" s="13">
        <v>1</v>
      </c>
      <c r="AA6" s="13">
        <v>1</v>
      </c>
      <c r="AB6" s="31"/>
    </row>
    <row r="7" spans="1:29" ht="72" x14ac:dyDescent="0.2">
      <c r="A7" s="13">
        <v>1</v>
      </c>
      <c r="B7" s="68" t="s">
        <v>100</v>
      </c>
      <c r="C7" s="13" t="s">
        <v>101</v>
      </c>
      <c r="D7" s="13">
        <v>69</v>
      </c>
      <c r="E7" s="23" t="s">
        <v>131</v>
      </c>
      <c r="F7" s="23" t="s">
        <v>119</v>
      </c>
      <c r="G7" s="27" t="s">
        <v>120</v>
      </c>
      <c r="H7" s="24">
        <v>42369</v>
      </c>
      <c r="I7" s="24">
        <v>43283</v>
      </c>
      <c r="J7" s="23" t="s">
        <v>105</v>
      </c>
      <c r="K7" s="25">
        <v>1</v>
      </c>
      <c r="L7" s="25" t="s">
        <v>104</v>
      </c>
      <c r="M7" s="25" t="s">
        <v>104</v>
      </c>
      <c r="N7" s="26">
        <v>9504641558</v>
      </c>
      <c r="O7" s="28">
        <f>'Hoja 1 variables'!E14</f>
        <v>781242</v>
      </c>
      <c r="P7" s="50">
        <f t="shared" ref="P7:P15" si="0">+N7/O7</f>
        <v>12166.065774753533</v>
      </c>
      <c r="Q7" s="22">
        <v>12166.06</v>
      </c>
      <c r="R7" s="22" t="s">
        <v>114</v>
      </c>
      <c r="S7" s="22" t="s">
        <v>126</v>
      </c>
      <c r="T7" s="74">
        <v>1</v>
      </c>
      <c r="U7" s="13">
        <v>1</v>
      </c>
      <c r="V7" s="13">
        <v>1</v>
      </c>
      <c r="W7" s="13">
        <v>1</v>
      </c>
      <c r="X7" s="13">
        <v>1</v>
      </c>
      <c r="Y7" s="13">
        <v>1</v>
      </c>
      <c r="Z7" s="13">
        <v>1</v>
      </c>
      <c r="AA7" s="13">
        <v>1</v>
      </c>
      <c r="AB7" s="31"/>
    </row>
    <row r="8" spans="1:29" ht="204" x14ac:dyDescent="0.2">
      <c r="A8" s="13">
        <v>1</v>
      </c>
      <c r="B8" s="68" t="s">
        <v>100</v>
      </c>
      <c r="C8" s="13" t="s">
        <v>101</v>
      </c>
      <c r="D8" s="13">
        <v>36</v>
      </c>
      <c r="E8" s="23" t="s">
        <v>117</v>
      </c>
      <c r="F8" s="23" t="s">
        <v>122</v>
      </c>
      <c r="G8" s="72" t="s">
        <v>121</v>
      </c>
      <c r="H8" s="24">
        <v>42248</v>
      </c>
      <c r="I8" s="24">
        <v>42368</v>
      </c>
      <c r="J8" s="23" t="s">
        <v>105</v>
      </c>
      <c r="K8" s="25">
        <v>1</v>
      </c>
      <c r="L8" s="25" t="s">
        <v>104</v>
      </c>
      <c r="M8" s="25" t="s">
        <v>104</v>
      </c>
      <c r="N8" s="26">
        <v>2662386604</v>
      </c>
      <c r="O8" s="28">
        <f>'Hoja 1 variables'!E11</f>
        <v>644350</v>
      </c>
      <c r="P8" s="50">
        <f t="shared" si="0"/>
        <v>4131.8950942810588</v>
      </c>
      <c r="Q8" s="22">
        <v>4131.8900000000003</v>
      </c>
      <c r="R8" s="22" t="s">
        <v>127</v>
      </c>
      <c r="S8" s="22" t="s">
        <v>128</v>
      </c>
      <c r="T8" s="74">
        <v>1</v>
      </c>
      <c r="U8" s="13">
        <v>0</v>
      </c>
      <c r="V8" s="13">
        <v>0</v>
      </c>
      <c r="W8" s="13">
        <v>1</v>
      </c>
      <c r="X8" s="13">
        <v>0</v>
      </c>
      <c r="Y8" s="13">
        <v>1</v>
      </c>
      <c r="Z8" s="13">
        <v>0</v>
      </c>
      <c r="AA8" s="13">
        <v>0</v>
      </c>
      <c r="AB8" s="31" t="s">
        <v>138</v>
      </c>
    </row>
    <row r="9" spans="1:29" ht="36" x14ac:dyDescent="0.2">
      <c r="A9" s="13">
        <v>1</v>
      </c>
      <c r="B9" s="68" t="s">
        <v>100</v>
      </c>
      <c r="C9" s="13" t="s">
        <v>101</v>
      </c>
      <c r="D9" s="13">
        <v>1</v>
      </c>
      <c r="E9" s="23" t="s">
        <v>110</v>
      </c>
      <c r="F9" s="23" t="s">
        <v>123</v>
      </c>
      <c r="G9" s="27" t="s">
        <v>124</v>
      </c>
      <c r="H9" s="24">
        <v>41374</v>
      </c>
      <c r="I9" s="24">
        <v>41973</v>
      </c>
      <c r="J9" s="23" t="s">
        <v>105</v>
      </c>
      <c r="K9" s="25">
        <v>1</v>
      </c>
      <c r="L9" s="25" t="s">
        <v>104</v>
      </c>
      <c r="M9" s="25" t="s">
        <v>104</v>
      </c>
      <c r="N9" s="26">
        <v>10191670959</v>
      </c>
      <c r="O9" s="28">
        <f>'Hoja 1 variables'!E10</f>
        <v>616000</v>
      </c>
      <c r="P9" s="50">
        <f t="shared" si="0"/>
        <v>16544.920387987015</v>
      </c>
      <c r="Q9" s="22">
        <v>16544.919999999998</v>
      </c>
      <c r="R9" s="22" t="s">
        <v>129</v>
      </c>
      <c r="S9" s="22" t="s">
        <v>107</v>
      </c>
      <c r="T9" s="74">
        <v>1</v>
      </c>
      <c r="U9" s="13">
        <v>1</v>
      </c>
      <c r="V9" s="13">
        <v>1</v>
      </c>
      <c r="W9" s="13">
        <v>1</v>
      </c>
      <c r="X9" s="13">
        <v>1</v>
      </c>
      <c r="Y9" s="13">
        <v>1</v>
      </c>
      <c r="Z9" s="13">
        <v>1</v>
      </c>
      <c r="AA9" s="13">
        <v>1</v>
      </c>
      <c r="AB9" s="31"/>
    </row>
    <row r="10" spans="1:29" ht="72" x14ac:dyDescent="0.2">
      <c r="A10" s="13">
        <v>1</v>
      </c>
      <c r="B10" s="68" t="s">
        <v>100</v>
      </c>
      <c r="C10" s="13" t="s">
        <v>101</v>
      </c>
      <c r="D10" s="13">
        <v>2</v>
      </c>
      <c r="E10" s="23" t="s">
        <v>118</v>
      </c>
      <c r="F10" s="23" t="s">
        <v>123</v>
      </c>
      <c r="G10" s="27" t="s">
        <v>125</v>
      </c>
      <c r="H10" s="24">
        <v>41339</v>
      </c>
      <c r="I10" s="24">
        <v>41987</v>
      </c>
      <c r="J10" s="23" t="s">
        <v>105</v>
      </c>
      <c r="K10" s="25">
        <v>1</v>
      </c>
      <c r="L10" s="25" t="s">
        <v>104</v>
      </c>
      <c r="M10" s="25" t="s">
        <v>104</v>
      </c>
      <c r="N10" s="26">
        <v>5721027356.4899998</v>
      </c>
      <c r="O10" s="28">
        <f>'Hoja 1 variables'!E10</f>
        <v>616000</v>
      </c>
      <c r="P10" s="50">
        <f t="shared" si="0"/>
        <v>9287.3820722240253</v>
      </c>
      <c r="Q10" s="22">
        <v>9287.3799999999992</v>
      </c>
      <c r="R10" s="22" t="s">
        <v>129</v>
      </c>
      <c r="S10" s="22" t="s">
        <v>130</v>
      </c>
      <c r="T10" s="74">
        <v>1</v>
      </c>
      <c r="U10" s="13">
        <v>1</v>
      </c>
      <c r="V10" s="13">
        <v>1</v>
      </c>
      <c r="W10" s="13">
        <v>1</v>
      </c>
      <c r="X10" s="13">
        <v>1</v>
      </c>
      <c r="Y10" s="13">
        <v>1</v>
      </c>
      <c r="Z10" s="13">
        <v>1</v>
      </c>
      <c r="AA10" s="13">
        <v>1</v>
      </c>
      <c r="AB10" s="31"/>
    </row>
    <row r="11" spans="1:29" ht="39.75" customHeight="1" x14ac:dyDescent="0.2">
      <c r="A11" s="13">
        <v>1</v>
      </c>
      <c r="B11" s="68" t="s">
        <v>100</v>
      </c>
      <c r="C11" s="13" t="s">
        <v>101</v>
      </c>
      <c r="D11" s="13">
        <v>3</v>
      </c>
      <c r="E11" s="23" t="s">
        <v>103</v>
      </c>
      <c r="F11" s="23" t="s">
        <v>113</v>
      </c>
      <c r="G11" s="27" t="s">
        <v>133</v>
      </c>
      <c r="H11" s="24">
        <v>41396</v>
      </c>
      <c r="I11" s="24">
        <v>41945</v>
      </c>
      <c r="J11" s="23" t="s">
        <v>105</v>
      </c>
      <c r="K11" s="25">
        <v>1</v>
      </c>
      <c r="L11" s="25" t="s">
        <v>104</v>
      </c>
      <c r="M11" s="25" t="s">
        <v>104</v>
      </c>
      <c r="N11" s="26">
        <v>5515134678</v>
      </c>
      <c r="O11" s="28">
        <f>+'Hoja 1 variables'!E10</f>
        <v>616000</v>
      </c>
      <c r="P11" s="69">
        <f t="shared" si="0"/>
        <v>8953.1407110389609</v>
      </c>
      <c r="Q11" s="69">
        <v>8953.14</v>
      </c>
      <c r="R11" s="22" t="s">
        <v>106</v>
      </c>
      <c r="S11" s="22" t="s">
        <v>113</v>
      </c>
      <c r="T11" s="74">
        <v>1</v>
      </c>
      <c r="U11" s="23">
        <v>1</v>
      </c>
      <c r="V11" s="13">
        <v>1</v>
      </c>
      <c r="W11" s="13">
        <v>1</v>
      </c>
      <c r="X11" s="13">
        <v>1</v>
      </c>
      <c r="Y11" s="13">
        <v>1</v>
      </c>
      <c r="Z11" s="13">
        <v>1</v>
      </c>
      <c r="AA11" s="13">
        <v>1</v>
      </c>
      <c r="AB11" s="31"/>
    </row>
    <row r="12" spans="1:29" ht="83" customHeight="1" x14ac:dyDescent="0.2">
      <c r="A12" s="13">
        <v>1</v>
      </c>
      <c r="B12" s="68" t="s">
        <v>100</v>
      </c>
      <c r="C12" s="13" t="s">
        <v>101</v>
      </c>
      <c r="D12" s="13">
        <v>17</v>
      </c>
      <c r="E12" s="23">
        <v>81161700</v>
      </c>
      <c r="F12" s="23" t="s">
        <v>108</v>
      </c>
      <c r="G12" s="27" t="s">
        <v>134</v>
      </c>
      <c r="H12" s="24">
        <v>41873</v>
      </c>
      <c r="I12" s="24">
        <v>41995</v>
      </c>
      <c r="J12" s="23" t="s">
        <v>105</v>
      </c>
      <c r="K12" s="25">
        <v>1</v>
      </c>
      <c r="L12" s="25" t="s">
        <v>104</v>
      </c>
      <c r="M12" s="25" t="s">
        <v>104</v>
      </c>
      <c r="N12" s="26">
        <v>4078596078</v>
      </c>
      <c r="O12" s="28">
        <f>+'Hoja 1 variables'!E10</f>
        <v>616000</v>
      </c>
      <c r="P12" s="69">
        <f t="shared" si="0"/>
        <v>6621.0975292207795</v>
      </c>
      <c r="Q12" s="75">
        <v>6621.09</v>
      </c>
      <c r="R12" s="22" t="s">
        <v>106</v>
      </c>
      <c r="S12" s="22" t="s">
        <v>109</v>
      </c>
      <c r="T12" s="74">
        <v>1</v>
      </c>
      <c r="U12" s="13">
        <v>0</v>
      </c>
      <c r="V12" s="13">
        <v>0</v>
      </c>
      <c r="W12" s="13">
        <v>0</v>
      </c>
      <c r="X12" s="13">
        <v>0</v>
      </c>
      <c r="Y12" s="13">
        <v>0</v>
      </c>
      <c r="Z12" s="13">
        <v>0</v>
      </c>
      <c r="AA12" s="13">
        <v>0</v>
      </c>
      <c r="AB12" s="22" t="s">
        <v>132</v>
      </c>
    </row>
    <row r="13" spans="1:29" ht="113" customHeight="1" x14ac:dyDescent="0.2">
      <c r="A13" s="13">
        <v>1</v>
      </c>
      <c r="B13" s="68" t="s">
        <v>100</v>
      </c>
      <c r="C13" s="13" t="s">
        <v>101</v>
      </c>
      <c r="D13" s="13">
        <v>70</v>
      </c>
      <c r="E13" s="23">
        <v>81112100</v>
      </c>
      <c r="F13" s="23" t="s">
        <v>102</v>
      </c>
      <c r="G13" s="27" t="s">
        <v>135</v>
      </c>
      <c r="H13" s="24">
        <v>43128</v>
      </c>
      <c r="I13" s="24">
        <v>43830</v>
      </c>
      <c r="J13" s="13" t="s">
        <v>105</v>
      </c>
      <c r="K13" s="25">
        <v>1</v>
      </c>
      <c r="L13" s="25" t="s">
        <v>104</v>
      </c>
      <c r="M13" s="25" t="s">
        <v>104</v>
      </c>
      <c r="N13" s="26">
        <v>26656998232</v>
      </c>
      <c r="O13" s="28">
        <f>+'Hoja 1 variables'!E15</f>
        <v>828116</v>
      </c>
      <c r="P13" s="69">
        <f>+N13/O13</f>
        <v>32189.932608475141</v>
      </c>
      <c r="Q13" s="70">
        <v>36295.629999999997</v>
      </c>
      <c r="R13" s="22" t="s">
        <v>106</v>
      </c>
      <c r="S13" s="22" t="s">
        <v>102</v>
      </c>
      <c r="T13" s="74">
        <v>1</v>
      </c>
      <c r="U13" s="13">
        <v>0</v>
      </c>
      <c r="V13" s="13">
        <v>0</v>
      </c>
      <c r="W13" s="13">
        <v>0</v>
      </c>
      <c r="X13" s="13">
        <v>0</v>
      </c>
      <c r="Y13" s="13">
        <v>0</v>
      </c>
      <c r="Z13" s="13">
        <v>0</v>
      </c>
      <c r="AA13" s="13">
        <v>0</v>
      </c>
      <c r="AB13" s="76" t="s">
        <v>139</v>
      </c>
    </row>
    <row r="14" spans="1:29" ht="247" customHeight="1" x14ac:dyDescent="0.2">
      <c r="A14" s="13">
        <v>1</v>
      </c>
      <c r="B14" s="68" t="s">
        <v>100</v>
      </c>
      <c r="C14" s="13" t="s">
        <v>101</v>
      </c>
      <c r="D14" s="13">
        <v>34</v>
      </c>
      <c r="E14" s="23" t="s">
        <v>116</v>
      </c>
      <c r="F14" s="23" t="s">
        <v>113</v>
      </c>
      <c r="G14" s="27" t="s">
        <v>136</v>
      </c>
      <c r="H14" s="24">
        <v>42080</v>
      </c>
      <c r="I14" s="24">
        <v>42386</v>
      </c>
      <c r="J14" s="13" t="s">
        <v>105</v>
      </c>
      <c r="K14" s="29">
        <v>1</v>
      </c>
      <c r="L14" s="29" t="s">
        <v>104</v>
      </c>
      <c r="M14" s="29" t="s">
        <v>104</v>
      </c>
      <c r="N14" s="26">
        <v>3344250996</v>
      </c>
      <c r="O14" s="28">
        <v>4851</v>
      </c>
      <c r="P14" s="69">
        <f>+N14/O14</f>
        <v>689394.14471243042</v>
      </c>
      <c r="Q14" s="71">
        <v>2887.77</v>
      </c>
      <c r="R14" s="22" t="s">
        <v>106</v>
      </c>
      <c r="S14" s="22" t="s">
        <v>113</v>
      </c>
      <c r="T14" s="74">
        <v>1</v>
      </c>
      <c r="U14" s="13">
        <v>0</v>
      </c>
      <c r="V14" s="13">
        <v>0</v>
      </c>
      <c r="W14" s="13">
        <v>0</v>
      </c>
      <c r="X14" s="13">
        <v>1</v>
      </c>
      <c r="Y14" s="13">
        <v>1</v>
      </c>
      <c r="Z14" s="13">
        <v>1</v>
      </c>
      <c r="AA14" s="13">
        <v>0</v>
      </c>
      <c r="AB14" s="50" t="s">
        <v>141</v>
      </c>
      <c r="AC14" s="73"/>
    </row>
    <row r="15" spans="1:29" ht="68.25" customHeight="1" x14ac:dyDescent="0.2">
      <c r="A15" s="13">
        <v>1</v>
      </c>
      <c r="B15" s="68" t="s">
        <v>100</v>
      </c>
      <c r="C15" s="13" t="s">
        <v>101</v>
      </c>
      <c r="D15" s="13">
        <v>27</v>
      </c>
      <c r="E15" s="23" t="s">
        <v>116</v>
      </c>
      <c r="F15" s="23" t="s">
        <v>113</v>
      </c>
      <c r="G15" s="27" t="s">
        <v>137</v>
      </c>
      <c r="H15" s="24">
        <v>41729</v>
      </c>
      <c r="I15" s="24">
        <v>41832</v>
      </c>
      <c r="J15" s="13" t="s">
        <v>105</v>
      </c>
      <c r="K15" s="29">
        <v>1</v>
      </c>
      <c r="L15" s="29" t="s">
        <v>104</v>
      </c>
      <c r="M15" s="29" t="s">
        <v>104</v>
      </c>
      <c r="N15" s="26">
        <v>3055672360</v>
      </c>
      <c r="O15" s="28">
        <f>+'Hoja 1 variables'!E10</f>
        <v>616000</v>
      </c>
      <c r="P15" s="69">
        <f t="shared" si="0"/>
        <v>4960.5070779220778</v>
      </c>
      <c r="Q15" s="71">
        <v>4960.5</v>
      </c>
      <c r="R15" s="22" t="s">
        <v>106</v>
      </c>
      <c r="S15" s="22" t="s">
        <v>113</v>
      </c>
      <c r="T15" s="74">
        <v>1</v>
      </c>
      <c r="U15" s="13">
        <v>1</v>
      </c>
      <c r="V15" s="13">
        <v>1</v>
      </c>
      <c r="W15" s="13">
        <v>0</v>
      </c>
      <c r="X15" s="13">
        <v>1</v>
      </c>
      <c r="Y15" s="13">
        <v>1</v>
      </c>
      <c r="Z15" s="13">
        <v>1</v>
      </c>
      <c r="AA15" s="13">
        <v>0</v>
      </c>
      <c r="AB15" s="50" t="s">
        <v>140</v>
      </c>
    </row>
    <row r="16" spans="1:29" x14ac:dyDescent="0.2">
      <c r="Q16" s="36">
        <f>+SUMPRODUCT($Q$6:$Q$15,$AA$6:$AA$15)</f>
        <v>74673.919999999998</v>
      </c>
    </row>
    <row r="17" spans="1:16" x14ac:dyDescent="0.2">
      <c r="A17" s="1">
        <f>SUM(A6:A15)</f>
        <v>10</v>
      </c>
      <c r="K17" s="9"/>
      <c r="L17" s="9"/>
      <c r="M17" s="9"/>
      <c r="N17" s="33"/>
      <c r="O17" s="9"/>
      <c r="P17" s="36"/>
    </row>
    <row r="18" spans="1:16" x14ac:dyDescent="0.2">
      <c r="K18" s="9"/>
      <c r="L18" s="9"/>
      <c r="M18" s="9"/>
      <c r="N18" s="33"/>
      <c r="O18" s="34"/>
    </row>
    <row r="19" spans="1:16" x14ac:dyDescent="0.2">
      <c r="K19" s="9"/>
      <c r="L19" s="9"/>
      <c r="M19" s="9"/>
      <c r="N19" s="9"/>
      <c r="O19" s="35"/>
    </row>
    <row r="20" spans="1:16" x14ac:dyDescent="0.2">
      <c r="K20" s="9"/>
      <c r="L20" s="9"/>
      <c r="M20" s="9"/>
      <c r="N20" s="9"/>
      <c r="O20" s="9"/>
    </row>
    <row r="21" spans="1:16" x14ac:dyDescent="0.2">
      <c r="K21" s="9"/>
      <c r="L21" s="9"/>
      <c r="M21" s="9"/>
      <c r="N21" s="9"/>
      <c r="O21" s="9"/>
    </row>
    <row r="22" spans="1:16" x14ac:dyDescent="0.2">
      <c r="K22" s="9"/>
      <c r="L22" s="9"/>
      <c r="M22" s="9"/>
      <c r="N22" s="35"/>
      <c r="O22" s="9"/>
    </row>
  </sheetData>
  <sheetProtection algorithmName="SHA-512" hashValue="3hcVUG56SXyvyQ9STFsCs+vUJWL0oh3DMaRNbuovqJX8K3g451U9oGB+xRebzBrdQXjdip3lWHo/hRhwMyqPrg==" saltValue="Y1IAHLSIgrda52VNivBqzQ==" spinCount="100000" sheet="1" objects="1" scenarios="1"/>
  <mergeCells count="21">
    <mergeCell ref="M4:M5"/>
    <mergeCell ref="Q4:T4"/>
    <mergeCell ref="U4:Z4"/>
    <mergeCell ref="AA4:AA5"/>
    <mergeCell ref="AB4:AB5"/>
    <mergeCell ref="A1:B1"/>
    <mergeCell ref="A4:A5"/>
    <mergeCell ref="B4:B5"/>
    <mergeCell ref="J4:K4"/>
    <mergeCell ref="N4:N5"/>
    <mergeCell ref="D4:D5"/>
    <mergeCell ref="E4:E5"/>
    <mergeCell ref="F4:F5"/>
    <mergeCell ref="G4:G5"/>
    <mergeCell ref="H4:H5"/>
    <mergeCell ref="I4:I5"/>
    <mergeCell ref="C1:AB1"/>
    <mergeCell ref="O4:O5"/>
    <mergeCell ref="P4:P5"/>
    <mergeCell ref="L4:L5"/>
    <mergeCell ref="C4:C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2">
        <x14:dataValidation type="list" allowBlank="1" showInputMessage="1" showErrorMessage="1" prompt="1=SI_x000a_0=NO" xr:uid="{AA0B99AD-9371-4A42-A4FB-5D366164511D}">
          <x14:formula1>
            <xm:f>'Hoja 1 variables'!$C$2:$C$3</xm:f>
          </x14:formula1>
          <xm:sqref>U6:AA15</xm:sqref>
        </x14:dataValidation>
        <x14:dataValidation type="list" allowBlank="1" showInputMessage="1" showErrorMessage="1" prompt="POR CADA CONTRATO 1" xr:uid="{3E652470-A155-CC47-954D-CA73ABF4F62D}">
          <x14:formula1>
            <xm:f>'Hoja 1 variables'!$C$2:$C$3</xm:f>
          </x14:formula1>
          <xm:sqref>A6:A15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6AE93-2489-EF47-8536-3991A6FA0786}">
  <sheetPr>
    <pageSetUpPr fitToPage="1"/>
  </sheetPr>
  <dimension ref="A1:W22"/>
  <sheetViews>
    <sheetView tabSelected="1" topLeftCell="A3" zoomScale="115" zoomScaleNormal="115" workbookViewId="0">
      <selection activeCell="E4" sqref="E4:E5"/>
    </sheetView>
  </sheetViews>
  <sheetFormatPr baseColWidth="10" defaultColWidth="9.1640625" defaultRowHeight="15" x14ac:dyDescent="0.2"/>
  <cols>
    <col min="1" max="1" width="6.6640625" style="1" customWidth="1"/>
    <col min="2" max="2" width="7.83203125" style="1" customWidth="1"/>
    <col min="3" max="3" width="15.6640625" style="1" customWidth="1"/>
    <col min="4" max="4" width="9" style="1" customWidth="1"/>
    <col min="5" max="5" width="59.5" style="1" customWidth="1"/>
    <col min="6" max="6" width="8.5" style="1" customWidth="1"/>
    <col min="7" max="7" width="12.83203125" style="1" customWidth="1"/>
    <col min="8" max="8" width="9" style="1" bestFit="1" customWidth="1"/>
    <col min="9" max="9" width="8.83203125" style="1" customWidth="1"/>
    <col min="10" max="10" width="17.6640625" style="1" customWidth="1"/>
    <col min="11" max="11" width="18.1640625" style="1" customWidth="1"/>
    <col min="12" max="12" width="16.6640625" style="1" bestFit="1" customWidth="1"/>
    <col min="13" max="13" width="16.6640625" style="1" customWidth="1"/>
    <col min="14" max="14" width="15" style="1" bestFit="1" customWidth="1"/>
    <col min="15" max="15" width="19.6640625" style="1" customWidth="1"/>
    <col min="16" max="16" width="15" style="1" bestFit="1" customWidth="1"/>
    <col min="17" max="17" width="16.6640625" style="1" bestFit="1" customWidth="1"/>
    <col min="18" max="18" width="38" style="1" customWidth="1"/>
    <col min="19" max="19" width="32.33203125" style="1" customWidth="1"/>
    <col min="20" max="20" width="11.5" style="1" customWidth="1"/>
    <col min="21" max="22" width="17" style="1" customWidth="1"/>
    <col min="23" max="23" width="19.6640625" style="1" customWidth="1"/>
    <col min="24" max="16384" width="9.1640625" style="1"/>
  </cols>
  <sheetData>
    <row r="1" spans="1:23" ht="20.25" customHeight="1" x14ac:dyDescent="0.2">
      <c r="A1" s="126" t="s">
        <v>0</v>
      </c>
      <c r="B1" s="126"/>
      <c r="C1" s="129">
        <f>+'1.Carta y exp habilitante'!B1:K1</f>
        <v>0</v>
      </c>
      <c r="D1" s="130"/>
      <c r="E1" s="130"/>
      <c r="F1" s="130"/>
      <c r="G1" s="130"/>
      <c r="H1" s="130"/>
      <c r="I1" s="130"/>
      <c r="J1" s="130"/>
      <c r="K1" s="130"/>
      <c r="L1" s="130"/>
      <c r="M1" s="130"/>
      <c r="N1" s="130"/>
      <c r="O1" s="130"/>
      <c r="P1" s="130"/>
      <c r="Q1" s="130"/>
      <c r="R1" s="130"/>
      <c r="S1" s="130"/>
      <c r="T1" s="130"/>
      <c r="U1" s="130"/>
      <c r="V1" s="130"/>
      <c r="W1" s="130"/>
    </row>
    <row r="2" spans="1:23" x14ac:dyDescent="0.2">
      <c r="B2" s="2"/>
      <c r="C2" s="2"/>
      <c r="D2" s="2"/>
      <c r="E2" s="2"/>
      <c r="F2" s="2"/>
      <c r="G2" s="2"/>
      <c r="H2" s="2"/>
      <c r="I2" s="2"/>
      <c r="J2" s="2"/>
      <c r="K2" s="2"/>
    </row>
    <row r="3" spans="1:23" x14ac:dyDescent="0.2">
      <c r="B3" s="2"/>
      <c r="C3" s="2"/>
      <c r="D3" s="2"/>
      <c r="E3" s="2"/>
      <c r="F3" s="2"/>
      <c r="G3" s="2"/>
      <c r="H3" s="2"/>
      <c r="I3" s="2"/>
      <c r="J3" s="2"/>
      <c r="K3" s="2"/>
    </row>
    <row r="4" spans="1:23" s="6" customFormat="1" ht="34.5" customHeight="1" x14ac:dyDescent="0.15">
      <c r="A4" s="127" t="s">
        <v>18</v>
      </c>
      <c r="B4" s="127" t="s">
        <v>5</v>
      </c>
      <c r="C4" s="133" t="s">
        <v>77</v>
      </c>
      <c r="D4" s="127" t="s">
        <v>6</v>
      </c>
      <c r="E4" s="127" t="s">
        <v>94</v>
      </c>
      <c r="F4" s="127" t="s">
        <v>8</v>
      </c>
      <c r="G4" s="127" t="s">
        <v>84</v>
      </c>
      <c r="H4" s="128" t="s">
        <v>10</v>
      </c>
      <c r="I4" s="128"/>
      <c r="J4" s="131" t="s">
        <v>78</v>
      </c>
      <c r="K4" s="131" t="s">
        <v>79</v>
      </c>
      <c r="L4" s="127" t="s">
        <v>13</v>
      </c>
      <c r="M4" s="133" t="s">
        <v>87</v>
      </c>
      <c r="N4" s="127" t="s">
        <v>89</v>
      </c>
      <c r="O4" s="127" t="s">
        <v>15</v>
      </c>
      <c r="P4" s="135" t="s">
        <v>43</v>
      </c>
      <c r="Q4" s="136"/>
      <c r="R4" s="136"/>
      <c r="S4" s="136"/>
      <c r="T4" s="136"/>
      <c r="U4" s="137"/>
      <c r="V4" s="138" t="s">
        <v>16</v>
      </c>
      <c r="W4" s="127" t="s">
        <v>17</v>
      </c>
    </row>
    <row r="5" spans="1:23" s="6" customFormat="1" ht="114" customHeight="1" x14ac:dyDescent="0.15">
      <c r="A5" s="127"/>
      <c r="B5" s="127"/>
      <c r="C5" s="134"/>
      <c r="D5" s="127"/>
      <c r="E5" s="127"/>
      <c r="F5" s="127"/>
      <c r="G5" s="127"/>
      <c r="H5" s="59" t="s">
        <v>11</v>
      </c>
      <c r="I5" s="59" t="s">
        <v>12</v>
      </c>
      <c r="J5" s="132"/>
      <c r="K5" s="132"/>
      <c r="L5" s="127"/>
      <c r="M5" s="134"/>
      <c r="N5" s="127"/>
      <c r="O5" s="127"/>
      <c r="P5" s="48" t="s">
        <v>21</v>
      </c>
      <c r="Q5" s="48" t="s">
        <v>26</v>
      </c>
      <c r="R5" s="48" t="s">
        <v>85</v>
      </c>
      <c r="S5" s="48" t="s">
        <v>86</v>
      </c>
      <c r="T5" s="48" t="s">
        <v>24</v>
      </c>
      <c r="U5" s="49" t="s">
        <v>88</v>
      </c>
      <c r="V5" s="139"/>
      <c r="W5" s="127"/>
    </row>
    <row r="6" spans="1:23" x14ac:dyDescent="0.2">
      <c r="A6" s="13">
        <v>0</v>
      </c>
      <c r="B6" s="13"/>
      <c r="C6" s="13"/>
      <c r="D6" s="23"/>
      <c r="E6" s="27"/>
      <c r="F6" s="24"/>
      <c r="G6" s="24"/>
      <c r="H6" s="23"/>
      <c r="I6" s="25"/>
      <c r="J6" s="25"/>
      <c r="K6" s="25"/>
      <c r="L6" s="26"/>
      <c r="M6" s="26"/>
      <c r="N6" s="28">
        <f>+'Hoja 1 variables'!E$16</f>
        <v>877802</v>
      </c>
      <c r="O6" s="65">
        <f>+M6/N6</f>
        <v>0</v>
      </c>
      <c r="P6" s="13"/>
      <c r="Q6" s="13"/>
      <c r="R6" s="13"/>
      <c r="S6" s="13"/>
      <c r="T6" s="13"/>
      <c r="U6" s="13"/>
      <c r="V6" s="13">
        <v>1</v>
      </c>
      <c r="W6" s="31"/>
    </row>
    <row r="7" spans="1:23" x14ac:dyDescent="0.2">
      <c r="A7" s="13">
        <v>0</v>
      </c>
      <c r="B7" s="13"/>
      <c r="C7" s="13"/>
      <c r="D7" s="23"/>
      <c r="E7" s="27"/>
      <c r="F7" s="24"/>
      <c r="G7" s="24"/>
      <c r="H7" s="23"/>
      <c r="I7" s="25"/>
      <c r="J7" s="25"/>
      <c r="K7" s="25"/>
      <c r="L7" s="26"/>
      <c r="M7" s="26"/>
      <c r="N7" s="28">
        <f>+'Hoja 1 variables'!E$16</f>
        <v>877802</v>
      </c>
      <c r="O7" s="65">
        <f t="shared" ref="O7:O15" si="0">+M7/N7</f>
        <v>0</v>
      </c>
      <c r="P7" s="13"/>
      <c r="Q7" s="13"/>
      <c r="R7" s="13"/>
      <c r="S7" s="13"/>
      <c r="T7" s="13"/>
      <c r="U7" s="13"/>
      <c r="V7" s="13"/>
      <c r="W7" s="31"/>
    </row>
    <row r="8" spans="1:23" x14ac:dyDescent="0.2">
      <c r="A8" s="13">
        <v>0</v>
      </c>
      <c r="B8" s="13"/>
      <c r="C8" s="13"/>
      <c r="D8" s="23"/>
      <c r="E8" s="27"/>
      <c r="F8" s="24"/>
      <c r="G8" s="24"/>
      <c r="H8" s="23"/>
      <c r="I8" s="25"/>
      <c r="J8" s="25"/>
      <c r="K8" s="25"/>
      <c r="L8" s="26"/>
      <c r="M8" s="26"/>
      <c r="N8" s="28">
        <f>+'Hoja 1 variables'!E$16</f>
        <v>877802</v>
      </c>
      <c r="O8" s="65">
        <f t="shared" si="0"/>
        <v>0</v>
      </c>
      <c r="P8" s="13"/>
      <c r="Q8" s="13"/>
      <c r="R8" s="13"/>
      <c r="S8" s="13"/>
      <c r="T8" s="13"/>
      <c r="U8" s="13"/>
      <c r="V8" s="13"/>
      <c r="W8" s="31"/>
    </row>
    <row r="9" spans="1:23" x14ac:dyDescent="0.2">
      <c r="A9" s="13">
        <v>0</v>
      </c>
      <c r="B9" s="13"/>
      <c r="C9" s="13"/>
      <c r="D9" s="23"/>
      <c r="E9" s="27"/>
      <c r="F9" s="24"/>
      <c r="G9" s="24"/>
      <c r="H9" s="23"/>
      <c r="I9" s="25"/>
      <c r="J9" s="25"/>
      <c r="K9" s="25"/>
      <c r="L9" s="26"/>
      <c r="M9" s="26"/>
      <c r="N9" s="28">
        <f>+'Hoja 1 variables'!E$16</f>
        <v>877802</v>
      </c>
      <c r="O9" s="65">
        <f t="shared" si="0"/>
        <v>0</v>
      </c>
      <c r="P9" s="13"/>
      <c r="Q9" s="13"/>
      <c r="R9" s="13"/>
      <c r="S9" s="13"/>
      <c r="T9" s="13"/>
      <c r="U9" s="13"/>
      <c r="V9" s="13"/>
      <c r="W9" s="31"/>
    </row>
    <row r="10" spans="1:23" x14ac:dyDescent="0.2">
      <c r="A10" s="13">
        <v>0</v>
      </c>
      <c r="B10" s="13"/>
      <c r="C10" s="13"/>
      <c r="D10" s="23"/>
      <c r="E10" s="27"/>
      <c r="F10" s="24"/>
      <c r="G10" s="24"/>
      <c r="H10" s="23"/>
      <c r="I10" s="25"/>
      <c r="J10" s="25"/>
      <c r="K10" s="25"/>
      <c r="L10" s="26"/>
      <c r="M10" s="26"/>
      <c r="N10" s="28">
        <f>+'Hoja 1 variables'!E$16</f>
        <v>877802</v>
      </c>
      <c r="O10" s="65">
        <f t="shared" si="0"/>
        <v>0</v>
      </c>
      <c r="P10" s="13"/>
      <c r="Q10" s="13"/>
      <c r="R10" s="13"/>
      <c r="S10" s="13"/>
      <c r="T10" s="13"/>
      <c r="U10" s="13"/>
      <c r="V10" s="13"/>
      <c r="W10" s="31"/>
    </row>
    <row r="11" spans="1:23" x14ac:dyDescent="0.2">
      <c r="A11" s="13">
        <v>0</v>
      </c>
      <c r="B11" s="13"/>
      <c r="C11" s="13"/>
      <c r="D11" s="23"/>
      <c r="E11" s="27"/>
      <c r="F11" s="24"/>
      <c r="G11" s="24"/>
      <c r="H11" s="23"/>
      <c r="I11" s="25"/>
      <c r="J11" s="25"/>
      <c r="K11" s="25"/>
      <c r="L11" s="26"/>
      <c r="M11" s="26"/>
      <c r="N11" s="28">
        <f>+'Hoja 1 variables'!E$16</f>
        <v>877802</v>
      </c>
      <c r="O11" s="65">
        <f t="shared" si="0"/>
        <v>0</v>
      </c>
      <c r="P11" s="13"/>
      <c r="Q11" s="13"/>
      <c r="R11" s="13"/>
      <c r="S11" s="13"/>
      <c r="T11" s="13"/>
      <c r="U11" s="13"/>
      <c r="V11" s="13"/>
      <c r="W11" s="31"/>
    </row>
    <row r="12" spans="1:23" x14ac:dyDescent="0.2">
      <c r="A12" s="13">
        <v>0</v>
      </c>
      <c r="B12" s="13"/>
      <c r="C12" s="13"/>
      <c r="D12" s="23"/>
      <c r="E12" s="27"/>
      <c r="F12" s="24"/>
      <c r="G12" s="24"/>
      <c r="H12" s="23"/>
      <c r="I12" s="25"/>
      <c r="J12" s="25"/>
      <c r="K12" s="25"/>
      <c r="L12" s="26"/>
      <c r="M12" s="26"/>
      <c r="N12" s="28">
        <f>+'Hoja 1 variables'!E$16</f>
        <v>877802</v>
      </c>
      <c r="O12" s="65">
        <f t="shared" si="0"/>
        <v>0</v>
      </c>
      <c r="P12" s="13"/>
      <c r="Q12" s="13"/>
      <c r="R12" s="13"/>
      <c r="S12" s="13"/>
      <c r="T12" s="13"/>
      <c r="U12" s="13"/>
      <c r="V12" s="13"/>
      <c r="W12" s="22"/>
    </row>
    <row r="13" spans="1:23" x14ac:dyDescent="0.2">
      <c r="A13" s="13">
        <v>0</v>
      </c>
      <c r="B13" s="23"/>
      <c r="C13" s="23"/>
      <c r="D13" s="23"/>
      <c r="E13" s="27"/>
      <c r="F13" s="24"/>
      <c r="G13" s="24"/>
      <c r="H13" s="13"/>
      <c r="I13" s="25"/>
      <c r="J13" s="25"/>
      <c r="K13" s="25"/>
      <c r="L13" s="28"/>
      <c r="M13" s="28"/>
      <c r="N13" s="28">
        <f>+'Hoja 1 variables'!E$16</f>
        <v>877802</v>
      </c>
      <c r="O13" s="65">
        <f t="shared" si="0"/>
        <v>0</v>
      </c>
      <c r="P13" s="13"/>
      <c r="Q13" s="13"/>
      <c r="R13" s="13"/>
      <c r="S13" s="13"/>
      <c r="T13" s="13"/>
      <c r="U13" s="13"/>
      <c r="V13" s="13"/>
      <c r="W13" s="22"/>
    </row>
    <row r="14" spans="1:23" x14ac:dyDescent="0.2">
      <c r="A14" s="13">
        <v>0</v>
      </c>
      <c r="B14" s="23"/>
      <c r="C14" s="23"/>
      <c r="D14" s="23"/>
      <c r="E14" s="27"/>
      <c r="F14" s="24"/>
      <c r="G14" s="24"/>
      <c r="H14" s="13"/>
      <c r="I14" s="29"/>
      <c r="J14" s="29"/>
      <c r="K14" s="29"/>
      <c r="L14" s="26"/>
      <c r="M14" s="26"/>
      <c r="N14" s="28">
        <f>+'Hoja 1 variables'!E$16</f>
        <v>877802</v>
      </c>
      <c r="O14" s="65">
        <f t="shared" si="0"/>
        <v>0</v>
      </c>
      <c r="P14" s="13"/>
      <c r="Q14" s="13"/>
      <c r="R14" s="13"/>
      <c r="S14" s="13"/>
      <c r="T14" s="13"/>
      <c r="U14" s="13"/>
      <c r="V14" s="13"/>
      <c r="W14" s="22"/>
    </row>
    <row r="15" spans="1:23" x14ac:dyDescent="0.2">
      <c r="A15" s="13"/>
      <c r="B15" s="23"/>
      <c r="C15" s="23"/>
      <c r="D15" s="23"/>
      <c r="E15" s="27"/>
      <c r="F15" s="24"/>
      <c r="G15" s="24"/>
      <c r="H15" s="13"/>
      <c r="I15" s="29"/>
      <c r="J15" s="29"/>
      <c r="K15" s="29"/>
      <c r="L15" s="26"/>
      <c r="M15" s="26"/>
      <c r="N15" s="28">
        <f>+'Hoja 1 variables'!E$16</f>
        <v>877802</v>
      </c>
      <c r="O15" s="65">
        <f t="shared" si="0"/>
        <v>0</v>
      </c>
      <c r="P15" s="13"/>
      <c r="Q15" s="13"/>
      <c r="R15" s="13"/>
      <c r="S15" s="13"/>
      <c r="T15" s="13"/>
      <c r="U15" s="13"/>
      <c r="V15" s="13"/>
      <c r="W15" s="22"/>
    </row>
    <row r="17" spans="1:15" x14ac:dyDescent="0.2">
      <c r="K17" s="9"/>
      <c r="L17" s="33"/>
      <c r="M17" s="33"/>
      <c r="N17" s="9"/>
      <c r="O17" s="36">
        <f>+SUMPRODUCT($O$6:$O$15,$V$6:$V$15)</f>
        <v>0</v>
      </c>
    </row>
    <row r="18" spans="1:15" x14ac:dyDescent="0.2">
      <c r="A18" s="1">
        <f>SUM(A6:A15)</f>
        <v>0</v>
      </c>
      <c r="K18" s="9"/>
      <c r="L18" s="33"/>
      <c r="M18" s="33"/>
      <c r="N18" s="34"/>
    </row>
    <row r="19" spans="1:15" x14ac:dyDescent="0.2">
      <c r="K19" s="9"/>
      <c r="L19" s="9"/>
      <c r="M19" s="9"/>
      <c r="N19" s="35"/>
    </row>
    <row r="20" spans="1:15" x14ac:dyDescent="0.2">
      <c r="K20" s="9"/>
      <c r="L20" s="9"/>
      <c r="M20" s="9"/>
      <c r="N20" s="9"/>
    </row>
    <row r="21" spans="1:15" x14ac:dyDescent="0.2">
      <c r="K21" s="9"/>
      <c r="L21" s="9"/>
      <c r="M21" s="9"/>
      <c r="N21" s="9"/>
    </row>
    <row r="22" spans="1:15" x14ac:dyDescent="0.2">
      <c r="K22" s="9"/>
      <c r="L22" s="35"/>
      <c r="M22" s="35"/>
      <c r="N22" s="9"/>
    </row>
  </sheetData>
  <sheetProtection algorithmName="SHA-512" hashValue="s5ckjnZ5+P9JZea4fpsq3gcktQbI+onQU3h/KESyOX5MEM53G3Ov6lHkFXR6f6Tr+pq0rMiawMUD3iSg1M4+CQ==" saltValue="6+mxUjDLmOm7v7+NLVnJGA==" spinCount="100000" sheet="1" objects="1" scenarios="1"/>
  <mergeCells count="19">
    <mergeCell ref="V4:V5"/>
    <mergeCell ref="W4:W5"/>
    <mergeCell ref="J4:J5"/>
    <mergeCell ref="K4:K5"/>
    <mergeCell ref="C1:W1"/>
    <mergeCell ref="M4:M5"/>
    <mergeCell ref="H4:I4"/>
    <mergeCell ref="L4:L5"/>
    <mergeCell ref="N4:N5"/>
    <mergeCell ref="O4:O5"/>
    <mergeCell ref="P4:U4"/>
    <mergeCell ref="E4:E5"/>
    <mergeCell ref="F4:F5"/>
    <mergeCell ref="G4:G5"/>
    <mergeCell ref="A1:B1"/>
    <mergeCell ref="A4:A5"/>
    <mergeCell ref="B4:B5"/>
    <mergeCell ref="C4:C5"/>
    <mergeCell ref="D4:D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3">
        <x14:dataValidation type="list" allowBlank="1" showInputMessage="1" showErrorMessage="1" prompt="1= SI_x000a_0= NO" xr:uid="{99CA70FE-03DF-434E-9E34-1D13ED5F5CA6}">
          <x14:formula1>
            <xm:f>'Hoja 1 variables'!$C$2:$C$3</xm:f>
          </x14:formula1>
          <xm:sqref>V6</xm:sqref>
        </x14:dataValidation>
        <x14:dataValidation type="list" allowBlank="1" showInputMessage="1" showErrorMessage="1" prompt="SI=1_x000a_NO=0" xr:uid="{19F19986-EE98-734C-ADF6-9776943891AE}">
          <x14:formula1>
            <xm:f>'Hoja 1 variables'!$C$2:$C$3</xm:f>
          </x14:formula1>
          <xm:sqref>V7:V15</xm:sqref>
        </x14:dataValidation>
        <x14:dataValidation type="list" allowBlank="1" showInputMessage="1" showErrorMessage="1" prompt="POR CADA CONTRATO 1" xr:uid="{5E67FD1A-0025-4B4A-92BA-1DD18DA0DDAE}">
          <x14:formula1>
            <xm:f>'Hoja 1 variables'!$C$2:$C$3</xm:f>
          </x14:formula1>
          <xm:sqref>A6:A15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M38"/>
  <sheetViews>
    <sheetView topLeftCell="A7" workbookViewId="0">
      <selection activeCell="J14" sqref="J14"/>
    </sheetView>
  </sheetViews>
  <sheetFormatPr baseColWidth="10" defaultRowHeight="15" x14ac:dyDescent="0.2"/>
  <cols>
    <col min="2" max="2" width="12" customWidth="1"/>
    <col min="6" max="6" width="4.1640625" customWidth="1"/>
    <col min="7" max="7" width="4.83203125" customWidth="1"/>
    <col min="8" max="8" width="18" customWidth="1"/>
    <col min="9" max="9" width="14.5" customWidth="1"/>
    <col min="10" max="10" width="19.6640625" customWidth="1"/>
    <col min="11" max="11" width="16.33203125" customWidth="1"/>
    <col min="13" max="13" width="19.83203125" bestFit="1" customWidth="1"/>
  </cols>
  <sheetData>
    <row r="2" spans="2:13" s="12" customFormat="1" ht="16" thickBot="1" x14ac:dyDescent="0.25">
      <c r="B2" s="12" t="s">
        <v>3</v>
      </c>
      <c r="C2" s="12">
        <v>1</v>
      </c>
      <c r="D2" s="11" t="s">
        <v>19</v>
      </c>
      <c r="E2" s="11" t="s">
        <v>20</v>
      </c>
      <c r="G2"/>
    </row>
    <row r="3" spans="2:13" ht="16" thickBot="1" x14ac:dyDescent="0.25">
      <c r="B3" t="s">
        <v>4</v>
      </c>
      <c r="C3">
        <v>0</v>
      </c>
      <c r="D3" s="8">
        <v>2008</v>
      </c>
      <c r="E3" s="7">
        <v>461500</v>
      </c>
      <c r="H3" s="38" t="s">
        <v>34</v>
      </c>
      <c r="I3" s="39" t="s">
        <v>38</v>
      </c>
      <c r="J3" s="43" t="s">
        <v>40</v>
      </c>
      <c r="K3" s="44">
        <v>0.1</v>
      </c>
    </row>
    <row r="4" spans="2:13" ht="16" thickBot="1" x14ac:dyDescent="0.25">
      <c r="D4" s="8">
        <v>2009</v>
      </c>
      <c r="E4" s="7">
        <v>496900</v>
      </c>
      <c r="H4" s="37" t="s">
        <v>68</v>
      </c>
      <c r="I4" s="60">
        <v>1065474968972</v>
      </c>
      <c r="J4" s="42">
        <f>+I4/E$16</f>
        <v>1213798.7484330179</v>
      </c>
      <c r="K4" s="64">
        <f>+J4*K$3</f>
        <v>121379.87484330179</v>
      </c>
    </row>
    <row r="5" spans="2:13" ht="16" thickBot="1" x14ac:dyDescent="0.25">
      <c r="B5">
        <v>100</v>
      </c>
      <c r="D5" s="8">
        <v>2010</v>
      </c>
      <c r="E5" s="7">
        <v>515000</v>
      </c>
      <c r="H5" s="37" t="s">
        <v>69</v>
      </c>
      <c r="I5" s="40">
        <v>1072552301475</v>
      </c>
      <c r="J5" s="41">
        <f t="shared" ref="J5:J9" si="0">+I5/E$16</f>
        <v>1221861.3098113241</v>
      </c>
      <c r="K5" s="66">
        <f t="shared" ref="K5:K8" si="1">+J5*K$3</f>
        <v>122186.13098113242</v>
      </c>
    </row>
    <row r="6" spans="2:13" ht="61" thickBot="1" x14ac:dyDescent="0.25">
      <c r="B6">
        <v>0</v>
      </c>
      <c r="D6" s="8">
        <v>2011</v>
      </c>
      <c r="E6" s="7">
        <v>535600</v>
      </c>
      <c r="H6" s="37" t="s">
        <v>70</v>
      </c>
      <c r="I6" s="40">
        <v>1072552301475</v>
      </c>
      <c r="J6" s="41">
        <f t="shared" si="0"/>
        <v>1221861.3098113241</v>
      </c>
      <c r="K6" s="66">
        <f t="shared" si="1"/>
        <v>122186.13098113242</v>
      </c>
      <c r="M6" s="63">
        <v>2138117270447</v>
      </c>
    </row>
    <row r="7" spans="2:13" ht="61" thickBot="1" x14ac:dyDescent="0.25">
      <c r="D7" s="8">
        <v>2012</v>
      </c>
      <c r="E7" s="7">
        <v>566700</v>
      </c>
      <c r="H7" s="37" t="s">
        <v>71</v>
      </c>
      <c r="I7" s="40">
        <v>2138117270447</v>
      </c>
      <c r="J7" s="41">
        <f t="shared" si="0"/>
        <v>2435762.5870606354</v>
      </c>
      <c r="K7" s="66">
        <f t="shared" si="1"/>
        <v>243576.25870606356</v>
      </c>
    </row>
    <row r="8" spans="2:13" ht="85" thickBot="1" x14ac:dyDescent="0.25">
      <c r="D8" s="8">
        <v>2013</v>
      </c>
      <c r="E8" s="7">
        <v>589500</v>
      </c>
      <c r="H8" s="37" t="s">
        <v>72</v>
      </c>
      <c r="I8" s="60">
        <v>1065474968972</v>
      </c>
      <c r="J8" s="42">
        <f t="shared" si="0"/>
        <v>1213798.7484330179</v>
      </c>
      <c r="K8" s="66">
        <f t="shared" si="1"/>
        <v>121379.87484330179</v>
      </c>
    </row>
    <row r="9" spans="2:13" ht="97" thickBot="1" x14ac:dyDescent="0.25">
      <c r="D9" s="8"/>
      <c r="E9" s="7"/>
      <c r="H9" s="37" t="s">
        <v>73</v>
      </c>
      <c r="I9" s="40">
        <v>1072552301475</v>
      </c>
      <c r="J9" s="41">
        <f t="shared" si="0"/>
        <v>1221861.3098113241</v>
      </c>
      <c r="K9" s="66">
        <f>+J9*K$3</f>
        <v>122186.13098113242</v>
      </c>
    </row>
    <row r="10" spans="2:13" ht="16" thickBot="1" x14ac:dyDescent="0.25">
      <c r="D10" s="8">
        <v>2014</v>
      </c>
      <c r="E10" s="7">
        <v>616000</v>
      </c>
    </row>
    <row r="11" spans="2:13" ht="16" thickBot="1" x14ac:dyDescent="0.25">
      <c r="D11" s="8">
        <v>2015</v>
      </c>
      <c r="E11" s="7">
        <v>644350</v>
      </c>
      <c r="H11" s="51" t="s">
        <v>33</v>
      </c>
      <c r="I11" s="52" t="s">
        <v>30</v>
      </c>
      <c r="K11" s="51" t="s">
        <v>30</v>
      </c>
    </row>
    <row r="12" spans="2:13" ht="30" x14ac:dyDescent="0.2">
      <c r="D12" s="8">
        <v>2016</v>
      </c>
      <c r="E12" s="7">
        <v>689454</v>
      </c>
      <c r="H12" s="140" t="s">
        <v>47</v>
      </c>
      <c r="I12" s="53" t="s">
        <v>48</v>
      </c>
      <c r="K12" s="56" t="s">
        <v>48</v>
      </c>
    </row>
    <row r="13" spans="2:13" x14ac:dyDescent="0.2">
      <c r="D13" s="8">
        <v>2017</v>
      </c>
      <c r="E13" s="7">
        <v>737717</v>
      </c>
      <c r="H13" s="141"/>
      <c r="I13" s="54"/>
      <c r="K13" s="57"/>
    </row>
    <row r="14" spans="2:13" ht="31" thickBot="1" x14ac:dyDescent="0.25">
      <c r="D14" s="8">
        <v>2018</v>
      </c>
      <c r="E14" s="7">
        <v>781242</v>
      </c>
      <c r="H14" s="142"/>
      <c r="I14" s="55" t="s">
        <v>49</v>
      </c>
      <c r="K14" s="58" t="s">
        <v>49</v>
      </c>
    </row>
    <row r="15" spans="2:13" ht="30" x14ac:dyDescent="0.2">
      <c r="D15" s="8">
        <v>2019</v>
      </c>
      <c r="E15" s="7">
        <v>828116</v>
      </c>
      <c r="H15" s="140" t="s">
        <v>50</v>
      </c>
      <c r="I15" s="53" t="s">
        <v>51</v>
      </c>
      <c r="K15" s="56" t="s">
        <v>51</v>
      </c>
    </row>
    <row r="16" spans="2:13" x14ac:dyDescent="0.2">
      <c r="D16" s="61">
        <v>2020</v>
      </c>
      <c r="E16" s="62">
        <v>877802</v>
      </c>
      <c r="H16" s="141"/>
      <c r="I16" s="54"/>
      <c r="K16" s="57"/>
    </row>
    <row r="17" spans="8:11" ht="31" thickBot="1" x14ac:dyDescent="0.25">
      <c r="H17" s="142"/>
      <c r="I17" s="55" t="s">
        <v>52</v>
      </c>
      <c r="K17" s="58" t="s">
        <v>52</v>
      </c>
    </row>
    <row r="18" spans="8:11" ht="30" x14ac:dyDescent="0.2">
      <c r="H18" s="140" t="s">
        <v>37</v>
      </c>
      <c r="I18" s="53" t="s">
        <v>53</v>
      </c>
      <c r="K18" s="56" t="s">
        <v>53</v>
      </c>
    </row>
    <row r="19" spans="8:11" x14ac:dyDescent="0.2">
      <c r="H19" s="141"/>
      <c r="I19" s="54"/>
      <c r="K19" s="57"/>
    </row>
    <row r="20" spans="8:11" ht="31" thickBot="1" x14ac:dyDescent="0.25">
      <c r="H20" s="142"/>
      <c r="I20" s="55" t="s">
        <v>54</v>
      </c>
      <c r="K20" s="58" t="s">
        <v>54</v>
      </c>
    </row>
    <row r="21" spans="8:11" ht="30" x14ac:dyDescent="0.2">
      <c r="H21" s="140" t="s">
        <v>55</v>
      </c>
      <c r="I21" s="53" t="s">
        <v>56</v>
      </c>
      <c r="K21" s="56" t="s">
        <v>56</v>
      </c>
    </row>
    <row r="22" spans="8:11" x14ac:dyDescent="0.2">
      <c r="H22" s="141"/>
      <c r="I22" s="54"/>
      <c r="K22" s="57"/>
    </row>
    <row r="23" spans="8:11" ht="31" thickBot="1" x14ac:dyDescent="0.25">
      <c r="H23" s="142"/>
      <c r="I23" s="55" t="s">
        <v>57</v>
      </c>
      <c r="K23" s="58" t="s">
        <v>57</v>
      </c>
    </row>
    <row r="24" spans="8:11" ht="30" x14ac:dyDescent="0.2">
      <c r="H24" s="140" t="s">
        <v>58</v>
      </c>
      <c r="I24" s="53" t="s">
        <v>59</v>
      </c>
      <c r="K24" s="56" t="s">
        <v>59</v>
      </c>
    </row>
    <row r="25" spans="8:11" x14ac:dyDescent="0.2">
      <c r="H25" s="141"/>
      <c r="I25" s="54"/>
      <c r="K25" s="57"/>
    </row>
    <row r="26" spans="8:11" ht="31" thickBot="1" x14ac:dyDescent="0.25">
      <c r="H26" s="142"/>
      <c r="I26" s="55" t="s">
        <v>60</v>
      </c>
      <c r="K26" s="58" t="s">
        <v>60</v>
      </c>
    </row>
    <row r="27" spans="8:11" ht="30" x14ac:dyDescent="0.2">
      <c r="H27" s="140" t="s">
        <v>61</v>
      </c>
      <c r="I27" s="53" t="s">
        <v>62</v>
      </c>
      <c r="K27" s="56" t="s">
        <v>62</v>
      </c>
    </row>
    <row r="28" spans="8:11" x14ac:dyDescent="0.2">
      <c r="H28" s="141"/>
      <c r="I28" s="54"/>
      <c r="K28" s="57"/>
    </row>
    <row r="29" spans="8:11" ht="31" thickBot="1" x14ac:dyDescent="0.25">
      <c r="H29" s="142"/>
      <c r="I29" s="55" t="s">
        <v>63</v>
      </c>
      <c r="K29" s="58" t="s">
        <v>63</v>
      </c>
    </row>
    <row r="30" spans="8:11" ht="30" x14ac:dyDescent="0.2">
      <c r="H30" s="140" t="s">
        <v>35</v>
      </c>
      <c r="I30" s="53" t="s">
        <v>59</v>
      </c>
      <c r="K30" s="56" t="s">
        <v>59</v>
      </c>
    </row>
    <row r="31" spans="8:11" x14ac:dyDescent="0.2">
      <c r="H31" s="141"/>
      <c r="I31" s="54"/>
      <c r="K31" s="57"/>
    </row>
    <row r="32" spans="8:11" ht="31" thickBot="1" x14ac:dyDescent="0.25">
      <c r="H32" s="142"/>
      <c r="I32" s="55" t="s">
        <v>64</v>
      </c>
      <c r="K32" s="58" t="s">
        <v>64</v>
      </c>
    </row>
    <row r="33" spans="8:11" ht="30" x14ac:dyDescent="0.2">
      <c r="H33" s="140" t="s">
        <v>65</v>
      </c>
      <c r="I33" s="53" t="s">
        <v>62</v>
      </c>
      <c r="K33" s="56" t="s">
        <v>62</v>
      </c>
    </row>
    <row r="34" spans="8:11" x14ac:dyDescent="0.2">
      <c r="H34" s="141"/>
      <c r="I34" s="54"/>
      <c r="K34" s="57"/>
    </row>
    <row r="35" spans="8:11" ht="31" thickBot="1" x14ac:dyDescent="0.25">
      <c r="H35" s="142"/>
      <c r="I35" s="55" t="s">
        <v>63</v>
      </c>
      <c r="K35" s="58" t="s">
        <v>63</v>
      </c>
    </row>
    <row r="36" spans="8:11" ht="30" x14ac:dyDescent="0.2">
      <c r="H36" s="140" t="s">
        <v>36</v>
      </c>
      <c r="I36" s="53" t="s">
        <v>66</v>
      </c>
      <c r="K36" s="56" t="s">
        <v>66</v>
      </c>
    </row>
    <row r="37" spans="8:11" x14ac:dyDescent="0.2">
      <c r="H37" s="141"/>
      <c r="I37" s="54"/>
      <c r="K37" s="57"/>
    </row>
    <row r="38" spans="8:11" ht="31" thickBot="1" x14ac:dyDescent="0.25">
      <c r="H38" s="142"/>
      <c r="I38" s="55" t="s">
        <v>67</v>
      </c>
      <c r="K38" s="58" t="s">
        <v>67</v>
      </c>
    </row>
  </sheetData>
  <mergeCells count="9">
    <mergeCell ref="H30:H32"/>
    <mergeCell ref="H33:H35"/>
    <mergeCell ref="H36:H38"/>
    <mergeCell ref="H12:H14"/>
    <mergeCell ref="H15:H17"/>
    <mergeCell ref="H18:H20"/>
    <mergeCell ref="H21:H23"/>
    <mergeCell ref="H24:H26"/>
    <mergeCell ref="H27:H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F154AE7C2C9F4AB152BCDD5F20A2CE" ma:contentTypeVersion="6" ma:contentTypeDescription="Crear nuevo documento." ma:contentTypeScope="" ma:versionID="021e9f52fa96847ec36e1b48e5409140">
  <xsd:schema xmlns:xsd="http://www.w3.org/2001/XMLSchema" xmlns:xs="http://www.w3.org/2001/XMLSchema" xmlns:p="http://schemas.microsoft.com/office/2006/metadata/properties" xmlns:ns3="fddf1d85-b843-4883-8c9e-615ca3d9987f" xmlns:ns4="a9c56943-e0b1-4db2-b0ee-d93868731e05" targetNamespace="http://schemas.microsoft.com/office/2006/metadata/properties" ma:root="true" ma:fieldsID="08bf7e60dd3e5812fb2607dccd1f0057" ns3:_="" ns4:_="">
    <xsd:import namespace="fddf1d85-b843-4883-8c9e-615ca3d9987f"/>
    <xsd:import namespace="a9c56943-e0b1-4db2-b0ee-d93868731e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df1d85-b843-4883-8c9e-615ca3d998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56943-e0b1-4db2-b0ee-d93868731e0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7501AE-903B-4C35-8C5C-CDD54F1634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df1d85-b843-4883-8c9e-615ca3d9987f"/>
    <ds:schemaRef ds:uri="a9c56943-e0b1-4db2-b0ee-d93868731e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6FD0150-A5DA-45A5-8831-5DCFE5BBC041}">
  <ds:schemaRefs>
    <ds:schemaRef ds:uri="http://schemas.microsoft.com/DataMashup"/>
  </ds:schemaRefs>
</ds:datastoreItem>
</file>

<file path=customXml/itemProps3.xml><?xml version="1.0" encoding="utf-8"?>
<ds:datastoreItem xmlns:ds="http://schemas.openxmlformats.org/officeDocument/2006/customXml" ds:itemID="{D83FC1AB-6CF6-4278-AD6D-503BF2211334}">
  <ds:schemaRef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a9c56943-e0b1-4db2-b0ee-d93868731e05"/>
    <ds:schemaRef ds:uri="http://purl.org/dc/terms/"/>
    <ds:schemaRef ds:uri="fddf1d85-b843-4883-8c9e-615ca3d9987f"/>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D1908554-5548-4B90-8FA1-A1977E098A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1.Carta y exp habilitante</vt:lpstr>
      <vt:lpstr>2. Exp habilitante EJECUTADA</vt:lpstr>
      <vt:lpstr>3. Exp habilitante EN EJEC</vt:lpstr>
      <vt:lpstr>Hoja 1 variables</vt:lpstr>
      <vt:lpstr>'1.Carta y exp habilitante'!Área_de_impresión</vt:lpstr>
      <vt:lpstr>'2. Exp habilitante EJECUTADA'!Área_de_impresión</vt:lpstr>
      <vt:lpstr>'3. Exp habilitante EN EJEC'!Área_de_impresión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2020-11-06T17:13:34Z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0x010100C5F154AE7C2C9F4AB152BCDD5F20A2CE</vt:lpwstr>
  </property>
</Properties>
</file>